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45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43.xml" ContentType="application/vnd.openxmlformats-officedocument.spreadsheetml.externalLink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41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40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8.xml" ContentType="application/vnd.openxmlformats-officedocument.spreadsheetml.externalLink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46.xml" ContentType="application/vnd.openxmlformats-officedocument.spreadsheetml.externalLink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44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42.xml" ContentType="application/vnd.openxmlformats-officedocument.spreadsheetml.externalLink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-195" windowWidth="27540" windowHeight="5985" tabRatio="690" firstSheet="6" activeTab="7"/>
  </bookViews>
  <sheets>
    <sheet name="Schema S.P." sheetId="4" state="hidden" r:id="rId1"/>
    <sheet name="SP A Min" sheetId="27" state="hidden" r:id="rId2"/>
    <sheet name="SP P Min" sheetId="28" state="hidden" r:id="rId3"/>
    <sheet name="Alimentazione SP A" sheetId="29" state="hidden" r:id="rId4"/>
    <sheet name="Alimentazione SP P" sheetId="30" state="hidden" r:id="rId5"/>
    <sheet name="riepilogo_RF_RC_5x1000 precons" sheetId="43" state="hidden" r:id="rId6"/>
    <sheet name="Schema C.E." sheetId="2" r:id="rId7"/>
    <sheet name="CE ministeriale" sheetId="26" r:id="rId8"/>
    <sheet name="Alimentazione CE Costi" sheetId="31" r:id="rId9"/>
    <sheet name="Alimentazione CE Ricavi" sheetId="32" r:id="rId10"/>
    <sheet name="1 Contr." sheetId="40" r:id="rId11"/>
    <sheet name="2.a infragruppo " sheetId="41" r:id="rId12"/>
    <sheet name="2.b infragruppo" sheetId="42" r:id="rId13"/>
    <sheet name="2.a infragruppo OLD " sheetId="39" state="hidden" r:id="rId14"/>
    <sheet name="2.b infragruppo OLD" sheetId="38" state="hidden" r:id="rId15"/>
    <sheet name="Rendiconto finanziario" sheetId="33" state="hidden" r:id="rId16"/>
    <sheet name="Flussi di cassa" sheetId="45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</externalReferences>
  <definedNames>
    <definedName name="_" localSheetId="10">#REF!</definedName>
    <definedName name="_" localSheetId="11">#REF!</definedName>
    <definedName name="_" localSheetId="13">#REF!</definedName>
    <definedName name="_" localSheetId="5">#REF!</definedName>
    <definedName name="_">#REF!</definedName>
    <definedName name="_____bo1" localSheetId="5">'[1]Alim S.P.'!#REF!</definedName>
    <definedName name="_____bo1">'[1]Alim S.P.'!#REF!</definedName>
    <definedName name="_____db1" localSheetId="5">'[2]Alim S.P.'!#REF!</definedName>
    <definedName name="_____db1">'[2]Alim S.P.'!#REF!</definedName>
    <definedName name="____bo1" localSheetId="10">'[3]Alim S.P.'!#REF!</definedName>
    <definedName name="____bo1" localSheetId="5">'[3]Alim S.P.'!#REF!</definedName>
    <definedName name="____bo1">'[3]Alim S.P.'!#REF!</definedName>
    <definedName name="____bo2" localSheetId="5">'[4]Alim S.P.'!#REF!</definedName>
    <definedName name="____bo2">'[4]Alim S.P.'!#REF!</definedName>
    <definedName name="____bo3" localSheetId="5">'[4]Alim S.P.'!#REF!</definedName>
    <definedName name="____bo3">'[4]Alim S.P.'!#REF!</definedName>
    <definedName name="____db1" localSheetId="10">'[5]Alim S.P.'!#REF!</definedName>
    <definedName name="____db1" localSheetId="5">'[5]Alim S.P.'!#REF!</definedName>
    <definedName name="____db1">'[5]Alim S.P.'!#REF!</definedName>
    <definedName name="___bo1" localSheetId="10">'[3]Alim S.P.'!#REF!</definedName>
    <definedName name="___bo1" localSheetId="12">'[3]Alim S.P.'!#REF!</definedName>
    <definedName name="___bo1" localSheetId="14">'[3]Alim S.P.'!#REF!</definedName>
    <definedName name="___bo1" localSheetId="5">'[3]Alim S.P.'!#REF!</definedName>
    <definedName name="___bo1">'[3]Alim S.P.'!#REF!</definedName>
    <definedName name="___bo2" localSheetId="10">'[6]Alim S.P.'!#REF!</definedName>
    <definedName name="___bo2" localSheetId="5">'[6]Alim S.P.'!#REF!</definedName>
    <definedName name="___bo2">'[6]Alim S.P.'!#REF!</definedName>
    <definedName name="___bo3" localSheetId="10">'[6]Alim S.P.'!#REF!</definedName>
    <definedName name="___bo3" localSheetId="5">'[6]Alim S.P.'!#REF!</definedName>
    <definedName name="___bo3">'[6]Alim S.P.'!#REF!</definedName>
    <definedName name="___db1" localSheetId="10">'[5]Alim S.P.'!#REF!</definedName>
    <definedName name="___db1" localSheetId="12">'[5]Alim S.P.'!#REF!</definedName>
    <definedName name="___db1" localSheetId="14">'[5]Alim S.P.'!#REF!</definedName>
    <definedName name="___db1" localSheetId="5">'[5]Alim S.P.'!#REF!</definedName>
    <definedName name="___db1">'[5]Alim S.P.'!#REF!</definedName>
    <definedName name="__bo1" localSheetId="10">'[7]Alim S.P.'!#REF!</definedName>
    <definedName name="__bo1" localSheetId="11">'[7]Alim S.P.'!#REF!</definedName>
    <definedName name="__bo1" localSheetId="13">'[7]Alim S.P.'!#REF!</definedName>
    <definedName name="__bo1" localSheetId="12">'[7]Alim S.P.'!#REF!</definedName>
    <definedName name="__bo1" localSheetId="14">'[7]Alim S.P.'!#REF!</definedName>
    <definedName name="__bo1" localSheetId="5">'[3]Alim S.P.'!#REF!</definedName>
    <definedName name="__bo1">'[3]Alim S.P.'!#REF!</definedName>
    <definedName name="__bo2" localSheetId="10">'[6]Alim S.P.'!#REF!</definedName>
    <definedName name="__bo2" localSheetId="12">'[6]Alim S.P.'!#REF!</definedName>
    <definedName name="__bo2" localSheetId="14">'[6]Alim S.P.'!#REF!</definedName>
    <definedName name="__bo2" localSheetId="5">'[6]Alim S.P.'!#REF!</definedName>
    <definedName name="__bo2">'[6]Alim S.P.'!#REF!</definedName>
    <definedName name="__bo3" localSheetId="10">'[6]Alim S.P.'!#REF!</definedName>
    <definedName name="__bo3" localSheetId="12">'[6]Alim S.P.'!#REF!</definedName>
    <definedName name="__bo3" localSheetId="14">'[6]Alim S.P.'!#REF!</definedName>
    <definedName name="__bo3" localSheetId="5">'[6]Alim S.P.'!#REF!</definedName>
    <definedName name="__bo3">'[6]Alim S.P.'!#REF!</definedName>
    <definedName name="__db1" localSheetId="10">'[8]Alim S.P.'!#REF!</definedName>
    <definedName name="__db1" localSheetId="11">'[8]Alim S.P.'!#REF!</definedName>
    <definedName name="__db1" localSheetId="13">'[8]Alim S.P.'!#REF!</definedName>
    <definedName name="__db1" localSheetId="12">'[8]Alim S.P.'!#REF!</definedName>
    <definedName name="__db1" localSheetId="14">'[8]Alim S.P.'!#REF!</definedName>
    <definedName name="__db1" localSheetId="5">'[5]Alim S.P.'!#REF!</definedName>
    <definedName name="__db1">'[5]Alim S.P.'!#REF!</definedName>
    <definedName name="__db2" localSheetId="5">#REF!</definedName>
    <definedName name="__db2">#REF!</definedName>
    <definedName name="_bo1" localSheetId="10">'[9]Alim S.P.'!#REF!</definedName>
    <definedName name="_bo1" localSheetId="11">'[9]Alim S.P.'!#REF!</definedName>
    <definedName name="_bo1" localSheetId="13">'[9]Alim S.P.'!#REF!</definedName>
    <definedName name="_bo1" localSheetId="12">'[9]Alim S.P.'!#REF!</definedName>
    <definedName name="_bo1" localSheetId="14">'[9]Alim S.P.'!#REF!</definedName>
    <definedName name="_bo1" localSheetId="9">'[1]Alim S.P.'!#REF!</definedName>
    <definedName name="_bo1" localSheetId="7">'[4]Alim S.P.'!#REF!</definedName>
    <definedName name="_bo1" localSheetId="5">'[4]Alim S.P.'!#REF!</definedName>
    <definedName name="_bo1">'[9]Alim S.P.'!#REF!</definedName>
    <definedName name="_bo2" localSheetId="10">'[6]Alim S.P.'!#REF!</definedName>
    <definedName name="_bo2" localSheetId="11">'[6]Alim S.P.'!#REF!</definedName>
    <definedName name="_bo2" localSheetId="13">'[6]Alim S.P.'!#REF!</definedName>
    <definedName name="_bo2" localSheetId="12">'[6]Alim S.P.'!#REF!</definedName>
    <definedName name="_bo2" localSheetId="14">'[6]Alim S.P.'!#REF!</definedName>
    <definedName name="_bo2" localSheetId="9">'[1]Alim S.P.'!#REF!</definedName>
    <definedName name="_bo2" localSheetId="5">'[6]Alim S.P.'!#REF!</definedName>
    <definedName name="_bo2">'[6]Alim S.P.'!#REF!</definedName>
    <definedName name="_bo3" localSheetId="10">'[6]Alim S.P.'!#REF!</definedName>
    <definedName name="_bo3" localSheetId="11">'[6]Alim S.P.'!#REF!</definedName>
    <definedName name="_bo3" localSheetId="13">'[6]Alim S.P.'!#REF!</definedName>
    <definedName name="_bo3" localSheetId="12">'[6]Alim S.P.'!#REF!</definedName>
    <definedName name="_bo3" localSheetId="14">'[6]Alim S.P.'!#REF!</definedName>
    <definedName name="_bo3" localSheetId="9">'[1]Alim S.P.'!#REF!</definedName>
    <definedName name="_bo3" localSheetId="5">'[6]Alim S.P.'!#REF!</definedName>
    <definedName name="_bo3">'[6]Alim S.P.'!#REF!</definedName>
    <definedName name="_db1" localSheetId="11">'[10]Alim S.P.'!#REF!</definedName>
    <definedName name="_db1" localSheetId="13">'[10]Alim S.P.'!#REF!</definedName>
    <definedName name="_db1" localSheetId="12">'[10]Alim S.P.'!#REF!</definedName>
    <definedName name="_db1" localSheetId="14">'[10]Alim S.P.'!#REF!</definedName>
    <definedName name="_db1" localSheetId="9">'[2]Alim S.P.'!#REF!</definedName>
    <definedName name="_db1" localSheetId="7">'[11]Alim S.P.'!#REF!</definedName>
    <definedName name="_db1" localSheetId="5">'[11]Alim S.P.'!#REF!</definedName>
    <definedName name="_db1">'[10]Alim S.P.'!#REF!</definedName>
    <definedName name="_db2" localSheetId="10">#REF!</definedName>
    <definedName name="_db2" localSheetId="11">#REF!</definedName>
    <definedName name="_db2" localSheetId="13">#REF!</definedName>
    <definedName name="_db2" localSheetId="9">#REF!</definedName>
    <definedName name="_db2" localSheetId="5">#REF!</definedName>
    <definedName name="_db2">#REF!</definedName>
    <definedName name="a" localSheetId="10">#REF!</definedName>
    <definedName name="a" localSheetId="11">#REF!</definedName>
    <definedName name="a" localSheetId="13">#REF!</definedName>
    <definedName name="a" localSheetId="12">#REF!</definedName>
    <definedName name="a" localSheetId="14">#REF!</definedName>
    <definedName name="a">'[12]Alim C.E.'!$D$29:$D$34</definedName>
    <definedName name="A__Totale_interventi_edili_impiantistici" localSheetId="10">#REF!</definedName>
    <definedName name="A__Totale_interventi_edili_impiantistici" localSheetId="11">#REF!</definedName>
    <definedName name="A__Totale_interventi_edili_impiantistici" localSheetId="13">#REF!</definedName>
    <definedName name="A__Totale_interventi_edili_impiantistici" localSheetId="12">#REF!</definedName>
    <definedName name="A__Totale_interventi_edili_impiantistici" localSheetId="14">#REF!</definedName>
    <definedName name="A__Totale_interventi_edili_impiantistici" localSheetId="7">#REF!</definedName>
    <definedName name="A__Totale_interventi_edili_impiantistici" localSheetId="5">#REF!</definedName>
    <definedName name="A__Totale_interventi_edili_impiantistici">#REF!</definedName>
    <definedName name="ales" localSheetId="10">#REF!</definedName>
    <definedName name="ales" localSheetId="11">#REF!</definedName>
    <definedName name="ales" localSheetId="13">#REF!</definedName>
    <definedName name="ales" localSheetId="12">#REF!</definedName>
    <definedName name="ales" localSheetId="14">#REF!</definedName>
    <definedName name="ales" localSheetId="5">#REF!</definedName>
    <definedName name="ales">#REF!</definedName>
    <definedName name="alex" localSheetId="10">#REF!</definedName>
    <definedName name="alex" localSheetId="11">#REF!</definedName>
    <definedName name="alex" localSheetId="13">#REF!</definedName>
    <definedName name="alex" localSheetId="12">#REF!</definedName>
    <definedName name="alex" localSheetId="14">#REF!</definedName>
    <definedName name="alex" localSheetId="5">#REF!</definedName>
    <definedName name="alex">#REF!</definedName>
    <definedName name="ALIMCE" localSheetId="10">#REF!</definedName>
    <definedName name="ALIMCE" localSheetId="11">#REF!</definedName>
    <definedName name="ALIMCE" localSheetId="13">#REF!</definedName>
    <definedName name="ALIMCE" localSheetId="5">#REF!</definedName>
    <definedName name="ALIMCE">#REF!</definedName>
    <definedName name="and.liquidità" localSheetId="10">'[13]Alim S.P.'!#REF!</definedName>
    <definedName name="and.liquidità" localSheetId="11">'[13]Alim S.P.'!#REF!</definedName>
    <definedName name="and.liquidità" localSheetId="13">'[13]Alim S.P.'!#REF!</definedName>
    <definedName name="and.liquidità" localSheetId="12">'[13]Alim S.P.'!#REF!</definedName>
    <definedName name="and.liquidità" localSheetId="14">'[13]Alim S.P.'!#REF!</definedName>
    <definedName name="and.liquidità" localSheetId="9">'[13]Alim S.P.'!#REF!</definedName>
    <definedName name="and.liquidità" localSheetId="5">'[13]Alim S.P.'!#REF!</definedName>
    <definedName name="and.liquidità">'[13]Alim S.P.'!#REF!</definedName>
    <definedName name="_xlnm.Print_Area" localSheetId="10">'1 Contr.'!$A$1:$F$28</definedName>
    <definedName name="_xlnm.Print_Area" localSheetId="11">'2.a infragruppo '!$A$1:$Q$63</definedName>
    <definedName name="_xlnm.Print_Area" localSheetId="13">'2.a infragruppo OLD '!$A$1:$M$48</definedName>
    <definedName name="_xlnm.Print_Area" localSheetId="12">'2.b infragruppo'!$A$2:$Q$31</definedName>
    <definedName name="_xlnm.Print_Area" localSheetId="14">'2.b infragruppo OLD'!$A$2:$M$31</definedName>
    <definedName name="_xlnm.Print_Area" localSheetId="8">'Alimentazione CE Costi'!$A$1:$J$850</definedName>
    <definedName name="_xlnm.Print_Area" localSheetId="9">'Alimentazione CE Ricavi'!$A$1:$J$256</definedName>
    <definedName name="_xlnm.Print_Area" localSheetId="7">'CE ministeriale'!$A$1:$AI$527</definedName>
    <definedName name="_xlnm.Print_Area" localSheetId="5">#REF!</definedName>
    <definedName name="_xlnm.Print_Area" localSheetId="6">'Schema C.E.'!$A$1:$G$120</definedName>
    <definedName name="_xlnm.Print_Area" localSheetId="1">'SP A Min'!$B$1:$AD$204</definedName>
    <definedName name="_xlnm.Print_Area" localSheetId="2">'SP P Min'!$A$1:$AD$162</definedName>
    <definedName name="_xlnm.Print_Area">#REF!</definedName>
    <definedName name="b" localSheetId="10">#REF!</definedName>
    <definedName name="b" localSheetId="11">#REF!</definedName>
    <definedName name="b" localSheetId="13">#REF!</definedName>
    <definedName name="b" localSheetId="12">#REF!</definedName>
    <definedName name="b" localSheetId="14">#REF!</definedName>
    <definedName name="b">'[12]Alim C.E.'!$D$29:$D$34</definedName>
    <definedName name="B__Totale_acquisto_di_beni_mobili_e_tecnologie" localSheetId="10">#REF!</definedName>
    <definedName name="B__Totale_acquisto_di_beni_mobili_e_tecnologie" localSheetId="11">#REF!</definedName>
    <definedName name="B__Totale_acquisto_di_beni_mobili_e_tecnologie" localSheetId="13">#REF!</definedName>
    <definedName name="B__Totale_acquisto_di_beni_mobili_e_tecnologie" localSheetId="12">#REF!</definedName>
    <definedName name="B__Totale_acquisto_di_beni_mobili_e_tecnologie" localSheetId="14">#REF!</definedName>
    <definedName name="B__Totale_acquisto_di_beni_mobili_e_tecnologie" localSheetId="7">#REF!</definedName>
    <definedName name="B__Totale_acquisto_di_beni_mobili_e_tecnologie" localSheetId="5">#REF!</definedName>
    <definedName name="B__Totale_acquisto_di_beni_mobili_e_tecnologie">#REF!</definedName>
    <definedName name="basedati" localSheetId="10">#REF!</definedName>
    <definedName name="basedati" localSheetId="11">#REF!</definedName>
    <definedName name="basedati" localSheetId="13">#REF!</definedName>
    <definedName name="basedati" localSheetId="12">#REF!</definedName>
    <definedName name="basedati" localSheetId="14">#REF!</definedName>
    <definedName name="basedati" localSheetId="5">#REF!</definedName>
    <definedName name="basedati">#REF!</definedName>
    <definedName name="batab" localSheetId="10">#REF!</definedName>
    <definedName name="batab" localSheetId="11">#REF!</definedName>
    <definedName name="batab" localSheetId="13">#REF!</definedName>
    <definedName name="batab" localSheetId="12">#REF!</definedName>
    <definedName name="batab" localSheetId="14">#REF!</definedName>
    <definedName name="batab" localSheetId="7">#REF!</definedName>
    <definedName name="batab" localSheetId="5">#REF!</definedName>
    <definedName name="batab">#REF!</definedName>
    <definedName name="batab1" localSheetId="10">'[14]Alimentazione CE01'!$E$30:$E$35</definedName>
    <definedName name="batab1" localSheetId="11">'[14]Alimentazione CE01'!$E$30:$E$35</definedName>
    <definedName name="batab1" localSheetId="13">'[14]Alimentazione CE01'!$E$30:$E$35</definedName>
    <definedName name="batab1" localSheetId="7">#REF!</definedName>
    <definedName name="batab1" localSheetId="5">'[15]Alimentazione CE01'!$E$30:$E$35</definedName>
    <definedName name="batab1">'[16]Alimentazione CE01'!$E$30:$E$35</definedName>
    <definedName name="batab2" localSheetId="10">'[17]Alimentazione CE01'!$E$30:$E$35</definedName>
    <definedName name="batab2" localSheetId="11">'[17]Alimentazione CE01'!$E$30:$E$35</definedName>
    <definedName name="batab2" localSheetId="13">'[17]Alimentazione CE01'!$E$30:$E$35</definedName>
    <definedName name="batab2">'[15]Alimentazione CE01'!$E$30:$E$35</definedName>
    <definedName name="batac" localSheetId="10">#REF!</definedName>
    <definedName name="batac" localSheetId="11">#REF!</definedName>
    <definedName name="batac" localSheetId="13">#REF!</definedName>
    <definedName name="batac" localSheetId="5">#REF!</definedName>
    <definedName name="batac">#REF!</definedName>
    <definedName name="bo" localSheetId="10">'[7]Alim S.P.'!#REF!</definedName>
    <definedName name="bo" localSheetId="11">'[7]Alim S.P.'!#REF!</definedName>
    <definedName name="bo" localSheetId="13">'[7]Alim S.P.'!#REF!</definedName>
    <definedName name="bo" localSheetId="12">'[7]Alim S.P.'!#REF!</definedName>
    <definedName name="bo" localSheetId="14">'[7]Alim S.P.'!#REF!</definedName>
    <definedName name="bo" localSheetId="9">'[1]Alim S.P.'!#REF!</definedName>
    <definedName name="bo" localSheetId="7">'[4]Alim S.P.'!#REF!</definedName>
    <definedName name="bo" localSheetId="5">'[4]Alim S.P.'!#REF!</definedName>
    <definedName name="bo">'[1]Alim S.P.'!#REF!</definedName>
    <definedName name="boic" localSheetId="10">'[7]Alim S.P.'!#REF!</definedName>
    <definedName name="boic" localSheetId="11">'[7]Alim S.P.'!#REF!</definedName>
    <definedName name="boic" localSheetId="13">'[7]Alim S.P.'!#REF!</definedName>
    <definedName name="boic" localSheetId="12">'[7]Alim S.P.'!#REF!</definedName>
    <definedName name="boic" localSheetId="14">'[7]Alim S.P.'!#REF!</definedName>
    <definedName name="boic" localSheetId="9">'[1]Alim S.P.'!#REF!</definedName>
    <definedName name="boic" localSheetId="7">'[4]Alim S.P.'!#REF!</definedName>
    <definedName name="boic" localSheetId="5">'[4]Alim S.P.'!#REF!</definedName>
    <definedName name="boic">'[1]Alim S.P.'!#REF!</definedName>
    <definedName name="ce_tot_regionale" localSheetId="10">#REF!</definedName>
    <definedName name="ce_tot_regionale" localSheetId="11">#REF!</definedName>
    <definedName name="ce_tot_regionale" localSheetId="13">#REF!</definedName>
    <definedName name="ce_tot_regionale" localSheetId="12">#REF!</definedName>
    <definedName name="ce_tot_regionale" localSheetId="14">#REF!</definedName>
    <definedName name="ce_tot_regionale" localSheetId="7">#REF!</definedName>
    <definedName name="ce_tot_regionale" localSheetId="5">#REF!</definedName>
    <definedName name="ce_tot_regionale">#REF!</definedName>
    <definedName name="ciao" localSheetId="7">[18]Alimentazione!$E$29:$E$34</definedName>
    <definedName name="ciao" localSheetId="5">[19]Alimentazione!$E$29:$E$34</definedName>
    <definedName name="ciao">[20]Alimentazione!$E$29:$E$34</definedName>
    <definedName name="cons" localSheetId="10">#REF!</definedName>
    <definedName name="cons" localSheetId="11">#REF!</definedName>
    <definedName name="cons" localSheetId="13">#REF!</definedName>
    <definedName name="cons" localSheetId="12">#REF!</definedName>
    <definedName name="cons" localSheetId="14">#REF!</definedName>
    <definedName name="cons" localSheetId="5">#REF!</definedName>
    <definedName name="cons">#REF!</definedName>
    <definedName name="Consolidatorettificato">'[21]BILANCIO DEL SSR'!$A$1:$F$77,'[21]BILANCIO DEL SSR'!$G$77,'[21]BILANCIO DEL SSR'!$G$1:$G$77</definedName>
    <definedName name="cont" localSheetId="10">#REF!</definedName>
    <definedName name="cont" localSheetId="11">#REF!</definedName>
    <definedName name="cont" localSheetId="13">#REF!</definedName>
    <definedName name="cont" localSheetId="12">#REF!</definedName>
    <definedName name="cont" localSheetId="14">#REF!</definedName>
    <definedName name="cont" localSheetId="9">#REF!</definedName>
    <definedName name="cont" localSheetId="7">#REF!</definedName>
    <definedName name="cont" localSheetId="5">#REF!</definedName>
    <definedName name="cont">#REF!</definedName>
    <definedName name="cont1" localSheetId="10">[22]Alimentazione!$E$29:$E$34</definedName>
    <definedName name="cont1" localSheetId="11">[22]Alimentazione!$E$29:$E$34</definedName>
    <definedName name="cont1" localSheetId="13">[22]Alimentazione!$E$29:$E$34</definedName>
    <definedName name="cont1" localSheetId="7">[23]Alimentazione!$E$29:$E$34</definedName>
    <definedName name="cont1" localSheetId="5">[24]Alimentazione!$E$29:$E$34</definedName>
    <definedName name="cont1">[25]Alimentazione!$E$29:$E$34</definedName>
    <definedName name="contrb.2" localSheetId="10">#REF!</definedName>
    <definedName name="contrb.2" localSheetId="11">#REF!</definedName>
    <definedName name="contrb.2" localSheetId="13">#REF!</definedName>
    <definedName name="contrb.2" localSheetId="12">#REF!</definedName>
    <definedName name="contrb.2" localSheetId="14">#REF!</definedName>
    <definedName name="contrb.2" localSheetId="9">#REF!</definedName>
    <definedName name="contrb.2" localSheetId="7">#REF!</definedName>
    <definedName name="contrb.2" localSheetId="5">#REF!</definedName>
    <definedName name="contrb.2">#REF!</definedName>
    <definedName name="contributi" localSheetId="10">#REF!</definedName>
    <definedName name="contributi" localSheetId="11">#REF!</definedName>
    <definedName name="contributi" localSheetId="13">#REF!</definedName>
    <definedName name="contributi" localSheetId="12">#REF!</definedName>
    <definedName name="contributi" localSheetId="14">#REF!</definedName>
    <definedName name="contributi" localSheetId="5">#REF!</definedName>
    <definedName name="contributi">#REF!</definedName>
    <definedName name="d" localSheetId="10">#REF!</definedName>
    <definedName name="d" localSheetId="11">#REF!</definedName>
    <definedName name="d" localSheetId="13">#REF!</definedName>
    <definedName name="d" localSheetId="12">#REF!</definedName>
    <definedName name="d" localSheetId="14">#REF!</definedName>
    <definedName name="d" localSheetId="7">#REF!</definedName>
    <definedName name="d" localSheetId="5">#REF!</definedName>
    <definedName name="d">#REF!</definedName>
    <definedName name="data2">'[26]Alim C.E.'!$D$28:$D$33</definedName>
    <definedName name="_xlnm.Database" localSheetId="10">#REF!</definedName>
    <definedName name="_xlnm.Database" localSheetId="11">#REF!</definedName>
    <definedName name="_xlnm.Database" localSheetId="13">#REF!</definedName>
    <definedName name="_xlnm.Database" localSheetId="12">#REF!</definedName>
    <definedName name="_xlnm.Database" localSheetId="14">#REF!</definedName>
    <definedName name="_xlnm.Database" localSheetId="7">#REF!</definedName>
    <definedName name="_xlnm.Database" localSheetId="5">#REF!</definedName>
    <definedName name="_xlnm.Database">#REF!</definedName>
    <definedName name="DATABASE1" localSheetId="10">'[27]Alim S.P.'!#REF!</definedName>
    <definedName name="DATABASE1" localSheetId="11">'[27]Alim S.P.'!#REF!</definedName>
    <definedName name="DATABASE1" localSheetId="13">'[27]Alim S.P.'!#REF!</definedName>
    <definedName name="DATABASE1" localSheetId="12">'[27]Alim S.P.'!#REF!</definedName>
    <definedName name="DATABASE1" localSheetId="14">'[27]Alim S.P.'!#REF!</definedName>
    <definedName name="DATABASE1" localSheetId="9">'[28]Alim S.P.'!#REF!</definedName>
    <definedName name="DATABASE1" localSheetId="7">'[28]Alim S.P.'!#REF!</definedName>
    <definedName name="DATABASE1" localSheetId="5">#REF!</definedName>
    <definedName name="DATABASE1">#REF!</definedName>
    <definedName name="database2" localSheetId="10">#REF!</definedName>
    <definedName name="database2" localSheetId="11">#REF!</definedName>
    <definedName name="database2" localSheetId="13">#REF!</definedName>
    <definedName name="database2" localSheetId="12">#REF!</definedName>
    <definedName name="database2" localSheetId="14">#REF!</definedName>
    <definedName name="database2" localSheetId="9">'[1]Alim S.P.'!#REF!</definedName>
    <definedName name="database2" localSheetId="5">#REF!</definedName>
    <definedName name="database2">'[1]Alim S.P.'!#REF!</definedName>
    <definedName name="database3" localSheetId="10">'[29]Alim S.P.'!#REF!</definedName>
    <definedName name="database3" localSheetId="11">'[29]Alim S.P.'!#REF!</definedName>
    <definedName name="database3" localSheetId="13">'[29]Alim S.P.'!#REF!</definedName>
    <definedName name="database3" localSheetId="12">'[29]Alim S.P.'!#REF!</definedName>
    <definedName name="database3" localSheetId="14">'[29]Alim S.P.'!#REF!</definedName>
    <definedName name="database3" localSheetId="5">'[30]Alim S.P.'!#REF!</definedName>
    <definedName name="database3">'[30]Alim S.P.'!#REF!</definedName>
    <definedName name="delta_ril_a0" localSheetId="10">#REF!</definedName>
    <definedName name="delta_ril_a0" localSheetId="11">#REF!</definedName>
    <definedName name="delta_ril_a0" localSheetId="13">#REF!</definedName>
    <definedName name="delta_ril_a0" localSheetId="12">#REF!</definedName>
    <definedName name="delta_ril_a0" localSheetId="14">#REF!</definedName>
    <definedName name="delta_ril_a0" localSheetId="7">#REF!</definedName>
    <definedName name="delta_ril_a0" localSheetId="5">#REF!</definedName>
    <definedName name="delta_ril_a0">#REF!</definedName>
    <definedName name="delta_ril_b0" localSheetId="10">#REF!</definedName>
    <definedName name="delta_ril_b0" localSheetId="11">#REF!</definedName>
    <definedName name="delta_ril_b0" localSheetId="13">#REF!</definedName>
    <definedName name="delta_ril_b0" localSheetId="12">#REF!</definedName>
    <definedName name="delta_ril_b0" localSheetId="14">#REF!</definedName>
    <definedName name="delta_ril_b0" localSheetId="7">#REF!</definedName>
    <definedName name="delta_ril_b0" localSheetId="5">#REF!</definedName>
    <definedName name="delta_ril_b0">#REF!</definedName>
    <definedName name="delta_ril_c0" localSheetId="10">#REF!</definedName>
    <definedName name="delta_ril_c0" localSheetId="11">#REF!</definedName>
    <definedName name="delta_ril_c0" localSheetId="13">#REF!</definedName>
    <definedName name="delta_ril_c0" localSheetId="12">#REF!</definedName>
    <definedName name="delta_ril_c0" localSheetId="14">#REF!</definedName>
    <definedName name="delta_ril_c0" localSheetId="7">#REF!</definedName>
    <definedName name="delta_ril_c0" localSheetId="5">#REF!</definedName>
    <definedName name="delta_ril_c0">#REF!</definedName>
    <definedName name="delta_ril_d0" localSheetId="10">#REF!</definedName>
    <definedName name="delta_ril_d0" localSheetId="11">#REF!</definedName>
    <definedName name="delta_ril_d0" localSheetId="13">#REF!</definedName>
    <definedName name="delta_ril_d0" localSheetId="12">#REF!</definedName>
    <definedName name="delta_ril_d0" localSheetId="14">#REF!</definedName>
    <definedName name="delta_ril_d0" localSheetId="7">#REF!</definedName>
    <definedName name="delta_ril_d0" localSheetId="5">#REF!</definedName>
    <definedName name="delta_ril_d0">#REF!</definedName>
    <definedName name="delta_ril_e0" localSheetId="10">#REF!</definedName>
    <definedName name="delta_ril_e0" localSheetId="11">#REF!</definedName>
    <definedName name="delta_ril_e0" localSheetId="13">#REF!</definedName>
    <definedName name="delta_ril_e0" localSheetId="12">#REF!</definedName>
    <definedName name="delta_ril_e0" localSheetId="14">#REF!</definedName>
    <definedName name="delta_ril_e0" localSheetId="7">#REF!</definedName>
    <definedName name="delta_ril_e0" localSheetId="5">#REF!</definedName>
    <definedName name="delta_ril_e0">#REF!</definedName>
    <definedName name="e" localSheetId="10">#REF!</definedName>
    <definedName name="e" localSheetId="11">#REF!</definedName>
    <definedName name="e" localSheetId="13">#REF!</definedName>
    <definedName name="e" localSheetId="12">#REF!</definedName>
    <definedName name="e" localSheetId="14">#REF!</definedName>
    <definedName name="e" localSheetId="7">#REF!</definedName>
    <definedName name="e" localSheetId="5">#REF!</definedName>
    <definedName name="e">#REF!</definedName>
    <definedName name="exreg" localSheetId="10">#REF!</definedName>
    <definedName name="exreg" localSheetId="11">#REF!</definedName>
    <definedName name="exreg" localSheetId="13">#REF!</definedName>
    <definedName name="exreg" localSheetId="5">#REF!</definedName>
    <definedName name="exreg">#REF!</definedName>
    <definedName name="FF" localSheetId="10">'[31]Alim C.E.'!$D$29:$D$34</definedName>
    <definedName name="FF" localSheetId="11">'[31]Alim C.E.'!$D$29:$D$34</definedName>
    <definedName name="FF" localSheetId="13">'[31]Alim C.E.'!$D$29:$D$34</definedName>
    <definedName name="FF" localSheetId="7">'[32]Alim C.E.'!$D$29:$D$34</definedName>
    <definedName name="FF" localSheetId="5">'[32]Alim C.E.'!$D$29:$D$34</definedName>
    <definedName name="FF">'[33]Alim C.E.'!$D$29:$D$34</definedName>
    <definedName name="fuga" localSheetId="10">#REF!</definedName>
    <definedName name="fuga" localSheetId="11">#REF!</definedName>
    <definedName name="fuga" localSheetId="13">#REF!</definedName>
    <definedName name="fuga" localSheetId="5">#REF!</definedName>
    <definedName name="fuga">#REF!</definedName>
    <definedName name="hgf" localSheetId="10">#REF!</definedName>
    <definedName name="hgf" localSheetId="11">#REF!</definedName>
    <definedName name="hgf" localSheetId="13">#REF!</definedName>
    <definedName name="hgf" localSheetId="12">#REF!</definedName>
    <definedName name="hgf" localSheetId="14">#REF!</definedName>
    <definedName name="hgf" localSheetId="5">#REF!</definedName>
    <definedName name="hgf">#REF!</definedName>
    <definedName name="LIQUIDITA" localSheetId="10">#REF!</definedName>
    <definedName name="LIQUIDITA" localSheetId="11">#REF!</definedName>
    <definedName name="LIQUIDITA" localSheetId="13">#REF!</definedName>
    <definedName name="LIQUIDITA" localSheetId="12">#REF!</definedName>
    <definedName name="LIQUIDITA" localSheetId="14">#REF!</definedName>
    <definedName name="LIQUIDITA" localSheetId="9">#REF!</definedName>
    <definedName name="LIQUIDITA" localSheetId="7">#REF!</definedName>
    <definedName name="LIQUIDITA" localSheetId="5">#REF!</definedName>
    <definedName name="LIQUIDITA">#REF!</definedName>
    <definedName name="LK" localSheetId="10">#REF!</definedName>
    <definedName name="LK" localSheetId="11">#REF!</definedName>
    <definedName name="LK" localSheetId="13">#REF!</definedName>
    <definedName name="LK" localSheetId="5">#REF!</definedName>
    <definedName name="LK">#REF!</definedName>
    <definedName name="MAO" localSheetId="10">[34]Alimentazione!$E$29:$E$34</definedName>
    <definedName name="MAO" localSheetId="11">[34]Alimentazione!$E$29:$E$34</definedName>
    <definedName name="MAO" localSheetId="13">[34]Alimentazione!$E$29:$E$34</definedName>
    <definedName name="MAO">[19]Alimentazione!$E$29:$E$34</definedName>
    <definedName name="MJ" localSheetId="10">'[3]Alim S.P.'!#REF!</definedName>
    <definedName name="MJ" localSheetId="11">'[3]Alim S.P.'!#REF!</definedName>
    <definedName name="MJ" localSheetId="13">'[3]Alim S.P.'!#REF!</definedName>
    <definedName name="MJ" localSheetId="9">'[1]Alim S.P.'!#REF!</definedName>
    <definedName name="MJ" localSheetId="5">'[1]Alim S.P.'!#REF!</definedName>
    <definedName name="MJ">'[1]Alim S.P.'!#REF!</definedName>
    <definedName name="MN" localSheetId="10">'[3]Alim S.P.'!#REF!</definedName>
    <definedName name="MN" localSheetId="11">'[3]Alim S.P.'!#REF!</definedName>
    <definedName name="MN" localSheetId="13">'[3]Alim S.P.'!#REF!</definedName>
    <definedName name="MN" localSheetId="9">'[1]Alim S.P.'!#REF!</definedName>
    <definedName name="MN" localSheetId="5">'[1]Alim S.P.'!#REF!</definedName>
    <definedName name="MN">'[1]Alim S.P.'!#REF!</definedName>
    <definedName name="mod_ass_rip" localSheetId="10">#REF!</definedName>
    <definedName name="mod_ass_rip" localSheetId="11">#REF!</definedName>
    <definedName name="mod_ass_rip" localSheetId="13">#REF!</definedName>
    <definedName name="mod_ass_rip" localSheetId="12">#REF!</definedName>
    <definedName name="mod_ass_rip" localSheetId="14">#REF!</definedName>
    <definedName name="mod_ass_rip" localSheetId="7">#REF!</definedName>
    <definedName name="mod_ass_rip" localSheetId="5">#REF!</definedName>
    <definedName name="mod_ass_rip">#REF!</definedName>
    <definedName name="ok" localSheetId="10">'[35]Alim S.P.'!#REF!</definedName>
    <definedName name="ok" localSheetId="11">'[35]Alim S.P.'!#REF!</definedName>
    <definedName name="ok" localSheetId="13">'[35]Alim S.P.'!#REF!</definedName>
    <definedName name="ok" localSheetId="12">'[35]Alim S.P.'!#REF!</definedName>
    <definedName name="ok" localSheetId="14">'[35]Alim S.P.'!#REF!</definedName>
    <definedName name="ok" localSheetId="9">'[36]Alim S.P.'!#REF!</definedName>
    <definedName name="ok" localSheetId="7">'[36]Alim S.P.'!#REF!</definedName>
    <definedName name="ok" localSheetId="5">'[37]Alim S.P.'!#REF!</definedName>
    <definedName name="ok">'[38]Alim S.P.'!#REF!</definedName>
    <definedName name="Per_ass5" localSheetId="10">#REF!</definedName>
    <definedName name="Per_ass5" localSheetId="11">#REF!</definedName>
    <definedName name="Per_ass5" localSheetId="13">#REF!</definedName>
    <definedName name="Per_ass5" localSheetId="12">#REF!</definedName>
    <definedName name="Per_ass5" localSheetId="14">#REF!</definedName>
    <definedName name="Per_ass5" localSheetId="7">#REF!</definedName>
    <definedName name="Per_ass5" localSheetId="5">#REF!</definedName>
    <definedName name="Per_ass5">#REF!</definedName>
    <definedName name="perc_ass_a0102" localSheetId="10">#REF!</definedName>
    <definedName name="perc_ass_a0102" localSheetId="11">#REF!</definedName>
    <definedName name="perc_ass_a0102" localSheetId="13">#REF!</definedName>
    <definedName name="perc_ass_a0102" localSheetId="12">#REF!</definedName>
    <definedName name="perc_ass_a0102" localSheetId="14">#REF!</definedName>
    <definedName name="perc_ass_a0102" localSheetId="7">#REF!</definedName>
    <definedName name="perc_ass_a0102" localSheetId="5">#REF!</definedName>
    <definedName name="perc_ass_a0102">#REF!</definedName>
    <definedName name="perc_ass_a0701" localSheetId="10">#REF!</definedName>
    <definedName name="perc_ass_a0701" localSheetId="11">#REF!</definedName>
    <definedName name="perc_ass_a0701" localSheetId="13">#REF!</definedName>
    <definedName name="perc_ass_a0701" localSheetId="12">#REF!</definedName>
    <definedName name="perc_ass_a0701" localSheetId="14">#REF!</definedName>
    <definedName name="perc_ass_a0701" localSheetId="7">#REF!</definedName>
    <definedName name="perc_ass_a0701" localSheetId="5">#REF!</definedName>
    <definedName name="perc_ass_a0701">#REF!</definedName>
    <definedName name="perc_ass_b0011" localSheetId="10">#REF!</definedName>
    <definedName name="perc_ass_b0011" localSheetId="11">#REF!</definedName>
    <definedName name="perc_ass_b0011" localSheetId="13">#REF!</definedName>
    <definedName name="perc_ass_b0011" localSheetId="12">#REF!</definedName>
    <definedName name="perc_ass_b0011" localSheetId="14">#REF!</definedName>
    <definedName name="perc_ass_b0011" localSheetId="7">#REF!</definedName>
    <definedName name="perc_ass_b0011" localSheetId="5">#REF!</definedName>
    <definedName name="perc_ass_b0011">#REF!</definedName>
    <definedName name="perc_ass_b0012" localSheetId="10">#REF!</definedName>
    <definedName name="perc_ass_b0012" localSheetId="11">#REF!</definedName>
    <definedName name="perc_ass_b0012" localSheetId="13">#REF!</definedName>
    <definedName name="perc_ass_b0012" localSheetId="12">#REF!</definedName>
    <definedName name="perc_ass_b0012" localSheetId="14">#REF!</definedName>
    <definedName name="perc_ass_b0012" localSheetId="7">#REF!</definedName>
    <definedName name="perc_ass_b0012" localSheetId="5">#REF!</definedName>
    <definedName name="perc_ass_b0012">#REF!</definedName>
    <definedName name="perc_ass_b0013" localSheetId="10">'[39]B0-Er.Serv.San.-dettaglio'!#REF!</definedName>
    <definedName name="perc_ass_b0013" localSheetId="11">'[39]B0-Er.Serv.San.-dettaglio'!#REF!</definedName>
    <definedName name="perc_ass_b0013" localSheetId="13">'[39]B0-Er.Serv.San.-dettaglio'!#REF!</definedName>
    <definedName name="perc_ass_b0013" localSheetId="12">'[39]B0-Er.Serv.San.-dettaglio'!#REF!</definedName>
    <definedName name="perc_ass_b0013" localSheetId="14">'[39]B0-Er.Serv.San.-dettaglio'!#REF!</definedName>
    <definedName name="perc_ass_b0013" localSheetId="7">'[40]B0-Er.Serv.San.-dettaglio'!#REF!</definedName>
    <definedName name="perc_ass_b0013" localSheetId="5">'[41]B0-Er.Serv.San.-dettaglio'!#REF!</definedName>
    <definedName name="perc_ass_b0013">'[40]B0-Er.Serv.San.-dettaglio'!#REF!</definedName>
    <definedName name="perc_ass_b0014" localSheetId="10">#REF!</definedName>
    <definedName name="perc_ass_b0014" localSheetId="11">#REF!</definedName>
    <definedName name="perc_ass_b0014" localSheetId="13">#REF!</definedName>
    <definedName name="perc_ass_b0014" localSheetId="12">#REF!</definedName>
    <definedName name="perc_ass_b0014" localSheetId="14">#REF!</definedName>
    <definedName name="perc_ass_b0014" localSheetId="7">#REF!</definedName>
    <definedName name="perc_ass_b0014" localSheetId="5">#REF!</definedName>
    <definedName name="perc_ass_b0014">#REF!</definedName>
    <definedName name="perc_ass_b0015" localSheetId="10">#REF!</definedName>
    <definedName name="perc_ass_b0015" localSheetId="11">#REF!</definedName>
    <definedName name="perc_ass_b0015" localSheetId="13">#REF!</definedName>
    <definedName name="perc_ass_b0015" localSheetId="12">#REF!</definedName>
    <definedName name="perc_ass_b0015" localSheetId="14">#REF!</definedName>
    <definedName name="perc_ass_b0015" localSheetId="7">#REF!</definedName>
    <definedName name="perc_ass_b0015" localSheetId="5">#REF!</definedName>
    <definedName name="perc_ass_b0015">#REF!</definedName>
    <definedName name="perc_ass_b0016" localSheetId="10">#REF!</definedName>
    <definedName name="perc_ass_b0016" localSheetId="11">#REF!</definedName>
    <definedName name="perc_ass_b0016" localSheetId="13">#REF!</definedName>
    <definedName name="perc_ass_b0016" localSheetId="12">#REF!</definedName>
    <definedName name="perc_ass_b0016" localSheetId="14">#REF!</definedName>
    <definedName name="perc_ass_b0016" localSheetId="7">#REF!</definedName>
    <definedName name="perc_ass_b0016" localSheetId="5">#REF!</definedName>
    <definedName name="perc_ass_b0016">#REF!</definedName>
    <definedName name="perc_ass_b002" localSheetId="10">#REF!</definedName>
    <definedName name="perc_ass_b002" localSheetId="11">#REF!</definedName>
    <definedName name="perc_ass_b002" localSheetId="13">#REF!</definedName>
    <definedName name="perc_ass_b002" localSheetId="12">#REF!</definedName>
    <definedName name="perc_ass_b002" localSheetId="14">#REF!</definedName>
    <definedName name="perc_ass_b002" localSheetId="7">#REF!</definedName>
    <definedName name="perc_ass_b002" localSheetId="5">#REF!</definedName>
    <definedName name="perc_ass_b002">#REF!</definedName>
    <definedName name="perc_ass_b003" localSheetId="10">#REF!</definedName>
    <definedName name="perc_ass_b003" localSheetId="11">#REF!</definedName>
    <definedName name="perc_ass_b003" localSheetId="13">#REF!</definedName>
    <definedName name="perc_ass_b003" localSheetId="12">#REF!</definedName>
    <definedName name="perc_ass_b003" localSheetId="14">#REF!</definedName>
    <definedName name="perc_ass_b003" localSheetId="7">#REF!</definedName>
    <definedName name="perc_ass_b003" localSheetId="5">#REF!</definedName>
    <definedName name="perc_ass_b003">#REF!</definedName>
    <definedName name="perc_ass_b004" localSheetId="10">#REF!</definedName>
    <definedName name="perc_ass_b004" localSheetId="11">#REF!</definedName>
    <definedName name="perc_ass_b004" localSheetId="13">#REF!</definedName>
    <definedName name="perc_ass_b004" localSheetId="12">#REF!</definedName>
    <definedName name="perc_ass_b004" localSheetId="14">#REF!</definedName>
    <definedName name="perc_ass_b004" localSheetId="7">#REF!</definedName>
    <definedName name="perc_ass_b004" localSheetId="5">#REF!</definedName>
    <definedName name="perc_ass_b004">#REF!</definedName>
    <definedName name="perc_ass_b005" localSheetId="10">#REF!</definedName>
    <definedName name="perc_ass_b005" localSheetId="11">#REF!</definedName>
    <definedName name="perc_ass_b005" localSheetId="13">#REF!</definedName>
    <definedName name="perc_ass_b005" localSheetId="12">#REF!</definedName>
    <definedName name="perc_ass_b005" localSheetId="14">#REF!</definedName>
    <definedName name="perc_ass_b005" localSheetId="7">#REF!</definedName>
    <definedName name="perc_ass_b005" localSheetId="5">#REF!</definedName>
    <definedName name="perc_ass_b005">#REF!</definedName>
    <definedName name="perc_ass_b006" localSheetId="10">#REF!</definedName>
    <definedName name="perc_ass_b006" localSheetId="11">#REF!</definedName>
    <definedName name="perc_ass_b006" localSheetId="13">#REF!</definedName>
    <definedName name="perc_ass_b006" localSheetId="12">#REF!</definedName>
    <definedName name="perc_ass_b006" localSheetId="14">#REF!</definedName>
    <definedName name="perc_ass_b006" localSheetId="7">#REF!</definedName>
    <definedName name="perc_ass_b006" localSheetId="5">#REF!</definedName>
    <definedName name="perc_ass_b006">#REF!</definedName>
    <definedName name="perc_ass_b007" localSheetId="10">#REF!</definedName>
    <definedName name="perc_ass_b007" localSheetId="11">#REF!</definedName>
    <definedName name="perc_ass_b007" localSheetId="13">#REF!</definedName>
    <definedName name="perc_ass_b007" localSheetId="12">#REF!</definedName>
    <definedName name="perc_ass_b007" localSheetId="14">#REF!</definedName>
    <definedName name="perc_ass_b007" localSheetId="7">#REF!</definedName>
    <definedName name="perc_ass_b007" localSheetId="5">#REF!</definedName>
    <definedName name="perc_ass_b007">#REF!</definedName>
    <definedName name="perc_ass_b008" localSheetId="10">#REF!</definedName>
    <definedName name="perc_ass_b008" localSheetId="11">#REF!</definedName>
    <definedName name="perc_ass_b008" localSheetId="13">#REF!</definedName>
    <definedName name="perc_ass_b008" localSheetId="12">#REF!</definedName>
    <definedName name="perc_ass_b008" localSheetId="14">#REF!</definedName>
    <definedName name="perc_ass_b008" localSheetId="7">#REF!</definedName>
    <definedName name="perc_ass_b008" localSheetId="5">#REF!</definedName>
    <definedName name="perc_ass_b008">#REF!</definedName>
    <definedName name="perc_ass_b009" localSheetId="10">#REF!</definedName>
    <definedName name="perc_ass_b009" localSheetId="11">#REF!</definedName>
    <definedName name="perc_ass_b009" localSheetId="13">#REF!</definedName>
    <definedName name="perc_ass_b009" localSheetId="12">#REF!</definedName>
    <definedName name="perc_ass_b009" localSheetId="14">#REF!</definedName>
    <definedName name="perc_ass_b009" localSheetId="7">#REF!</definedName>
    <definedName name="perc_ass_b009" localSheetId="5">#REF!</definedName>
    <definedName name="perc_ass_b009">#REF!</definedName>
    <definedName name="perc_ass_c001" localSheetId="10">#REF!</definedName>
    <definedName name="perc_ass_c001" localSheetId="11">#REF!</definedName>
    <definedName name="perc_ass_c001" localSheetId="13">#REF!</definedName>
    <definedName name="perc_ass_c001" localSheetId="12">#REF!</definedName>
    <definedName name="perc_ass_c001" localSheetId="14">#REF!</definedName>
    <definedName name="perc_ass_c001" localSheetId="7">#REF!</definedName>
    <definedName name="perc_ass_c001" localSheetId="5">#REF!</definedName>
    <definedName name="perc_ass_c001">#REF!</definedName>
    <definedName name="perc_ass_c0012" localSheetId="10">#REF!</definedName>
    <definedName name="perc_ass_c0012" localSheetId="11">#REF!</definedName>
    <definedName name="perc_ass_c0012" localSheetId="13">#REF!</definedName>
    <definedName name="perc_ass_c0012" localSheetId="12">#REF!</definedName>
    <definedName name="perc_ass_c0012" localSheetId="14">#REF!</definedName>
    <definedName name="perc_ass_c0012" localSheetId="7">#REF!</definedName>
    <definedName name="perc_ass_c0012" localSheetId="5">#REF!</definedName>
    <definedName name="perc_ass_c0012">#REF!</definedName>
    <definedName name="perc_ass_c0013" localSheetId="10">#REF!</definedName>
    <definedName name="perc_ass_c0013" localSheetId="11">#REF!</definedName>
    <definedName name="perc_ass_c0013" localSheetId="13">#REF!</definedName>
    <definedName name="perc_ass_c0013" localSheetId="12">#REF!</definedName>
    <definedName name="perc_ass_c0013" localSheetId="14">#REF!</definedName>
    <definedName name="perc_ass_c0013" localSheetId="7">#REF!</definedName>
    <definedName name="perc_ass_c0013" localSheetId="5">#REF!</definedName>
    <definedName name="perc_ass_c0013">#REF!</definedName>
    <definedName name="perc_ass_c002" localSheetId="10">#REF!</definedName>
    <definedName name="perc_ass_c002" localSheetId="11">#REF!</definedName>
    <definedName name="perc_ass_c002" localSheetId="13">#REF!</definedName>
    <definedName name="perc_ass_c002" localSheetId="12">#REF!</definedName>
    <definedName name="perc_ass_c002" localSheetId="14">#REF!</definedName>
    <definedName name="perc_ass_c002" localSheetId="7">#REF!</definedName>
    <definedName name="perc_ass_c002" localSheetId="5">#REF!</definedName>
    <definedName name="perc_ass_c002">#REF!</definedName>
    <definedName name="perc_ass_c003" localSheetId="10">#REF!</definedName>
    <definedName name="perc_ass_c003" localSheetId="11">#REF!</definedName>
    <definedName name="perc_ass_c003" localSheetId="13">#REF!</definedName>
    <definedName name="perc_ass_c003" localSheetId="12">#REF!</definedName>
    <definedName name="perc_ass_c003" localSheetId="14">#REF!</definedName>
    <definedName name="perc_ass_c003" localSheetId="7">#REF!</definedName>
    <definedName name="perc_ass_c003" localSheetId="5">#REF!</definedName>
    <definedName name="perc_ass_c003">#REF!</definedName>
    <definedName name="perc_ass_c004" localSheetId="10">#REF!</definedName>
    <definedName name="perc_ass_c004" localSheetId="11">#REF!</definedName>
    <definedName name="perc_ass_c004" localSheetId="13">#REF!</definedName>
    <definedName name="perc_ass_c004" localSheetId="12">#REF!</definedName>
    <definedName name="perc_ass_c004" localSheetId="14">#REF!</definedName>
    <definedName name="perc_ass_c004" localSheetId="7">#REF!</definedName>
    <definedName name="perc_ass_c004" localSheetId="5">#REF!</definedName>
    <definedName name="perc_ass_c004">#REF!</definedName>
    <definedName name="perc_ass_c005" localSheetId="10">#REF!</definedName>
    <definedName name="perc_ass_c005" localSheetId="11">#REF!</definedName>
    <definedName name="perc_ass_c005" localSheetId="13">#REF!</definedName>
    <definedName name="perc_ass_c005" localSheetId="12">#REF!</definedName>
    <definedName name="perc_ass_c005" localSheetId="14">#REF!</definedName>
    <definedName name="perc_ass_c005" localSheetId="7">#REF!</definedName>
    <definedName name="perc_ass_c005" localSheetId="5">#REF!</definedName>
    <definedName name="perc_ass_c005">#REF!</definedName>
    <definedName name="perc_ass_c007" localSheetId="10">#REF!</definedName>
    <definedName name="perc_ass_c007" localSheetId="11">#REF!</definedName>
    <definedName name="perc_ass_c007" localSheetId="13">#REF!</definedName>
    <definedName name="perc_ass_c007" localSheetId="12">#REF!</definedName>
    <definedName name="perc_ass_c007" localSheetId="14">#REF!</definedName>
    <definedName name="perc_ass_c007" localSheetId="7">#REF!</definedName>
    <definedName name="perc_ass_c007" localSheetId="5">#REF!</definedName>
    <definedName name="perc_ass_c007">#REF!</definedName>
    <definedName name="perc_ass_c008" localSheetId="10">#REF!</definedName>
    <definedName name="perc_ass_c008" localSheetId="11">#REF!</definedName>
    <definedName name="perc_ass_c008" localSheetId="13">#REF!</definedName>
    <definedName name="perc_ass_c008" localSheetId="12">#REF!</definedName>
    <definedName name="perc_ass_c008" localSheetId="14">#REF!</definedName>
    <definedName name="perc_ass_c008" localSheetId="7">#REF!</definedName>
    <definedName name="perc_ass_c008" localSheetId="5">#REF!</definedName>
    <definedName name="perc_ass_c008">#REF!</definedName>
    <definedName name="perc_ass_d0101" localSheetId="10">#REF!</definedName>
    <definedName name="perc_ass_d0101" localSheetId="11">#REF!</definedName>
    <definedName name="perc_ass_d0101" localSheetId="13">#REF!</definedName>
    <definedName name="perc_ass_d0101" localSheetId="12">#REF!</definedName>
    <definedName name="perc_ass_d0101" localSheetId="14">#REF!</definedName>
    <definedName name="perc_ass_d0101" localSheetId="7">#REF!</definedName>
    <definedName name="perc_ass_d0101" localSheetId="5">#REF!</definedName>
    <definedName name="perc_ass_d0101">#REF!</definedName>
    <definedName name="perc_ass_d0102" localSheetId="10">#REF!</definedName>
    <definedName name="perc_ass_d0102" localSheetId="11">#REF!</definedName>
    <definedName name="perc_ass_d0102" localSheetId="13">#REF!</definedName>
    <definedName name="perc_ass_d0102" localSheetId="12">#REF!</definedName>
    <definedName name="perc_ass_d0102" localSheetId="14">#REF!</definedName>
    <definedName name="perc_ass_d0102" localSheetId="7">#REF!</definedName>
    <definedName name="perc_ass_d0102" localSheetId="5">#REF!</definedName>
    <definedName name="perc_ass_d0102">#REF!</definedName>
    <definedName name="perc_ass_D0103" localSheetId="10">#REF!</definedName>
    <definedName name="perc_ass_D0103" localSheetId="11">#REF!</definedName>
    <definedName name="perc_ass_D0103" localSheetId="13">#REF!</definedName>
    <definedName name="perc_ass_D0103" localSheetId="12">#REF!</definedName>
    <definedName name="perc_ass_D0103" localSheetId="14">#REF!</definedName>
    <definedName name="perc_ass_D0103" localSheetId="7">#REF!</definedName>
    <definedName name="perc_ass_D0103" localSheetId="5">#REF!</definedName>
    <definedName name="perc_ass_D0103">#REF!</definedName>
    <definedName name="perc_ass_d0105" localSheetId="10">#REF!</definedName>
    <definedName name="perc_ass_d0105" localSheetId="11">#REF!</definedName>
    <definedName name="perc_ass_d0105" localSheetId="13">#REF!</definedName>
    <definedName name="perc_ass_d0105" localSheetId="12">#REF!</definedName>
    <definedName name="perc_ass_d0105" localSheetId="14">#REF!</definedName>
    <definedName name="perc_ass_d0105" localSheetId="7">#REF!</definedName>
    <definedName name="perc_ass_d0105" localSheetId="5">#REF!</definedName>
    <definedName name="perc_ass_d0105">#REF!</definedName>
    <definedName name="perc_ass_d0201" localSheetId="10">#REF!</definedName>
    <definedName name="perc_ass_d0201" localSheetId="11">#REF!</definedName>
    <definedName name="perc_ass_d0201" localSheetId="13">#REF!</definedName>
    <definedName name="perc_ass_d0201" localSheetId="12">#REF!</definedName>
    <definedName name="perc_ass_d0201" localSheetId="14">#REF!</definedName>
    <definedName name="perc_ass_d0201" localSheetId="7">#REF!</definedName>
    <definedName name="perc_ass_d0201" localSheetId="5">#REF!</definedName>
    <definedName name="perc_ass_d0201">#REF!</definedName>
    <definedName name="perc_ass_e01" localSheetId="10">#REF!</definedName>
    <definedName name="perc_ass_e01" localSheetId="11">#REF!</definedName>
    <definedName name="perc_ass_e01" localSheetId="13">#REF!</definedName>
    <definedName name="perc_ass_e01" localSheetId="12">#REF!</definedName>
    <definedName name="perc_ass_e01" localSheetId="14">#REF!</definedName>
    <definedName name="perc_ass_e01" localSheetId="7">#REF!</definedName>
    <definedName name="perc_ass_e01" localSheetId="5">#REF!</definedName>
    <definedName name="perc_ass_e01">#REF!</definedName>
    <definedName name="perc_ass_e0102" localSheetId="10">#REF!</definedName>
    <definedName name="perc_ass_e0102" localSheetId="11">#REF!</definedName>
    <definedName name="perc_ass_e0102" localSheetId="13">#REF!</definedName>
    <definedName name="perc_ass_e0102" localSheetId="12">#REF!</definedName>
    <definedName name="perc_ass_e0102" localSheetId="14">#REF!</definedName>
    <definedName name="perc_ass_e0102" localSheetId="7">#REF!</definedName>
    <definedName name="perc_ass_e0102" localSheetId="5">#REF!</definedName>
    <definedName name="perc_ass_e0102">#REF!</definedName>
    <definedName name="perc_ass_e0103" localSheetId="10">#REF!</definedName>
    <definedName name="perc_ass_e0103" localSheetId="11">#REF!</definedName>
    <definedName name="perc_ass_e0103" localSheetId="13">#REF!</definedName>
    <definedName name="perc_ass_e0103" localSheetId="12">#REF!</definedName>
    <definedName name="perc_ass_e0103" localSheetId="14">#REF!</definedName>
    <definedName name="perc_ass_e0103" localSheetId="7">#REF!</definedName>
    <definedName name="perc_ass_e0103" localSheetId="5">#REF!</definedName>
    <definedName name="perc_ass_e0103">#REF!</definedName>
    <definedName name="perc_ass_e04" localSheetId="10">#REF!</definedName>
    <definedName name="perc_ass_e04" localSheetId="11">#REF!</definedName>
    <definedName name="perc_ass_e04" localSheetId="13">#REF!</definedName>
    <definedName name="perc_ass_e04" localSheetId="12">#REF!</definedName>
    <definedName name="perc_ass_e04" localSheetId="14">#REF!</definedName>
    <definedName name="perc_ass_e04" localSheetId="7">#REF!</definedName>
    <definedName name="perc_ass_e04" localSheetId="5">#REF!</definedName>
    <definedName name="perc_ass_e04">#REF!</definedName>
    <definedName name="perc_ass_e05" localSheetId="10">#REF!</definedName>
    <definedName name="perc_ass_e05" localSheetId="11">#REF!</definedName>
    <definedName name="perc_ass_e05" localSheetId="13">#REF!</definedName>
    <definedName name="perc_ass_e05" localSheetId="12">#REF!</definedName>
    <definedName name="perc_ass_e05" localSheetId="14">#REF!</definedName>
    <definedName name="perc_ass_e05" localSheetId="7">#REF!</definedName>
    <definedName name="perc_ass_e05" localSheetId="5">#REF!</definedName>
    <definedName name="perc_ass_e05">#REF!</definedName>
    <definedName name="perc_ass_g0201" localSheetId="10">#REF!</definedName>
    <definedName name="perc_ass_g0201" localSheetId="11">#REF!</definedName>
    <definedName name="perc_ass_g0201" localSheetId="13">#REF!</definedName>
    <definedName name="perc_ass_g0201" localSheetId="12">#REF!</definedName>
    <definedName name="perc_ass_g0201" localSheetId="14">#REF!</definedName>
    <definedName name="perc_ass_g0201" localSheetId="7">#REF!</definedName>
    <definedName name="perc_ass_g0201" localSheetId="5">#REF!</definedName>
    <definedName name="perc_ass_g0201">#REF!</definedName>
    <definedName name="perc_man_a0102" localSheetId="10">#REF!</definedName>
    <definedName name="perc_man_a0102" localSheetId="11">#REF!</definedName>
    <definedName name="perc_man_a0102" localSheetId="13">#REF!</definedName>
    <definedName name="perc_man_a0102" localSheetId="12">#REF!</definedName>
    <definedName name="perc_man_a0102" localSheetId="14">#REF!</definedName>
    <definedName name="perc_man_a0102" localSheetId="7">#REF!</definedName>
    <definedName name="perc_man_a0102" localSheetId="5">#REF!</definedName>
    <definedName name="perc_man_a0102">#REF!</definedName>
    <definedName name="perc_man_a0701" localSheetId="10">#REF!</definedName>
    <definedName name="perc_man_a0701" localSheetId="11">#REF!</definedName>
    <definedName name="perc_man_a0701" localSheetId="13">#REF!</definedName>
    <definedName name="perc_man_a0701" localSheetId="12">#REF!</definedName>
    <definedName name="perc_man_a0701" localSheetId="14">#REF!</definedName>
    <definedName name="perc_man_a0701" localSheetId="7">#REF!</definedName>
    <definedName name="perc_man_a0701" localSheetId="5">#REF!</definedName>
    <definedName name="perc_man_a0701">#REF!</definedName>
    <definedName name="perc_man_b0011" localSheetId="10">#REF!</definedName>
    <definedName name="perc_man_b0011" localSheetId="11">#REF!</definedName>
    <definedName name="perc_man_b0011" localSheetId="13">#REF!</definedName>
    <definedName name="perc_man_b0011" localSheetId="12">#REF!</definedName>
    <definedName name="perc_man_b0011" localSheetId="14">#REF!</definedName>
    <definedName name="perc_man_b0011" localSheetId="7">#REF!</definedName>
    <definedName name="perc_man_b0011" localSheetId="5">#REF!</definedName>
    <definedName name="perc_man_b0011">#REF!</definedName>
    <definedName name="perc_man_b0012" localSheetId="10">#REF!</definedName>
    <definedName name="perc_man_b0012" localSheetId="11">#REF!</definedName>
    <definedName name="perc_man_b0012" localSheetId="13">#REF!</definedName>
    <definedName name="perc_man_b0012" localSheetId="12">#REF!</definedName>
    <definedName name="perc_man_b0012" localSheetId="14">#REF!</definedName>
    <definedName name="perc_man_b0012" localSheetId="7">#REF!</definedName>
    <definedName name="perc_man_b0012" localSheetId="5">#REF!</definedName>
    <definedName name="perc_man_b0012">#REF!</definedName>
    <definedName name="perc_man_b0013" localSheetId="10">'[39]B0-Er.Serv.San.-dettaglio'!#REF!</definedName>
    <definedName name="perc_man_b0013" localSheetId="11">'[39]B0-Er.Serv.San.-dettaglio'!#REF!</definedName>
    <definedName name="perc_man_b0013" localSheetId="13">'[39]B0-Er.Serv.San.-dettaglio'!#REF!</definedName>
    <definedName name="perc_man_b0013" localSheetId="12">'[39]B0-Er.Serv.San.-dettaglio'!#REF!</definedName>
    <definedName name="perc_man_b0013" localSheetId="14">'[39]B0-Er.Serv.San.-dettaglio'!#REF!</definedName>
    <definedName name="perc_man_b0013" localSheetId="7">'[40]B0-Er.Serv.San.-dettaglio'!#REF!</definedName>
    <definedName name="perc_man_b0013" localSheetId="5">'[41]B0-Er.Serv.San.-dettaglio'!#REF!</definedName>
    <definedName name="perc_man_b0013">'[40]B0-Er.Serv.San.-dettaglio'!#REF!</definedName>
    <definedName name="perc_man_b0014" localSheetId="10">#REF!</definedName>
    <definedName name="perc_man_b0014" localSheetId="11">#REF!</definedName>
    <definedName name="perc_man_b0014" localSheetId="13">#REF!</definedName>
    <definedName name="perc_man_b0014" localSheetId="12">#REF!</definedName>
    <definedName name="perc_man_b0014" localSheetId="14">#REF!</definedName>
    <definedName name="perc_man_b0014" localSheetId="7">#REF!</definedName>
    <definedName name="perc_man_b0014" localSheetId="5">#REF!</definedName>
    <definedName name="perc_man_b0014">#REF!</definedName>
    <definedName name="perc_man_b0015" localSheetId="10">#REF!</definedName>
    <definedName name="perc_man_b0015" localSheetId="11">#REF!</definedName>
    <definedName name="perc_man_b0015" localSheetId="13">#REF!</definedName>
    <definedName name="perc_man_b0015" localSheetId="12">#REF!</definedName>
    <definedName name="perc_man_b0015" localSheetId="14">#REF!</definedName>
    <definedName name="perc_man_b0015" localSheetId="7">#REF!</definedName>
    <definedName name="perc_man_b0015" localSheetId="5">#REF!</definedName>
    <definedName name="perc_man_b0015">#REF!</definedName>
    <definedName name="perc_man_b0016" localSheetId="10">#REF!</definedName>
    <definedName name="perc_man_b0016" localSheetId="11">#REF!</definedName>
    <definedName name="perc_man_b0016" localSheetId="13">#REF!</definedName>
    <definedName name="perc_man_b0016" localSheetId="12">#REF!</definedName>
    <definedName name="perc_man_b0016" localSheetId="14">#REF!</definedName>
    <definedName name="perc_man_b0016" localSheetId="7">#REF!</definedName>
    <definedName name="perc_man_b0016" localSheetId="5">#REF!</definedName>
    <definedName name="perc_man_b0016">#REF!</definedName>
    <definedName name="perc_man_b002" localSheetId="10">#REF!</definedName>
    <definedName name="perc_man_b002" localSheetId="11">#REF!</definedName>
    <definedName name="perc_man_b002" localSheetId="13">#REF!</definedName>
    <definedName name="perc_man_b002" localSheetId="12">#REF!</definedName>
    <definedName name="perc_man_b002" localSheetId="14">#REF!</definedName>
    <definedName name="perc_man_b002" localSheetId="7">#REF!</definedName>
    <definedName name="perc_man_b002" localSheetId="5">#REF!</definedName>
    <definedName name="perc_man_b002">#REF!</definedName>
    <definedName name="perc_man_b003" localSheetId="10">#REF!</definedName>
    <definedName name="perc_man_b003" localSheetId="11">#REF!</definedName>
    <definedName name="perc_man_b003" localSheetId="13">#REF!</definedName>
    <definedName name="perc_man_b003" localSheetId="12">#REF!</definedName>
    <definedName name="perc_man_b003" localSheetId="14">#REF!</definedName>
    <definedName name="perc_man_b003" localSheetId="7">#REF!</definedName>
    <definedName name="perc_man_b003" localSheetId="5">#REF!</definedName>
    <definedName name="perc_man_b003">#REF!</definedName>
    <definedName name="perc_man_b004" localSheetId="10">#REF!</definedName>
    <definedName name="perc_man_b004" localSheetId="11">#REF!</definedName>
    <definedName name="perc_man_b004" localSheetId="13">#REF!</definedName>
    <definedName name="perc_man_b004" localSheetId="12">#REF!</definedName>
    <definedName name="perc_man_b004" localSheetId="14">#REF!</definedName>
    <definedName name="perc_man_b004" localSheetId="7">#REF!</definedName>
    <definedName name="perc_man_b004" localSheetId="5">#REF!</definedName>
    <definedName name="perc_man_b004">#REF!</definedName>
    <definedName name="perc_man_b005" localSheetId="10">#REF!</definedName>
    <definedName name="perc_man_b005" localSheetId="11">#REF!</definedName>
    <definedName name="perc_man_b005" localSheetId="13">#REF!</definedName>
    <definedName name="perc_man_b005" localSheetId="12">#REF!</definedName>
    <definedName name="perc_man_b005" localSheetId="14">#REF!</definedName>
    <definedName name="perc_man_b005" localSheetId="7">#REF!</definedName>
    <definedName name="perc_man_b005" localSheetId="5">#REF!</definedName>
    <definedName name="perc_man_b005">#REF!</definedName>
    <definedName name="perc_man_b006" localSheetId="10">#REF!</definedName>
    <definedName name="perc_man_b006" localSheetId="11">#REF!</definedName>
    <definedName name="perc_man_b006" localSheetId="13">#REF!</definedName>
    <definedName name="perc_man_b006" localSheetId="12">#REF!</definedName>
    <definedName name="perc_man_b006" localSheetId="14">#REF!</definedName>
    <definedName name="perc_man_b006" localSheetId="7">#REF!</definedName>
    <definedName name="perc_man_b006" localSheetId="5">#REF!</definedName>
    <definedName name="perc_man_b006">#REF!</definedName>
    <definedName name="perc_man_b007" localSheetId="10">#REF!</definedName>
    <definedName name="perc_man_b007" localSheetId="11">#REF!</definedName>
    <definedName name="perc_man_b007" localSheetId="13">#REF!</definedName>
    <definedName name="perc_man_b007" localSheetId="12">#REF!</definedName>
    <definedName name="perc_man_b007" localSheetId="14">#REF!</definedName>
    <definedName name="perc_man_b007" localSheetId="7">#REF!</definedName>
    <definedName name="perc_man_b007" localSheetId="5">#REF!</definedName>
    <definedName name="perc_man_b007">#REF!</definedName>
    <definedName name="perc_man_b008" localSheetId="10">#REF!</definedName>
    <definedName name="perc_man_b008" localSheetId="11">#REF!</definedName>
    <definedName name="perc_man_b008" localSheetId="13">#REF!</definedName>
    <definedName name="perc_man_b008" localSheetId="12">#REF!</definedName>
    <definedName name="perc_man_b008" localSheetId="14">#REF!</definedName>
    <definedName name="perc_man_b008" localSheetId="7">#REF!</definedName>
    <definedName name="perc_man_b008" localSheetId="5">#REF!</definedName>
    <definedName name="perc_man_b008">#REF!</definedName>
    <definedName name="perc_man_b009" localSheetId="10">#REF!</definedName>
    <definedName name="perc_man_b009" localSheetId="11">#REF!</definedName>
    <definedName name="perc_man_b009" localSheetId="13">#REF!</definedName>
    <definedName name="perc_man_b009" localSheetId="12">#REF!</definedName>
    <definedName name="perc_man_b009" localSheetId="14">#REF!</definedName>
    <definedName name="perc_man_b009" localSheetId="7">#REF!</definedName>
    <definedName name="perc_man_b009" localSheetId="5">#REF!</definedName>
    <definedName name="perc_man_b009">#REF!</definedName>
    <definedName name="perc_man_c001" localSheetId="10">#REF!</definedName>
    <definedName name="perc_man_c001" localSheetId="11">#REF!</definedName>
    <definedName name="perc_man_c001" localSheetId="13">#REF!</definedName>
    <definedName name="perc_man_c001" localSheetId="12">#REF!</definedName>
    <definedName name="perc_man_c001" localSheetId="14">#REF!</definedName>
    <definedName name="perc_man_c001" localSheetId="7">#REF!</definedName>
    <definedName name="perc_man_c001" localSheetId="5">#REF!</definedName>
    <definedName name="perc_man_c001">#REF!</definedName>
    <definedName name="perc_man_c0012" localSheetId="10">#REF!</definedName>
    <definedName name="perc_man_c0012" localSheetId="11">#REF!</definedName>
    <definedName name="perc_man_c0012" localSheetId="13">#REF!</definedName>
    <definedName name="perc_man_c0012" localSheetId="12">#REF!</definedName>
    <definedName name="perc_man_c0012" localSheetId="14">#REF!</definedName>
    <definedName name="perc_man_c0012" localSheetId="7">#REF!</definedName>
    <definedName name="perc_man_c0012" localSheetId="5">#REF!</definedName>
    <definedName name="perc_man_c0012">#REF!</definedName>
    <definedName name="perc_man_c0013" localSheetId="10">#REF!</definedName>
    <definedName name="perc_man_c0013" localSheetId="11">#REF!</definedName>
    <definedName name="perc_man_c0013" localSheetId="13">#REF!</definedName>
    <definedName name="perc_man_c0013" localSheetId="12">#REF!</definedName>
    <definedName name="perc_man_c0013" localSheetId="14">#REF!</definedName>
    <definedName name="perc_man_c0013" localSheetId="7">#REF!</definedName>
    <definedName name="perc_man_c0013" localSheetId="5">#REF!</definedName>
    <definedName name="perc_man_c0013">#REF!</definedName>
    <definedName name="perc_man_c002" localSheetId="10">#REF!</definedName>
    <definedName name="perc_man_c002" localSheetId="11">#REF!</definedName>
    <definedName name="perc_man_c002" localSheetId="13">#REF!</definedName>
    <definedName name="perc_man_c002" localSheetId="12">#REF!</definedName>
    <definedName name="perc_man_c002" localSheetId="14">#REF!</definedName>
    <definedName name="perc_man_c002" localSheetId="7">#REF!</definedName>
    <definedName name="perc_man_c002" localSheetId="5">#REF!</definedName>
    <definedName name="perc_man_c002">#REF!</definedName>
    <definedName name="perc_man_c003" localSheetId="10">#REF!</definedName>
    <definedName name="perc_man_c003" localSheetId="11">#REF!</definedName>
    <definedName name="perc_man_c003" localSheetId="13">#REF!</definedName>
    <definedName name="perc_man_c003" localSheetId="12">#REF!</definedName>
    <definedName name="perc_man_c003" localSheetId="14">#REF!</definedName>
    <definedName name="perc_man_c003" localSheetId="7">#REF!</definedName>
    <definedName name="perc_man_c003" localSheetId="5">#REF!</definedName>
    <definedName name="perc_man_c003">#REF!</definedName>
    <definedName name="perc_man_c004" localSheetId="10">#REF!</definedName>
    <definedName name="perc_man_c004" localSheetId="11">#REF!</definedName>
    <definedName name="perc_man_c004" localSheetId="13">#REF!</definedName>
    <definedName name="perc_man_c004" localSheetId="12">#REF!</definedName>
    <definedName name="perc_man_c004" localSheetId="14">#REF!</definedName>
    <definedName name="perc_man_c004" localSheetId="7">#REF!</definedName>
    <definedName name="perc_man_c004" localSheetId="5">#REF!</definedName>
    <definedName name="perc_man_c004">#REF!</definedName>
    <definedName name="perc_man_c005" localSheetId="10">#REF!</definedName>
    <definedName name="perc_man_c005" localSheetId="11">#REF!</definedName>
    <definedName name="perc_man_c005" localSheetId="13">#REF!</definedName>
    <definedName name="perc_man_c005" localSheetId="12">#REF!</definedName>
    <definedName name="perc_man_c005" localSheetId="14">#REF!</definedName>
    <definedName name="perc_man_c005" localSheetId="7">#REF!</definedName>
    <definedName name="perc_man_c005" localSheetId="5">#REF!</definedName>
    <definedName name="perc_man_c005">#REF!</definedName>
    <definedName name="perc_man_c007" localSheetId="10">#REF!</definedName>
    <definedName name="perc_man_c007" localSheetId="11">#REF!</definedName>
    <definedName name="perc_man_c007" localSheetId="13">#REF!</definedName>
    <definedName name="perc_man_c007" localSheetId="12">#REF!</definedName>
    <definedName name="perc_man_c007" localSheetId="14">#REF!</definedName>
    <definedName name="perc_man_c007" localSheetId="7">#REF!</definedName>
    <definedName name="perc_man_c007" localSheetId="5">#REF!</definedName>
    <definedName name="perc_man_c007">#REF!</definedName>
    <definedName name="perc_man_c008" localSheetId="10">#REF!</definedName>
    <definedName name="perc_man_c008" localSheetId="11">#REF!</definedName>
    <definedName name="perc_man_c008" localSheetId="13">#REF!</definedName>
    <definedName name="perc_man_c008" localSheetId="12">#REF!</definedName>
    <definedName name="perc_man_c008" localSheetId="14">#REF!</definedName>
    <definedName name="perc_man_c008" localSheetId="7">#REF!</definedName>
    <definedName name="perc_man_c008" localSheetId="5">#REF!</definedName>
    <definedName name="perc_man_c008">#REF!</definedName>
    <definedName name="perc_man_d0101" localSheetId="10">#REF!</definedName>
    <definedName name="perc_man_d0101" localSheetId="11">#REF!</definedName>
    <definedName name="perc_man_d0101" localSheetId="13">#REF!</definedName>
    <definedName name="perc_man_d0101" localSheetId="12">#REF!</definedName>
    <definedName name="perc_man_d0101" localSheetId="14">#REF!</definedName>
    <definedName name="perc_man_d0101" localSheetId="7">#REF!</definedName>
    <definedName name="perc_man_d0101" localSheetId="5">#REF!</definedName>
    <definedName name="perc_man_d0101">#REF!</definedName>
    <definedName name="perc_man_d0102" localSheetId="10">#REF!</definedName>
    <definedName name="perc_man_d0102" localSheetId="11">#REF!</definedName>
    <definedName name="perc_man_d0102" localSheetId="13">#REF!</definedName>
    <definedName name="perc_man_d0102" localSheetId="12">#REF!</definedName>
    <definedName name="perc_man_d0102" localSheetId="14">#REF!</definedName>
    <definedName name="perc_man_d0102" localSheetId="7">#REF!</definedName>
    <definedName name="perc_man_d0102" localSheetId="5">#REF!</definedName>
    <definedName name="perc_man_d0102">#REF!</definedName>
    <definedName name="perc_man_d0103" localSheetId="10">#REF!</definedName>
    <definedName name="perc_man_d0103" localSheetId="11">#REF!</definedName>
    <definedName name="perc_man_d0103" localSheetId="13">#REF!</definedName>
    <definedName name="perc_man_d0103" localSheetId="12">#REF!</definedName>
    <definedName name="perc_man_d0103" localSheetId="14">#REF!</definedName>
    <definedName name="perc_man_d0103" localSheetId="7">#REF!</definedName>
    <definedName name="perc_man_d0103" localSheetId="5">#REF!</definedName>
    <definedName name="perc_man_d0103">#REF!</definedName>
    <definedName name="perc_man_d0103m" localSheetId="10">#REF!</definedName>
    <definedName name="perc_man_d0103m" localSheetId="11">#REF!</definedName>
    <definedName name="perc_man_d0103m" localSheetId="13">#REF!</definedName>
    <definedName name="perc_man_d0103m" localSheetId="12">#REF!</definedName>
    <definedName name="perc_man_d0103m" localSheetId="14">#REF!</definedName>
    <definedName name="perc_man_d0103m" localSheetId="7">#REF!</definedName>
    <definedName name="perc_man_d0103m" localSheetId="5">#REF!</definedName>
    <definedName name="perc_man_d0103m">#REF!</definedName>
    <definedName name="perc_man_d0105" localSheetId="10">#REF!</definedName>
    <definedName name="perc_man_d0105" localSheetId="11">#REF!</definedName>
    <definedName name="perc_man_d0105" localSheetId="13">#REF!</definedName>
    <definedName name="perc_man_d0105" localSheetId="12">#REF!</definedName>
    <definedName name="perc_man_d0105" localSheetId="14">#REF!</definedName>
    <definedName name="perc_man_d0105" localSheetId="7">#REF!</definedName>
    <definedName name="perc_man_d0105" localSheetId="5">#REF!</definedName>
    <definedName name="perc_man_d0105">#REF!</definedName>
    <definedName name="perc_man_d0201" localSheetId="10">#REF!</definedName>
    <definedName name="perc_man_d0201" localSheetId="11">#REF!</definedName>
    <definedName name="perc_man_d0201" localSheetId="13">#REF!</definedName>
    <definedName name="perc_man_d0201" localSheetId="12">#REF!</definedName>
    <definedName name="perc_man_d0201" localSheetId="14">#REF!</definedName>
    <definedName name="perc_man_d0201" localSheetId="7">#REF!</definedName>
    <definedName name="perc_man_d0201" localSheetId="5">#REF!</definedName>
    <definedName name="perc_man_d0201">#REF!</definedName>
    <definedName name="perc_man_e01" localSheetId="10">#REF!</definedName>
    <definedName name="perc_man_e01" localSheetId="11">#REF!</definedName>
    <definedName name="perc_man_e01" localSheetId="13">#REF!</definedName>
    <definedName name="perc_man_e01" localSheetId="12">#REF!</definedName>
    <definedName name="perc_man_e01" localSheetId="14">#REF!</definedName>
    <definedName name="perc_man_e01" localSheetId="7">#REF!</definedName>
    <definedName name="perc_man_e01" localSheetId="5">#REF!</definedName>
    <definedName name="perc_man_e01">#REF!</definedName>
    <definedName name="perc_man_e0102" localSheetId="10">#REF!</definedName>
    <definedName name="perc_man_e0102" localSheetId="11">#REF!</definedName>
    <definedName name="perc_man_e0102" localSheetId="13">#REF!</definedName>
    <definedName name="perc_man_e0102" localSheetId="12">#REF!</definedName>
    <definedName name="perc_man_e0102" localSheetId="14">#REF!</definedName>
    <definedName name="perc_man_e0102" localSheetId="7">#REF!</definedName>
    <definedName name="perc_man_e0102" localSheetId="5">#REF!</definedName>
    <definedName name="perc_man_e0102">#REF!</definedName>
    <definedName name="perc_man_e0103" localSheetId="10">#REF!</definedName>
    <definedName name="perc_man_e0103" localSheetId="11">#REF!</definedName>
    <definedName name="perc_man_e0103" localSheetId="13">#REF!</definedName>
    <definedName name="perc_man_e0103" localSheetId="12">#REF!</definedName>
    <definedName name="perc_man_e0103" localSheetId="14">#REF!</definedName>
    <definedName name="perc_man_e0103" localSheetId="7">#REF!</definedName>
    <definedName name="perc_man_e0103" localSheetId="5">#REF!</definedName>
    <definedName name="perc_man_e0103">#REF!</definedName>
    <definedName name="perc_man_e04" localSheetId="10">#REF!</definedName>
    <definedName name="perc_man_e04" localSheetId="11">#REF!</definedName>
    <definedName name="perc_man_e04" localSheetId="13">#REF!</definedName>
    <definedName name="perc_man_e04" localSheetId="12">#REF!</definedName>
    <definedName name="perc_man_e04" localSheetId="14">#REF!</definedName>
    <definedName name="perc_man_e04" localSheetId="7">#REF!</definedName>
    <definedName name="perc_man_e04" localSheetId="5">#REF!</definedName>
    <definedName name="perc_man_e04">#REF!</definedName>
    <definedName name="perc_man_e05" localSheetId="10">#REF!</definedName>
    <definedName name="perc_man_e05" localSheetId="11">#REF!</definedName>
    <definedName name="perc_man_e05" localSheetId="13">#REF!</definedName>
    <definedName name="perc_man_e05" localSheetId="12">#REF!</definedName>
    <definedName name="perc_man_e05" localSheetId="14">#REF!</definedName>
    <definedName name="perc_man_e05" localSheetId="7">#REF!</definedName>
    <definedName name="perc_man_e05" localSheetId="5">#REF!</definedName>
    <definedName name="perc_man_e05">#REF!</definedName>
    <definedName name="perc_man_e202" localSheetId="10">'[42]E0-Sist.Governo-Cond.SISR-2004'!#REF!</definedName>
    <definedName name="perc_man_e202" localSheetId="11">'[42]E0-Sist.Governo-Cond.SISR-2004'!#REF!</definedName>
    <definedName name="perc_man_e202" localSheetId="13">'[42]E0-Sist.Governo-Cond.SISR-2004'!#REF!</definedName>
    <definedName name="perc_man_e202" localSheetId="12">'[42]E0-Sist.Governo-Cond.SISR-2004'!#REF!</definedName>
    <definedName name="perc_man_e202" localSheetId="14">'[42]E0-Sist.Governo-Cond.SISR-2004'!#REF!</definedName>
    <definedName name="perc_man_e202" localSheetId="7">'[43]E0-Sist.Governo-Cond.SISR-2004'!#REF!</definedName>
    <definedName name="perc_man_e202" localSheetId="5">'[44]E0-Sist.Governo-Cond.SISR-2004'!#REF!</definedName>
    <definedName name="perc_man_e202">'[43]E0-Sist.Governo-Cond.SISR-2004'!#REF!</definedName>
    <definedName name="perc_man_g0201" localSheetId="10">#REF!</definedName>
    <definedName name="perc_man_g0201" localSheetId="11">#REF!</definedName>
    <definedName name="perc_man_g0201" localSheetId="13">#REF!</definedName>
    <definedName name="perc_man_g0201" localSheetId="12">#REF!</definedName>
    <definedName name="perc_man_g0201" localSheetId="14">#REF!</definedName>
    <definedName name="perc_man_g0201" localSheetId="7">#REF!</definedName>
    <definedName name="perc_man_g0201" localSheetId="5">#REF!</definedName>
    <definedName name="perc_man_g0201">#REF!</definedName>
    <definedName name="perc_pass" localSheetId="10">#REF!</definedName>
    <definedName name="perc_pass" localSheetId="11">#REF!</definedName>
    <definedName name="perc_pass" localSheetId="13">#REF!</definedName>
    <definedName name="perc_pass" localSheetId="12">#REF!</definedName>
    <definedName name="perc_pass" localSheetId="14">#REF!</definedName>
    <definedName name="perc_pass" localSheetId="5">#REF!</definedName>
    <definedName name="perc_pass">#REF!</definedName>
    <definedName name="Pers_aopn" localSheetId="10">#REF!</definedName>
    <definedName name="Pers_aopn" localSheetId="11">#REF!</definedName>
    <definedName name="Pers_aopn" localSheetId="13">#REF!</definedName>
    <definedName name="Pers_aopn" localSheetId="12">#REF!</definedName>
    <definedName name="Pers_aopn" localSheetId="14">#REF!</definedName>
    <definedName name="Pers_aopn" localSheetId="7">#REF!</definedName>
    <definedName name="Pers_aopn" localSheetId="5">#REF!</definedName>
    <definedName name="Pers_aopn">#REF!</definedName>
    <definedName name="Pers_aots" localSheetId="10">#REF!</definedName>
    <definedName name="Pers_aots" localSheetId="11">#REF!</definedName>
    <definedName name="Pers_aots" localSheetId="13">#REF!</definedName>
    <definedName name="Pers_aots" localSheetId="12">#REF!</definedName>
    <definedName name="Pers_aots" localSheetId="14">#REF!</definedName>
    <definedName name="Pers_aots" localSheetId="7">#REF!</definedName>
    <definedName name="Pers_aots" localSheetId="5">#REF!</definedName>
    <definedName name="Pers_aots">#REF!</definedName>
    <definedName name="Pers_aoud" localSheetId="10">#REF!</definedName>
    <definedName name="Pers_aoud" localSheetId="11">#REF!</definedName>
    <definedName name="Pers_aoud" localSheetId="13">#REF!</definedName>
    <definedName name="Pers_aoud" localSheetId="12">#REF!</definedName>
    <definedName name="Pers_aoud" localSheetId="14">#REF!</definedName>
    <definedName name="Pers_aoud" localSheetId="7">#REF!</definedName>
    <definedName name="Pers_aoud" localSheetId="5">#REF!</definedName>
    <definedName name="Pers_aoud">#REF!</definedName>
    <definedName name="Pers_ars" localSheetId="10">#REF!</definedName>
    <definedName name="Pers_ars" localSheetId="11">#REF!</definedName>
    <definedName name="Pers_ars" localSheetId="13">#REF!</definedName>
    <definedName name="Pers_ars" localSheetId="12">#REF!</definedName>
    <definedName name="Pers_ars" localSheetId="14">#REF!</definedName>
    <definedName name="Pers_ars" localSheetId="7">#REF!</definedName>
    <definedName name="Pers_ars" localSheetId="5">#REF!</definedName>
    <definedName name="Pers_ars">#REF!</definedName>
    <definedName name="Pers_ass1" localSheetId="10">#REF!</definedName>
    <definedName name="Pers_ass1" localSheetId="11">#REF!</definedName>
    <definedName name="Pers_ass1" localSheetId="13">#REF!</definedName>
    <definedName name="Pers_ass1" localSheetId="12">#REF!</definedName>
    <definedName name="Pers_ass1" localSheetId="14">#REF!</definedName>
    <definedName name="Pers_ass1" localSheetId="7">#REF!</definedName>
    <definedName name="Pers_ass1" localSheetId="5">#REF!</definedName>
    <definedName name="Pers_ass1">#REF!</definedName>
    <definedName name="Pers_ass2" localSheetId="10">#REF!</definedName>
    <definedName name="Pers_ass2" localSheetId="11">#REF!</definedName>
    <definedName name="Pers_ass2" localSheetId="13">#REF!</definedName>
    <definedName name="Pers_ass2" localSheetId="12">#REF!</definedName>
    <definedName name="Pers_ass2" localSheetId="14">#REF!</definedName>
    <definedName name="Pers_ass2" localSheetId="7">#REF!</definedName>
    <definedName name="Pers_ass2" localSheetId="5">#REF!</definedName>
    <definedName name="Pers_ass2">#REF!</definedName>
    <definedName name="Pers_ass4" localSheetId="10">#REF!</definedName>
    <definedName name="Pers_ass4" localSheetId="11">#REF!</definedName>
    <definedName name="Pers_ass4" localSheetId="13">#REF!</definedName>
    <definedName name="Pers_ass4" localSheetId="12">#REF!</definedName>
    <definedName name="Pers_ass4" localSheetId="14">#REF!</definedName>
    <definedName name="Pers_ass4" localSheetId="7">#REF!</definedName>
    <definedName name="Pers_ass4" localSheetId="5">#REF!</definedName>
    <definedName name="Pers_ass4">#REF!</definedName>
    <definedName name="Pers_ass6" localSheetId="10">#REF!</definedName>
    <definedName name="Pers_ass6" localSheetId="11">#REF!</definedName>
    <definedName name="Pers_ass6" localSheetId="13">#REF!</definedName>
    <definedName name="Pers_ass6" localSheetId="12">#REF!</definedName>
    <definedName name="Pers_ass6" localSheetId="14">#REF!</definedName>
    <definedName name="Pers_ass6" localSheetId="7">#REF!</definedName>
    <definedName name="Pers_ass6" localSheetId="5">#REF!</definedName>
    <definedName name="Pers_ass6">#REF!</definedName>
    <definedName name="Pers_burlo" localSheetId="10">#REF!</definedName>
    <definedName name="Pers_burlo" localSheetId="11">#REF!</definedName>
    <definedName name="Pers_burlo" localSheetId="13">#REF!</definedName>
    <definedName name="Pers_burlo" localSheetId="12">#REF!</definedName>
    <definedName name="Pers_burlo" localSheetId="14">#REF!</definedName>
    <definedName name="Pers_burlo" localSheetId="7">#REF!</definedName>
    <definedName name="Pers_burlo" localSheetId="5">#REF!</definedName>
    <definedName name="Pers_burlo">#REF!</definedName>
    <definedName name="Pers_cro" localSheetId="10">#REF!</definedName>
    <definedName name="Pers_cro" localSheetId="11">#REF!</definedName>
    <definedName name="Pers_cro" localSheetId="13">#REF!</definedName>
    <definedName name="Pers_cro" localSheetId="12">#REF!</definedName>
    <definedName name="Pers_cro" localSheetId="14">#REF!</definedName>
    <definedName name="Pers_cro" localSheetId="7">#REF!</definedName>
    <definedName name="Pers_cro" localSheetId="5">#REF!</definedName>
    <definedName name="Pers_cro">#REF!</definedName>
    <definedName name="Pers_policl" localSheetId="10">#REF!</definedName>
    <definedName name="Pers_policl" localSheetId="11">#REF!</definedName>
    <definedName name="Pers_policl" localSheetId="13">#REF!</definedName>
    <definedName name="Pers_policl" localSheetId="12">#REF!</definedName>
    <definedName name="Pers_policl" localSheetId="14">#REF!</definedName>
    <definedName name="Pers_policl" localSheetId="7">#REF!</definedName>
    <definedName name="Pers_policl" localSheetId="5">#REF!</definedName>
    <definedName name="Pers_policl">#REF!</definedName>
    <definedName name="Pesr_ass3" localSheetId="10">#REF!</definedName>
    <definedName name="Pesr_ass3" localSheetId="11">#REF!</definedName>
    <definedName name="Pesr_ass3" localSheetId="13">#REF!</definedName>
    <definedName name="Pesr_ass3" localSheetId="12">#REF!</definedName>
    <definedName name="Pesr_ass3" localSheetId="14">#REF!</definedName>
    <definedName name="Pesr_ass3" localSheetId="7">#REF!</definedName>
    <definedName name="Pesr_ass3" localSheetId="5">#REF!</definedName>
    <definedName name="Pesr_ass3">#REF!</definedName>
    <definedName name="pluto" localSheetId="5">#REF!</definedName>
    <definedName name="pluto">#REF!</definedName>
    <definedName name="precons" localSheetId="10">#REF!</definedName>
    <definedName name="precons" localSheetId="11">#REF!</definedName>
    <definedName name="precons" localSheetId="13">#REF!</definedName>
    <definedName name="precons" localSheetId="12">#REF!</definedName>
    <definedName name="precons" localSheetId="14">#REF!</definedName>
    <definedName name="precons" localSheetId="7">#REF!</definedName>
    <definedName name="precons" localSheetId="5">#REF!</definedName>
    <definedName name="precons">#REF!</definedName>
    <definedName name="re" localSheetId="10">#REF!</definedName>
    <definedName name="re" localSheetId="11">#REF!</definedName>
    <definedName name="re" localSheetId="13">#REF!</definedName>
    <definedName name="re" localSheetId="12">#REF!</definedName>
    <definedName name="re" localSheetId="14">#REF!</definedName>
    <definedName name="re" localSheetId="9">#REF!</definedName>
    <definedName name="re" localSheetId="7">#REF!</definedName>
    <definedName name="re" localSheetId="5">#REF!</definedName>
    <definedName name="re">#REF!</definedName>
    <definedName name="rewe" localSheetId="10">[45]AOTS!$A:$IV</definedName>
    <definedName name="rewe" localSheetId="11">[45]AOTS!$A:$IV</definedName>
    <definedName name="rewe" localSheetId="13">[45]AOTS!$A:$IV</definedName>
    <definedName name="rewe" localSheetId="5">[46]AOTS!$A:$IV</definedName>
    <definedName name="rewe">[47]AOTS!$A:$IV</definedName>
    <definedName name="Riassunto__Risorse_complessive" localSheetId="10">#REF!</definedName>
    <definedName name="Riassunto__Risorse_complessive" localSheetId="11">#REF!</definedName>
    <definedName name="Riassunto__Risorse_complessive" localSheetId="13">#REF!</definedName>
    <definedName name="Riassunto__Risorse_complessive" localSheetId="12">#REF!</definedName>
    <definedName name="Riassunto__Risorse_complessive" localSheetId="14">#REF!</definedName>
    <definedName name="Riassunto__Risorse_complessive" localSheetId="7">#REF!</definedName>
    <definedName name="Riassunto__Risorse_complessive" localSheetId="5">#REF!</definedName>
    <definedName name="Riassunto__Risorse_complessive">#REF!</definedName>
    <definedName name="sc_clipper" localSheetId="10">#REF!</definedName>
    <definedName name="sc_clipper" localSheetId="11">#REF!</definedName>
    <definedName name="sc_clipper" localSheetId="13">#REF!</definedName>
    <definedName name="sc_clipper" localSheetId="12">#REF!</definedName>
    <definedName name="sc_clipper" localSheetId="14">#REF!</definedName>
    <definedName name="sc_clipper" localSheetId="7">#REF!</definedName>
    <definedName name="sc_clipper" localSheetId="5">#REF!</definedName>
    <definedName name="sc_clipper">#REF!</definedName>
    <definedName name="sc_d00101" localSheetId="10">#REF!</definedName>
    <definedName name="sc_d00101" localSheetId="11">#REF!</definedName>
    <definedName name="sc_d00101" localSheetId="13">#REF!</definedName>
    <definedName name="sc_d00101" localSheetId="12">#REF!</definedName>
    <definedName name="sc_d00101" localSheetId="14">#REF!</definedName>
    <definedName name="sc_d00101" localSheetId="7">#REF!</definedName>
    <definedName name="sc_d00101" localSheetId="5">#REF!</definedName>
    <definedName name="sc_d00101">#REF!</definedName>
    <definedName name="sc_d00102" localSheetId="10">#REF!</definedName>
    <definedName name="sc_d00102" localSheetId="11">#REF!</definedName>
    <definedName name="sc_d00102" localSheetId="13">#REF!</definedName>
    <definedName name="sc_d00102" localSheetId="12">#REF!</definedName>
    <definedName name="sc_d00102" localSheetId="14">#REF!</definedName>
    <definedName name="sc_d00102" localSheetId="7">#REF!</definedName>
    <definedName name="sc_d00102" localSheetId="5">#REF!</definedName>
    <definedName name="sc_d00102">#REF!</definedName>
    <definedName name="sc_d00103" localSheetId="10">#REF!</definedName>
    <definedName name="sc_d00103" localSheetId="11">#REF!</definedName>
    <definedName name="sc_d00103" localSheetId="13">#REF!</definedName>
    <definedName name="sc_d00103" localSheetId="12">#REF!</definedName>
    <definedName name="sc_d00103" localSheetId="14">#REF!</definedName>
    <definedName name="sc_d00103" localSheetId="7">#REF!</definedName>
    <definedName name="sc_d00103" localSheetId="5">#REF!</definedName>
    <definedName name="sc_d00103">#REF!</definedName>
    <definedName name="sc_d00105" localSheetId="10">#REF!</definedName>
    <definedName name="sc_d00105" localSheetId="11">#REF!</definedName>
    <definedName name="sc_d00105" localSheetId="13">#REF!</definedName>
    <definedName name="sc_d00105" localSheetId="12">#REF!</definedName>
    <definedName name="sc_d00105" localSheetId="14">#REF!</definedName>
    <definedName name="sc_d00105" localSheetId="7">#REF!</definedName>
    <definedName name="sc_d00105" localSheetId="5">#REF!</definedName>
    <definedName name="sc_d00105">#REF!</definedName>
    <definedName name="sc_d00501" localSheetId="10">#REF!</definedName>
    <definedName name="sc_d00501" localSheetId="11">#REF!</definedName>
    <definedName name="sc_d00501" localSheetId="13">#REF!</definedName>
    <definedName name="sc_d00501" localSheetId="12">#REF!</definedName>
    <definedName name="sc_d00501" localSheetId="14">#REF!</definedName>
    <definedName name="sc_d00501" localSheetId="7">#REF!</definedName>
    <definedName name="sc_d00501" localSheetId="5">#REF!</definedName>
    <definedName name="sc_d00501">#REF!</definedName>
    <definedName name="sc_g00201" localSheetId="10">#REF!</definedName>
    <definedName name="sc_g00201" localSheetId="11">#REF!</definedName>
    <definedName name="sc_g00201" localSheetId="13">#REF!</definedName>
    <definedName name="sc_g00201" localSheetId="12">#REF!</definedName>
    <definedName name="sc_g00201" localSheetId="14">#REF!</definedName>
    <definedName name="sc_g00201" localSheetId="7">#REF!</definedName>
    <definedName name="sc_g00201" localSheetId="5">#REF!</definedName>
    <definedName name="sc_g00201">#REF!</definedName>
    <definedName name="SPSS" localSheetId="10">#REF!</definedName>
    <definedName name="SPSS" localSheetId="11">#REF!</definedName>
    <definedName name="SPSS" localSheetId="13">#REF!</definedName>
    <definedName name="SPSS" localSheetId="12">#REF!</definedName>
    <definedName name="SPSS" localSheetId="14">#REF!</definedName>
    <definedName name="SPSS" localSheetId="5">#REF!</definedName>
    <definedName name="SPSS">#REF!</definedName>
    <definedName name="stampa">[48]AOTS!$A:$IV</definedName>
    <definedName name="Term_agg_ASCOT" localSheetId="10">#REF!</definedName>
    <definedName name="Term_agg_ASCOT" localSheetId="11">#REF!</definedName>
    <definedName name="Term_agg_ASCOT" localSheetId="13">#REF!</definedName>
    <definedName name="Term_agg_ASCOT" localSheetId="12">#REF!</definedName>
    <definedName name="Term_agg_ASCOT" localSheetId="14">#REF!</definedName>
    <definedName name="Term_agg_ASCOT" localSheetId="7">#REF!</definedName>
    <definedName name="Term_agg_ASCOT" localSheetId="5">#REF!</definedName>
    <definedName name="Term_agg_ASCOT">#REF!</definedName>
    <definedName name="_xlnm.Print_Titles" localSheetId="8">'Alimentazione CE Costi'!$1:$3</definedName>
    <definedName name="_xlnm.Print_Titles" localSheetId="9">'Alimentazione CE Ricavi'!$1:$3</definedName>
    <definedName name="_xlnm.Print_Titles" localSheetId="7">'CE ministeriale'!$1:$25</definedName>
    <definedName name="_xlnm.Print_Titles" localSheetId="1">'SP A Min'!$1:$31</definedName>
    <definedName name="_xlnm.Print_Titles" localSheetId="2">'SP P Min'!$1:$31</definedName>
    <definedName name="Tot_chemio_regione" localSheetId="10">#REF!</definedName>
    <definedName name="Tot_chemio_regione" localSheetId="11">#REF!</definedName>
    <definedName name="Tot_chemio_regione" localSheetId="13">#REF!</definedName>
    <definedName name="Tot_chemio_regione" localSheetId="12">#REF!</definedName>
    <definedName name="Tot_chemio_regione" localSheetId="14">#REF!</definedName>
    <definedName name="Tot_chemio_regione" localSheetId="7">#REF!</definedName>
    <definedName name="Tot_chemio_regione" localSheetId="5">#REF!</definedName>
    <definedName name="Tot_chemio_regione">#REF!</definedName>
    <definedName name="Tot_referti_G2RISregione" localSheetId="10">#REF!</definedName>
    <definedName name="Tot_referti_G2RISregione" localSheetId="11">#REF!</definedName>
    <definedName name="Tot_referti_G2RISregione" localSheetId="13">#REF!</definedName>
    <definedName name="Tot_referti_G2RISregione" localSheetId="12">#REF!</definedName>
    <definedName name="Tot_referti_G2RISregione" localSheetId="14">#REF!</definedName>
    <definedName name="Tot_referti_G2RISregione" localSheetId="7">#REF!</definedName>
    <definedName name="Tot_referti_G2RISregione" localSheetId="5">#REF!</definedName>
    <definedName name="Tot_referti_G2RISregione">#REF!</definedName>
    <definedName name="Totale_accessi_regione" localSheetId="10">#REF!</definedName>
    <definedName name="Totale_accessi_regione" localSheetId="11">#REF!</definedName>
    <definedName name="Totale_accessi_regione" localSheetId="13">#REF!</definedName>
    <definedName name="Totale_accessi_regione" localSheetId="12">#REF!</definedName>
    <definedName name="Totale_accessi_regione" localSheetId="14">#REF!</definedName>
    <definedName name="Totale_accessi_regione" localSheetId="7">#REF!</definedName>
    <definedName name="Totale_accessi_regione" localSheetId="5">#REF!</definedName>
    <definedName name="Totale_accessi_regione">#REF!</definedName>
    <definedName name="Totale_acquisti_di_rilievo_aziendale" localSheetId="10">#REF!</definedName>
    <definedName name="Totale_acquisti_di_rilievo_aziendale" localSheetId="11">#REF!</definedName>
    <definedName name="Totale_acquisti_di_rilievo_aziendale" localSheetId="13">#REF!</definedName>
    <definedName name="Totale_acquisti_di_rilievo_aziendale" localSheetId="12">#REF!</definedName>
    <definedName name="Totale_acquisti_di_rilievo_aziendale" localSheetId="14">#REF!</definedName>
    <definedName name="Totale_acquisti_di_rilievo_aziendale" localSheetId="7">#REF!</definedName>
    <definedName name="Totale_acquisti_di_rilievo_aziendale" localSheetId="5">#REF!</definedName>
    <definedName name="Totale_acquisti_di_rilievo_aziendale">#REF!</definedName>
    <definedName name="Totale_acquisti_di_rilievo_regionale" localSheetId="10">#REF!</definedName>
    <definedName name="Totale_acquisti_di_rilievo_regionale" localSheetId="11">#REF!</definedName>
    <definedName name="Totale_acquisti_di_rilievo_regionale" localSheetId="13">#REF!</definedName>
    <definedName name="Totale_acquisti_di_rilievo_regionale" localSheetId="12">#REF!</definedName>
    <definedName name="Totale_acquisti_di_rilievo_regionale" localSheetId="14">#REF!</definedName>
    <definedName name="Totale_acquisti_di_rilievo_regionale" localSheetId="7">#REF!</definedName>
    <definedName name="Totale_acquisti_di_rilievo_regionale" localSheetId="5">#REF!</definedName>
    <definedName name="Totale_acquisti_di_rilievo_regionale">#REF!</definedName>
    <definedName name="Totale_dip_regione" localSheetId="10">#REF!</definedName>
    <definedName name="Totale_dip_regione" localSheetId="11">#REF!</definedName>
    <definedName name="Totale_dip_regione" localSheetId="13">#REF!</definedName>
    <definedName name="Totale_dip_regione" localSheetId="12">#REF!</definedName>
    <definedName name="Totale_dip_regione" localSheetId="14">#REF!</definedName>
    <definedName name="Totale_dip_regione" localSheetId="7">#REF!</definedName>
    <definedName name="Totale_dip_regione" localSheetId="5">#REF!</definedName>
    <definedName name="Totale_dip_regione">#REF!</definedName>
    <definedName name="Totale_esami_regione" localSheetId="10">#REF!</definedName>
    <definedName name="Totale_esami_regione" localSheetId="11">#REF!</definedName>
    <definedName name="Totale_esami_regione" localSheetId="13">#REF!</definedName>
    <definedName name="Totale_esami_regione" localSheetId="12">#REF!</definedName>
    <definedName name="Totale_esami_regione" localSheetId="14">#REF!</definedName>
    <definedName name="Totale_esami_regione" localSheetId="7">#REF!</definedName>
    <definedName name="Totale_esami_regione" localSheetId="5">#REF!</definedName>
    <definedName name="Totale_esami_regione">#REF!</definedName>
    <definedName name="Totale_interventi_di_rilievo_aziendale" localSheetId="10">#REF!</definedName>
    <definedName name="Totale_interventi_di_rilievo_aziendale" localSheetId="11">#REF!</definedName>
    <definedName name="Totale_interventi_di_rilievo_aziendale" localSheetId="13">#REF!</definedName>
    <definedName name="Totale_interventi_di_rilievo_aziendale" localSheetId="12">#REF!</definedName>
    <definedName name="Totale_interventi_di_rilievo_aziendale" localSheetId="14">#REF!</definedName>
    <definedName name="Totale_interventi_di_rilievo_aziendale" localSheetId="7">#REF!</definedName>
    <definedName name="Totale_interventi_di_rilievo_aziendale" localSheetId="5">#REF!</definedName>
    <definedName name="Totale_interventi_di_rilievo_aziendale">#REF!</definedName>
    <definedName name="Totale_interventi_di_rilievo_regionale" localSheetId="10">#REF!</definedName>
    <definedName name="Totale_interventi_di_rilievo_regionale" localSheetId="11">#REF!</definedName>
    <definedName name="Totale_interventi_di_rilievo_regionale" localSheetId="13">#REF!</definedName>
    <definedName name="Totale_interventi_di_rilievo_regionale" localSheetId="12">#REF!</definedName>
    <definedName name="Totale_interventi_di_rilievo_regionale" localSheetId="14">#REF!</definedName>
    <definedName name="Totale_interventi_di_rilievo_regionale" localSheetId="7">#REF!</definedName>
    <definedName name="Totale_interventi_di_rilievo_regionale" localSheetId="5">#REF!</definedName>
    <definedName name="Totale_interventi_di_rilievo_regionale">#REF!</definedName>
    <definedName name="Totale_parametro_riferimento_G2" localSheetId="10">#REF!</definedName>
    <definedName name="Totale_parametro_riferimento_G2" localSheetId="11">#REF!</definedName>
    <definedName name="Totale_parametro_riferimento_G2" localSheetId="13">#REF!</definedName>
    <definedName name="Totale_parametro_riferimento_G2" localSheetId="12">#REF!</definedName>
    <definedName name="Totale_parametro_riferimento_G2" localSheetId="14">#REF!</definedName>
    <definedName name="Totale_parametro_riferimento_G2" localSheetId="7">#REF!</definedName>
    <definedName name="Totale_parametro_riferimento_G2" localSheetId="5">#REF!</definedName>
    <definedName name="Totale_parametro_riferimento_G2">#REF!</definedName>
    <definedName name="Totale_trasf_regione" localSheetId="10">#REF!</definedName>
    <definedName name="Totale_trasf_regione" localSheetId="11">#REF!</definedName>
    <definedName name="Totale_trasf_regione" localSheetId="13">#REF!</definedName>
    <definedName name="Totale_trasf_regione" localSheetId="12">#REF!</definedName>
    <definedName name="Totale_trasf_regione" localSheetId="14">#REF!</definedName>
    <definedName name="Totale_trasf_regione" localSheetId="7">#REF!</definedName>
    <definedName name="Totale_trasf_regione" localSheetId="5">#REF!</definedName>
    <definedName name="Totale_trasf_regione">#REF!</definedName>
    <definedName name="val_nom_term_ce" localSheetId="10">#REF!</definedName>
    <definedName name="val_nom_term_ce" localSheetId="11">#REF!</definedName>
    <definedName name="val_nom_term_ce" localSheetId="13">#REF!</definedName>
    <definedName name="val_nom_term_ce" localSheetId="12">#REF!</definedName>
    <definedName name="val_nom_term_ce" localSheetId="14">#REF!</definedName>
    <definedName name="val_nom_term_ce" localSheetId="7">#REF!</definedName>
    <definedName name="val_nom_term_ce" localSheetId="5">#REF!</definedName>
    <definedName name="val_nom_term_ce">#REF!</definedName>
    <definedName name="Val_nom_terminale" localSheetId="10">#REF!</definedName>
    <definedName name="Val_nom_terminale" localSheetId="11">#REF!</definedName>
    <definedName name="Val_nom_terminale" localSheetId="13">#REF!</definedName>
    <definedName name="Val_nom_terminale" localSheetId="12">#REF!</definedName>
    <definedName name="Val_nom_terminale" localSheetId="14">#REF!</definedName>
    <definedName name="Val_nom_terminale" localSheetId="7">#REF!</definedName>
    <definedName name="Val_nom_terminale" localSheetId="5">#REF!</definedName>
    <definedName name="Val_nom_terminale">#REF!</definedName>
    <definedName name="val_ora_a0102" localSheetId="10">#REF!</definedName>
    <definedName name="val_ora_a0102" localSheetId="11">#REF!</definedName>
    <definedName name="val_ora_a0102" localSheetId="13">#REF!</definedName>
    <definedName name="val_ora_a0102" localSheetId="12">#REF!</definedName>
    <definedName name="val_ora_a0102" localSheetId="14">#REF!</definedName>
    <definedName name="val_ora_a0102" localSheetId="7">#REF!</definedName>
    <definedName name="val_ora_a0102" localSheetId="5">#REF!</definedName>
    <definedName name="val_ora_a0102">#REF!</definedName>
    <definedName name="val_ora_a0202" localSheetId="10">#REF!</definedName>
    <definedName name="val_ora_a0202" localSheetId="11">#REF!</definedName>
    <definedName name="val_ora_a0202" localSheetId="13">#REF!</definedName>
    <definedName name="val_ora_a0202" localSheetId="12">#REF!</definedName>
    <definedName name="val_ora_a0202" localSheetId="14">#REF!</definedName>
    <definedName name="val_ora_a0202" localSheetId="7">#REF!</definedName>
    <definedName name="val_ora_a0202" localSheetId="5">#REF!</definedName>
    <definedName name="val_ora_a0202">#REF!</definedName>
    <definedName name="val_ora_a0701" localSheetId="10">#REF!</definedName>
    <definedName name="val_ora_a0701" localSheetId="11">#REF!</definedName>
    <definedName name="val_ora_a0701" localSheetId="13">#REF!</definedName>
    <definedName name="val_ora_a0701" localSheetId="12">#REF!</definedName>
    <definedName name="val_ora_a0701" localSheetId="14">#REF!</definedName>
    <definedName name="val_ora_a0701" localSheetId="7">#REF!</definedName>
    <definedName name="val_ora_a0701" localSheetId="5">#REF!</definedName>
    <definedName name="val_ora_a0701">#REF!</definedName>
    <definedName name="val_ora_b0011" localSheetId="10">#REF!</definedName>
    <definedName name="val_ora_b0011" localSheetId="11">#REF!</definedName>
    <definedName name="val_ora_b0011" localSheetId="13">#REF!</definedName>
    <definedName name="val_ora_b0011" localSheetId="12">#REF!</definedName>
    <definedName name="val_ora_b0011" localSheetId="14">#REF!</definedName>
    <definedName name="val_ora_b0011" localSheetId="7">#REF!</definedName>
    <definedName name="val_ora_b0011" localSheetId="5">#REF!</definedName>
    <definedName name="val_ora_b0011">#REF!</definedName>
    <definedName name="val_ora_b0012" localSheetId="10">#REF!</definedName>
    <definedName name="val_ora_b0012" localSheetId="11">#REF!</definedName>
    <definedName name="val_ora_b0012" localSheetId="13">#REF!</definedName>
    <definedName name="val_ora_b0012" localSheetId="12">#REF!</definedName>
    <definedName name="val_ora_b0012" localSheetId="14">#REF!</definedName>
    <definedName name="val_ora_b0012" localSheetId="7">#REF!</definedName>
    <definedName name="val_ora_b0012" localSheetId="5">#REF!</definedName>
    <definedName name="val_ora_b0012">#REF!</definedName>
    <definedName name="val_ora_b0013" localSheetId="10">'[39]B0-Er.Serv.San.-dettaglio'!#REF!</definedName>
    <definedName name="val_ora_b0013" localSheetId="11">'[39]B0-Er.Serv.San.-dettaglio'!#REF!</definedName>
    <definedName name="val_ora_b0013" localSheetId="13">'[39]B0-Er.Serv.San.-dettaglio'!#REF!</definedName>
    <definedName name="val_ora_b0013" localSheetId="12">'[39]B0-Er.Serv.San.-dettaglio'!#REF!</definedName>
    <definedName name="val_ora_b0013" localSheetId="14">'[39]B0-Er.Serv.San.-dettaglio'!#REF!</definedName>
    <definedName name="val_ora_b0013" localSheetId="7">'[40]B0-Er.Serv.San.-dettaglio'!#REF!</definedName>
    <definedName name="val_ora_b0013" localSheetId="5">'[41]B0-Er.Serv.San.-dettaglio'!#REF!</definedName>
    <definedName name="val_ora_b0013">'[40]B0-Er.Serv.San.-dettaglio'!#REF!</definedName>
    <definedName name="val_ora_b0014" localSheetId="10">#REF!</definedName>
    <definedName name="val_ora_b0014" localSheetId="11">#REF!</definedName>
    <definedName name="val_ora_b0014" localSheetId="13">#REF!</definedName>
    <definedName name="val_ora_b0014" localSheetId="12">#REF!</definedName>
    <definedName name="val_ora_b0014" localSheetId="14">#REF!</definedName>
    <definedName name="val_ora_b0014" localSheetId="7">#REF!</definedName>
    <definedName name="val_ora_b0014" localSheetId="5">#REF!</definedName>
    <definedName name="val_ora_b0014">#REF!</definedName>
    <definedName name="val_ora_b0015" localSheetId="10">#REF!</definedName>
    <definedName name="val_ora_b0015" localSheetId="11">#REF!</definedName>
    <definedName name="val_ora_b0015" localSheetId="13">#REF!</definedName>
    <definedName name="val_ora_b0015" localSheetId="12">#REF!</definedName>
    <definedName name="val_ora_b0015" localSheetId="14">#REF!</definedName>
    <definedName name="val_ora_b0015" localSheetId="7">#REF!</definedName>
    <definedName name="val_ora_b0015" localSheetId="5">#REF!</definedName>
    <definedName name="val_ora_b0015">#REF!</definedName>
    <definedName name="val_ora_b0016" localSheetId="10">#REF!</definedName>
    <definedName name="val_ora_b0016" localSheetId="11">#REF!</definedName>
    <definedName name="val_ora_b0016" localSheetId="13">#REF!</definedName>
    <definedName name="val_ora_b0016" localSheetId="12">#REF!</definedName>
    <definedName name="val_ora_b0016" localSheetId="14">#REF!</definedName>
    <definedName name="val_ora_b0016" localSheetId="7">#REF!</definedName>
    <definedName name="val_ora_b0016" localSheetId="5">#REF!</definedName>
    <definedName name="val_ora_b0016">#REF!</definedName>
    <definedName name="val_ora_b002" localSheetId="10">#REF!</definedName>
    <definedName name="val_ora_b002" localSheetId="11">#REF!</definedName>
    <definedName name="val_ora_b002" localSheetId="13">#REF!</definedName>
    <definedName name="val_ora_b002" localSheetId="12">#REF!</definedName>
    <definedName name="val_ora_b002" localSheetId="14">#REF!</definedName>
    <definedName name="val_ora_b002" localSheetId="7">#REF!</definedName>
    <definedName name="val_ora_b002" localSheetId="5">#REF!</definedName>
    <definedName name="val_ora_b002">#REF!</definedName>
    <definedName name="val_ora_b003" localSheetId="10">#REF!</definedName>
    <definedName name="val_ora_b003" localSheetId="11">#REF!</definedName>
    <definedName name="val_ora_b003" localSheetId="13">#REF!</definedName>
    <definedName name="val_ora_b003" localSheetId="12">#REF!</definedName>
    <definedName name="val_ora_b003" localSheetId="14">#REF!</definedName>
    <definedName name="val_ora_b003" localSheetId="7">#REF!</definedName>
    <definedName name="val_ora_b003" localSheetId="5">#REF!</definedName>
    <definedName name="val_ora_b003">#REF!</definedName>
    <definedName name="val_ora_b004" localSheetId="10">#REF!</definedName>
    <definedName name="val_ora_b004" localSheetId="11">#REF!</definedName>
    <definedName name="val_ora_b004" localSheetId="13">#REF!</definedName>
    <definedName name="val_ora_b004" localSheetId="12">#REF!</definedName>
    <definedName name="val_ora_b004" localSheetId="14">#REF!</definedName>
    <definedName name="val_ora_b004" localSheetId="7">#REF!</definedName>
    <definedName name="val_ora_b004" localSheetId="5">#REF!</definedName>
    <definedName name="val_ora_b004">#REF!</definedName>
    <definedName name="val_ora_b005" localSheetId="10">#REF!</definedName>
    <definedName name="val_ora_b005" localSheetId="11">#REF!</definedName>
    <definedName name="val_ora_b005" localSheetId="13">#REF!</definedName>
    <definedName name="val_ora_b005" localSheetId="12">#REF!</definedName>
    <definedName name="val_ora_b005" localSheetId="14">#REF!</definedName>
    <definedName name="val_ora_b005" localSheetId="7">#REF!</definedName>
    <definedName name="val_ora_b005" localSheetId="5">#REF!</definedName>
    <definedName name="val_ora_b005">#REF!</definedName>
    <definedName name="val_ora_b006" localSheetId="10">#REF!</definedName>
    <definedName name="val_ora_b006" localSheetId="11">#REF!</definedName>
    <definedName name="val_ora_b006" localSheetId="13">#REF!</definedName>
    <definedName name="val_ora_b006" localSheetId="12">#REF!</definedName>
    <definedName name="val_ora_b006" localSheetId="14">#REF!</definedName>
    <definedName name="val_ora_b006" localSheetId="7">#REF!</definedName>
    <definedName name="val_ora_b006" localSheetId="5">#REF!</definedName>
    <definedName name="val_ora_b006">#REF!</definedName>
    <definedName name="val_ora_b007" localSheetId="10">#REF!</definedName>
    <definedName name="val_ora_b007" localSheetId="11">#REF!</definedName>
    <definedName name="val_ora_b007" localSheetId="13">#REF!</definedName>
    <definedName name="val_ora_b007" localSheetId="12">#REF!</definedName>
    <definedName name="val_ora_b007" localSheetId="14">#REF!</definedName>
    <definedName name="val_ora_b007" localSheetId="7">#REF!</definedName>
    <definedName name="val_ora_b007" localSheetId="5">#REF!</definedName>
    <definedName name="val_ora_b007">#REF!</definedName>
    <definedName name="val_ora_b008" localSheetId="10">#REF!</definedName>
    <definedName name="val_ora_b008" localSheetId="11">#REF!</definedName>
    <definedName name="val_ora_b008" localSheetId="13">#REF!</definedName>
    <definedName name="val_ora_b008" localSheetId="12">#REF!</definedName>
    <definedName name="val_ora_b008" localSheetId="14">#REF!</definedName>
    <definedName name="val_ora_b008" localSheetId="7">#REF!</definedName>
    <definedName name="val_ora_b008" localSheetId="5">#REF!</definedName>
    <definedName name="val_ora_b008">#REF!</definedName>
    <definedName name="val_ora_b009" localSheetId="10">#REF!</definedName>
    <definedName name="val_ora_b009" localSheetId="11">#REF!</definedName>
    <definedName name="val_ora_b009" localSheetId="13">#REF!</definedName>
    <definedName name="val_ora_b009" localSheetId="12">#REF!</definedName>
    <definedName name="val_ora_b009" localSheetId="14">#REF!</definedName>
    <definedName name="val_ora_b009" localSheetId="7">#REF!</definedName>
    <definedName name="val_ora_b009" localSheetId="5">#REF!</definedName>
    <definedName name="val_ora_b009">#REF!</definedName>
    <definedName name="val_ora_c001" localSheetId="10">#REF!</definedName>
    <definedName name="val_ora_c001" localSheetId="11">#REF!</definedName>
    <definedName name="val_ora_c001" localSheetId="13">#REF!</definedName>
    <definedName name="val_ora_c001" localSheetId="12">#REF!</definedName>
    <definedName name="val_ora_c001" localSheetId="14">#REF!</definedName>
    <definedName name="val_ora_c001" localSheetId="7">#REF!</definedName>
    <definedName name="val_ora_c001" localSheetId="5">#REF!</definedName>
    <definedName name="val_ora_c001">#REF!</definedName>
    <definedName name="val_ora_c002" localSheetId="10">#REF!</definedName>
    <definedName name="val_ora_c002" localSheetId="11">#REF!</definedName>
    <definedName name="val_ora_c002" localSheetId="13">#REF!</definedName>
    <definedName name="val_ora_c002" localSheetId="12">#REF!</definedName>
    <definedName name="val_ora_c002" localSheetId="14">#REF!</definedName>
    <definedName name="val_ora_c002" localSheetId="7">#REF!</definedName>
    <definedName name="val_ora_c002" localSheetId="5">#REF!</definedName>
    <definedName name="val_ora_c002">#REF!</definedName>
    <definedName name="val_ora_c003" localSheetId="10">#REF!</definedName>
    <definedName name="val_ora_c003" localSheetId="11">#REF!</definedName>
    <definedName name="val_ora_c003" localSheetId="13">#REF!</definedName>
    <definedName name="val_ora_c003" localSheetId="12">#REF!</definedName>
    <definedName name="val_ora_c003" localSheetId="14">#REF!</definedName>
    <definedName name="val_ora_c003" localSheetId="7">#REF!</definedName>
    <definedName name="val_ora_c003" localSheetId="5">#REF!</definedName>
    <definedName name="val_ora_c003">#REF!</definedName>
    <definedName name="val_ora_c004" localSheetId="10">#REF!</definedName>
    <definedName name="val_ora_c004" localSheetId="11">#REF!</definedName>
    <definedName name="val_ora_c004" localSheetId="13">#REF!</definedName>
    <definedName name="val_ora_c004" localSheetId="12">#REF!</definedName>
    <definedName name="val_ora_c004" localSheetId="14">#REF!</definedName>
    <definedName name="val_ora_c004" localSheetId="7">#REF!</definedName>
    <definedName name="val_ora_c004" localSheetId="5">#REF!</definedName>
    <definedName name="val_ora_c004">#REF!</definedName>
    <definedName name="val_ora_c005" localSheetId="10">#REF!</definedName>
    <definedName name="val_ora_c005" localSheetId="11">#REF!</definedName>
    <definedName name="val_ora_c005" localSheetId="13">#REF!</definedName>
    <definedName name="val_ora_c005" localSheetId="12">#REF!</definedName>
    <definedName name="val_ora_c005" localSheetId="14">#REF!</definedName>
    <definedName name="val_ora_c005" localSheetId="7">#REF!</definedName>
    <definedName name="val_ora_c005" localSheetId="5">#REF!</definedName>
    <definedName name="val_ora_c005">#REF!</definedName>
    <definedName name="val_ora_c007" localSheetId="10">#REF!</definedName>
    <definedName name="val_ora_c007" localSheetId="11">#REF!</definedName>
    <definedName name="val_ora_c007" localSheetId="13">#REF!</definedName>
    <definedName name="val_ora_c007" localSheetId="12">#REF!</definedName>
    <definedName name="val_ora_c007" localSheetId="14">#REF!</definedName>
    <definedName name="val_ora_c007" localSheetId="7">#REF!</definedName>
    <definedName name="val_ora_c007" localSheetId="5">#REF!</definedName>
    <definedName name="val_ora_c007">#REF!</definedName>
    <definedName name="val_ora_c008" localSheetId="10">#REF!</definedName>
    <definedName name="val_ora_c008" localSheetId="11">#REF!</definedName>
    <definedName name="val_ora_c008" localSheetId="13">#REF!</definedName>
    <definedName name="val_ora_c008" localSheetId="12">#REF!</definedName>
    <definedName name="val_ora_c008" localSheetId="14">#REF!</definedName>
    <definedName name="val_ora_c008" localSheetId="7">#REF!</definedName>
    <definedName name="val_ora_c008" localSheetId="5">#REF!</definedName>
    <definedName name="val_ora_c008">#REF!</definedName>
    <definedName name="val_ora_d0101" localSheetId="10">#REF!</definedName>
    <definedName name="val_ora_d0101" localSheetId="11">#REF!</definedName>
    <definedName name="val_ora_d0101" localSheetId="13">#REF!</definedName>
    <definedName name="val_ora_d0101" localSheetId="12">#REF!</definedName>
    <definedName name="val_ora_d0101" localSheetId="14">#REF!</definedName>
    <definedName name="val_ora_d0101" localSheetId="7">#REF!</definedName>
    <definedName name="val_ora_d0101" localSheetId="5">#REF!</definedName>
    <definedName name="val_ora_d0101">#REF!</definedName>
    <definedName name="val_ora_d0102" localSheetId="10">#REF!</definedName>
    <definedName name="val_ora_d0102" localSheetId="11">#REF!</definedName>
    <definedName name="val_ora_d0102" localSheetId="13">#REF!</definedName>
    <definedName name="val_ora_d0102" localSheetId="12">#REF!</definedName>
    <definedName name="val_ora_d0102" localSheetId="14">#REF!</definedName>
    <definedName name="val_ora_d0102" localSheetId="7">#REF!</definedName>
    <definedName name="val_ora_d0102" localSheetId="5">#REF!</definedName>
    <definedName name="val_ora_d0102">#REF!</definedName>
    <definedName name="val_ora_d0103" localSheetId="10">'[39]D0-Scamb.Inform.-Cond.SISR-2004'!$W$31+'[39]D0-Scamb.Inform.-Cond.SISR-2004'!$W$32</definedName>
    <definedName name="val_ora_d0103" localSheetId="11">'[39]D0-Scamb.Inform.-Cond.SISR-2004'!$W$31+'[39]D0-Scamb.Inform.-Cond.SISR-2004'!$W$32</definedName>
    <definedName name="val_ora_d0103" localSheetId="13">'[39]D0-Scamb.Inform.-Cond.SISR-2004'!$W$31+'[39]D0-Scamb.Inform.-Cond.SISR-2004'!$W$32</definedName>
    <definedName name="val_ora_d0103" localSheetId="7">'[40]D0-Scamb.Inform.-Cond.SISR-2004'!$W$31+'[40]D0-Scamb.Inform.-Cond.SISR-2004'!$W$32</definedName>
    <definedName name="val_ora_d0103" localSheetId="5">'[41]D0-Scamb.Inform.-Cond.SISR-2004'!$W$31+'[41]D0-Scamb.Inform.-Cond.SISR-2004'!$W$32</definedName>
    <definedName name="val_ora_d0103">'[40]D0-Scamb.Inform.-Cond.SISR-2004'!$W$31+'[40]D0-Scamb.Inform.-Cond.SISR-2004'!$W$32</definedName>
    <definedName name="val_ora_d0105" localSheetId="10">#REF!</definedName>
    <definedName name="val_ora_d0105" localSheetId="11">#REF!</definedName>
    <definedName name="val_ora_d0105" localSheetId="13">#REF!</definedName>
    <definedName name="val_ora_d0105" localSheetId="12">#REF!</definedName>
    <definedName name="val_ora_d0105" localSheetId="14">#REF!</definedName>
    <definedName name="val_ora_d0105" localSheetId="7">#REF!</definedName>
    <definedName name="val_ora_d0105" localSheetId="5">#REF!</definedName>
    <definedName name="val_ora_d0105">#REF!</definedName>
    <definedName name="val_ora_d0201" localSheetId="10">#REF!</definedName>
    <definedName name="val_ora_d0201" localSheetId="11">#REF!</definedName>
    <definedName name="val_ora_d0201" localSheetId="13">#REF!</definedName>
    <definedName name="val_ora_d0201" localSheetId="12">#REF!</definedName>
    <definedName name="val_ora_d0201" localSheetId="14">#REF!</definedName>
    <definedName name="val_ora_d0201" localSheetId="7">#REF!</definedName>
    <definedName name="val_ora_d0201" localSheetId="5">#REF!</definedName>
    <definedName name="val_ora_d0201">#REF!</definedName>
    <definedName name="val_ora_e01" localSheetId="10">#REF!</definedName>
    <definedName name="val_ora_e01" localSheetId="11">#REF!</definedName>
    <definedName name="val_ora_e01" localSheetId="13">#REF!</definedName>
    <definedName name="val_ora_e01" localSheetId="12">#REF!</definedName>
    <definedName name="val_ora_e01" localSheetId="14">#REF!</definedName>
    <definedName name="val_ora_e01" localSheetId="7">#REF!</definedName>
    <definedName name="val_ora_e01" localSheetId="5">#REF!</definedName>
    <definedName name="val_ora_e01">#REF!</definedName>
    <definedName name="val_ora_e0102" localSheetId="10">#REF!</definedName>
    <definedName name="val_ora_e0102" localSheetId="11">#REF!</definedName>
    <definedName name="val_ora_e0102" localSheetId="13">#REF!</definedName>
    <definedName name="val_ora_e0102" localSheetId="12">#REF!</definedName>
    <definedName name="val_ora_e0102" localSheetId="14">#REF!</definedName>
    <definedName name="val_ora_e0102" localSheetId="7">#REF!</definedName>
    <definedName name="val_ora_e0102" localSheetId="5">#REF!</definedName>
    <definedName name="val_ora_e0102">#REF!</definedName>
    <definedName name="val_ora_e0103" localSheetId="10">#REF!</definedName>
    <definedName name="val_ora_e0103" localSheetId="11">#REF!</definedName>
    <definedName name="val_ora_e0103" localSheetId="13">#REF!</definedName>
    <definedName name="val_ora_e0103" localSheetId="12">#REF!</definedName>
    <definedName name="val_ora_e0103" localSheetId="14">#REF!</definedName>
    <definedName name="val_ora_e0103" localSheetId="7">#REF!</definedName>
    <definedName name="val_ora_e0103" localSheetId="5">#REF!</definedName>
    <definedName name="val_ora_e0103">#REF!</definedName>
    <definedName name="val_ora_e04" localSheetId="10">#REF!</definedName>
    <definedName name="val_ora_e04" localSheetId="11">#REF!</definedName>
    <definedName name="val_ora_e04" localSheetId="13">#REF!</definedName>
    <definedName name="val_ora_e04" localSheetId="12">#REF!</definedName>
    <definedName name="val_ora_e04" localSheetId="14">#REF!</definedName>
    <definedName name="val_ora_e04" localSheetId="7">#REF!</definedName>
    <definedName name="val_ora_e04" localSheetId="5">#REF!</definedName>
    <definedName name="val_ora_e04">#REF!</definedName>
    <definedName name="val_ora_e05" localSheetId="10">#REF!</definedName>
    <definedName name="val_ora_e05" localSheetId="11">#REF!</definedName>
    <definedName name="val_ora_e05" localSheetId="13">#REF!</definedName>
    <definedName name="val_ora_e05" localSheetId="12">#REF!</definedName>
    <definedName name="val_ora_e05" localSheetId="14">#REF!</definedName>
    <definedName name="val_ora_e05" localSheetId="7">#REF!</definedName>
    <definedName name="val_ora_e05" localSheetId="5">#REF!</definedName>
    <definedName name="val_ora_e05">#REF!</definedName>
    <definedName name="val_ora_g0201" localSheetId="10">#REF!</definedName>
    <definedName name="val_ora_g0201" localSheetId="11">#REF!</definedName>
    <definedName name="val_ora_g0201" localSheetId="13">#REF!</definedName>
    <definedName name="val_ora_g0201" localSheetId="12">#REF!</definedName>
    <definedName name="val_ora_g0201" localSheetId="14">#REF!</definedName>
    <definedName name="val_ora_g0201" localSheetId="7">#REF!</definedName>
    <definedName name="val_ora_g0201" localSheetId="5">#REF!</definedName>
    <definedName name="val_ora_g0201">#REF!</definedName>
    <definedName name="val_tot_ap_reg" localSheetId="10">#REF!</definedName>
    <definedName name="val_tot_ap_reg" localSheetId="11">#REF!</definedName>
    <definedName name="val_tot_ap_reg" localSheetId="13">#REF!</definedName>
    <definedName name="val_tot_ap_reg" localSheetId="12">#REF!</definedName>
    <definedName name="val_tot_ap_reg" localSheetId="14">#REF!</definedName>
    <definedName name="val_tot_ap_reg" localSheetId="7">#REF!</definedName>
    <definedName name="val_tot_ap_reg" localSheetId="5">#REF!</definedName>
    <definedName name="val_tot_ap_reg">#REF!</definedName>
    <definedName name="val_tot_ap_reg1" localSheetId="10">#REF!</definedName>
    <definedName name="val_tot_ap_reg1" localSheetId="11">#REF!</definedName>
    <definedName name="val_tot_ap_reg1" localSheetId="13">#REF!</definedName>
    <definedName name="val_tot_ap_reg1" localSheetId="12">#REF!</definedName>
    <definedName name="val_tot_ap_reg1" localSheetId="14">#REF!</definedName>
    <definedName name="val_tot_ap_reg1" localSheetId="7">#REF!</definedName>
    <definedName name="val_tot_ap_reg1" localSheetId="5">#REF!</definedName>
    <definedName name="val_tot_ap_reg1">#REF!</definedName>
    <definedName name="val_tot_ca_reg" localSheetId="10">#REF!</definedName>
    <definedName name="val_tot_ca_reg" localSheetId="11">#REF!</definedName>
    <definedName name="val_tot_ca_reg" localSheetId="13">#REF!</definedName>
    <definedName name="val_tot_ca_reg" localSheetId="12">#REF!</definedName>
    <definedName name="val_tot_ca_reg" localSheetId="14">#REF!</definedName>
    <definedName name="val_tot_ca_reg" localSheetId="7">#REF!</definedName>
    <definedName name="val_tot_ca_reg" localSheetId="5">#REF!</definedName>
    <definedName name="val_tot_ca_reg">#REF!</definedName>
    <definedName name="val_tot_car_reg" localSheetId="10">#REF!</definedName>
    <definedName name="val_tot_car_reg" localSheetId="11">#REF!</definedName>
    <definedName name="val_tot_car_reg" localSheetId="13">#REF!</definedName>
    <definedName name="val_tot_car_reg" localSheetId="12">#REF!</definedName>
    <definedName name="val_tot_car_reg" localSheetId="14">#REF!</definedName>
    <definedName name="val_tot_car_reg" localSheetId="7">#REF!</definedName>
    <definedName name="val_tot_car_reg" localSheetId="5">#REF!</definedName>
    <definedName name="val_tot_car_reg">#REF!</definedName>
    <definedName name="val_tot_cep_reg" localSheetId="10">#REF!</definedName>
    <definedName name="val_tot_cep_reg" localSheetId="11">#REF!</definedName>
    <definedName name="val_tot_cep_reg" localSheetId="13">#REF!</definedName>
    <definedName name="val_tot_cep_reg" localSheetId="12">#REF!</definedName>
    <definedName name="val_tot_cep_reg" localSheetId="14">#REF!</definedName>
    <definedName name="val_tot_cep_reg" localSheetId="7">#REF!</definedName>
    <definedName name="val_tot_cep_reg" localSheetId="5">#REF!</definedName>
    <definedName name="val_tot_cep_reg">#REF!</definedName>
    <definedName name="val_tot_cup_reg" localSheetId="10">#REF!</definedName>
    <definedName name="val_tot_cup_reg" localSheetId="11">#REF!</definedName>
    <definedName name="val_tot_cup_reg" localSheetId="13">#REF!</definedName>
    <definedName name="val_tot_cup_reg" localSheetId="12">#REF!</definedName>
    <definedName name="val_tot_cup_reg" localSheetId="14">#REF!</definedName>
    <definedName name="val_tot_cup_reg" localSheetId="7">#REF!</definedName>
    <definedName name="val_tot_cup_reg" localSheetId="5">#REF!</definedName>
    <definedName name="val_tot_cup_reg">#REF!</definedName>
    <definedName name="val_tot_ec_reg" localSheetId="10">#REF!</definedName>
    <definedName name="val_tot_ec_reg" localSheetId="11">#REF!</definedName>
    <definedName name="val_tot_ec_reg" localSheetId="13">#REF!</definedName>
    <definedName name="val_tot_ec_reg" localSheetId="12">#REF!</definedName>
    <definedName name="val_tot_ec_reg" localSheetId="14">#REF!</definedName>
    <definedName name="val_tot_ec_reg" localSheetId="7">#REF!</definedName>
    <definedName name="val_tot_ec_reg" localSheetId="5">#REF!</definedName>
    <definedName name="val_tot_ec_reg">#REF!</definedName>
    <definedName name="val_tot_em_reg" localSheetId="10">#REF!</definedName>
    <definedName name="val_tot_em_reg" localSheetId="11">#REF!</definedName>
    <definedName name="val_tot_em_reg" localSheetId="13">#REF!</definedName>
    <definedName name="val_tot_em_reg" localSheetId="12">#REF!</definedName>
    <definedName name="val_tot_em_reg" localSheetId="14">#REF!</definedName>
    <definedName name="val_tot_em_reg" localSheetId="7">#REF!</definedName>
    <definedName name="val_tot_em_reg" localSheetId="5">#REF!</definedName>
    <definedName name="val_tot_em_reg">#REF!</definedName>
    <definedName name="val_tot_gc_reg" localSheetId="10">#REF!</definedName>
    <definedName name="val_tot_gc_reg" localSheetId="11">#REF!</definedName>
    <definedName name="val_tot_gc_reg" localSheetId="13">#REF!</definedName>
    <definedName name="val_tot_gc_reg" localSheetId="12">#REF!</definedName>
    <definedName name="val_tot_gc_reg" localSheetId="14">#REF!</definedName>
    <definedName name="val_tot_gc_reg" localSheetId="7">#REF!</definedName>
    <definedName name="val_tot_gc_reg" localSheetId="5">#REF!</definedName>
    <definedName name="val_tot_gc_reg">#REF!</definedName>
    <definedName name="val_tot_ge_reg" localSheetId="10">#REF!</definedName>
    <definedName name="val_tot_ge_reg" localSheetId="11">#REF!</definedName>
    <definedName name="val_tot_ge_reg" localSheetId="13">#REF!</definedName>
    <definedName name="val_tot_ge_reg" localSheetId="12">#REF!</definedName>
    <definedName name="val_tot_ge_reg" localSheetId="14">#REF!</definedName>
    <definedName name="val_tot_ge_reg" localSheetId="7">#REF!</definedName>
    <definedName name="val_tot_ge_reg" localSheetId="5">#REF!</definedName>
    <definedName name="val_tot_ge_reg">#REF!</definedName>
    <definedName name="val_tot_ge_term" localSheetId="10">#REF!</definedName>
    <definedName name="val_tot_ge_term" localSheetId="11">#REF!</definedName>
    <definedName name="val_tot_ge_term" localSheetId="13">#REF!</definedName>
    <definedName name="val_tot_ge_term" localSheetId="12">#REF!</definedName>
    <definedName name="val_tot_ge_term" localSheetId="14">#REF!</definedName>
    <definedName name="val_tot_ge_term" localSheetId="7">#REF!</definedName>
    <definedName name="val_tot_ge_term" localSheetId="5">#REF!</definedName>
    <definedName name="val_tot_ge_term">#REF!</definedName>
    <definedName name="val_tot_pa_reg" localSheetId="10">#REF!</definedName>
    <definedName name="val_tot_pa_reg" localSheetId="11">#REF!</definedName>
    <definedName name="val_tot_pa_reg" localSheetId="13">#REF!</definedName>
    <definedName name="val_tot_pa_reg" localSheetId="12">#REF!</definedName>
    <definedName name="val_tot_pa_reg" localSheetId="14">#REF!</definedName>
    <definedName name="val_tot_pa_reg" localSheetId="7">#REF!</definedName>
    <definedName name="val_tot_pa_reg" localSheetId="5">#REF!</definedName>
    <definedName name="val_tot_pa_reg">#REF!</definedName>
    <definedName name="val_tot_pi_reg" localSheetId="10">#REF!</definedName>
    <definedName name="val_tot_pi_reg" localSheetId="11">#REF!</definedName>
    <definedName name="val_tot_pi_reg" localSheetId="13">#REF!</definedName>
    <definedName name="val_tot_pi_reg" localSheetId="12">#REF!</definedName>
    <definedName name="val_tot_pi_reg" localSheetId="14">#REF!</definedName>
    <definedName name="val_tot_pi_reg" localSheetId="7">#REF!</definedName>
    <definedName name="val_tot_pi_reg" localSheetId="5">#REF!</definedName>
    <definedName name="val_tot_pi_reg">#REF!</definedName>
    <definedName name="val_tot_ps_reg" localSheetId="10">#REF!</definedName>
    <definedName name="val_tot_ps_reg" localSheetId="11">#REF!</definedName>
    <definedName name="val_tot_ps_reg" localSheetId="13">#REF!</definedName>
    <definedName name="val_tot_ps_reg" localSheetId="12">#REF!</definedName>
    <definedName name="val_tot_ps_reg" localSheetId="14">#REF!</definedName>
    <definedName name="val_tot_ps_reg" localSheetId="7">#REF!</definedName>
    <definedName name="val_tot_ps_reg" localSheetId="5">#REF!</definedName>
    <definedName name="val_tot_ps_reg">#REF!</definedName>
    <definedName name="val_tot_ps_reg_var" localSheetId="10">#REF!</definedName>
    <definedName name="val_tot_ps_reg_var" localSheetId="11">#REF!</definedName>
    <definedName name="val_tot_ps_reg_var" localSheetId="13">#REF!</definedName>
    <definedName name="val_tot_ps_reg_var" localSheetId="12">#REF!</definedName>
    <definedName name="val_tot_ps_reg_var" localSheetId="14">#REF!</definedName>
    <definedName name="val_tot_ps_reg_var" localSheetId="7">#REF!</definedName>
    <definedName name="val_tot_ps_reg_var" localSheetId="5">#REF!</definedName>
    <definedName name="val_tot_ps_reg_var">#REF!</definedName>
    <definedName name="verifica" localSheetId="10">#REF!</definedName>
    <definedName name="verifica" localSheetId="11">#REF!</definedName>
    <definedName name="verifica" localSheetId="13">#REF!</definedName>
    <definedName name="verifica" localSheetId="12">#REF!</definedName>
    <definedName name="verifica" localSheetId="14">#REF!</definedName>
    <definedName name="verifica" localSheetId="9">#REF!</definedName>
    <definedName name="verifica" localSheetId="7">#REF!</definedName>
    <definedName name="verifica" localSheetId="5">#REF!</definedName>
    <definedName name="verifica">#REF!</definedName>
    <definedName name="x" localSheetId="5">#REF!</definedName>
    <definedName name="x">#REF!</definedName>
    <definedName name="zxxx" localSheetId="10">#REF!</definedName>
    <definedName name="zxxx" localSheetId="11">#REF!</definedName>
    <definedName name="zxxx" localSheetId="13">#REF!</definedName>
    <definedName name="zxxx" localSheetId="5">#REF!</definedName>
    <definedName name="zxxx">#REF!</definedName>
  </definedNames>
  <calcPr calcId="114210" fullCalcOnLoad="1" fullPrecision="0"/>
</workbook>
</file>

<file path=xl/calcChain.xml><?xml version="1.0" encoding="utf-8"?>
<calcChain xmlns="http://schemas.openxmlformats.org/spreadsheetml/2006/main">
  <c r="D9" i="45"/>
  <c r="D10"/>
  <c r="D11"/>
  <c r="D12"/>
  <c r="D32"/>
  <c r="D36"/>
  <c r="C36"/>
  <c r="D15"/>
  <c r="D20"/>
  <c r="D24"/>
  <c r="D27"/>
  <c r="D28"/>
  <c r="C12"/>
  <c r="C15"/>
  <c r="C20"/>
  <c r="C24"/>
  <c r="C26"/>
  <c r="C27"/>
  <c r="C28"/>
  <c r="D26"/>
  <c r="AH156" i="26"/>
  <c r="AD156"/>
  <c r="AH151"/>
  <c r="AD151"/>
  <c r="AH160"/>
  <c r="AH413"/>
  <c r="AH414"/>
  <c r="AH415"/>
  <c r="B11" i="40"/>
  <c r="B16"/>
  <c r="AH159" i="26"/>
  <c r="Q7" i="41"/>
  <c r="Q8"/>
  <c r="Q9"/>
  <c r="Q10"/>
  <c r="Q11"/>
  <c r="Q12"/>
  <c r="Q14"/>
  <c r="Q15"/>
  <c r="Q16"/>
  <c r="Q17"/>
  <c r="Q18"/>
  <c r="AH164" i="26"/>
  <c r="C49" i="41"/>
  <c r="C62"/>
  <c r="AH161" i="26"/>
  <c r="AH163"/>
  <c r="C12" i="42"/>
  <c r="Q10"/>
  <c r="Q11"/>
  <c r="Q13"/>
  <c r="Q14"/>
  <c r="Q15"/>
  <c r="Q16"/>
  <c r="Q17"/>
  <c r="Q18"/>
  <c r="Q19"/>
  <c r="Q20"/>
  <c r="Q21"/>
  <c r="Q22"/>
  <c r="Q23"/>
  <c r="Q24"/>
  <c r="Q25"/>
  <c r="Q26"/>
  <c r="Q27"/>
  <c r="Q28"/>
  <c r="Q29"/>
  <c r="Q9"/>
  <c r="Q8"/>
  <c r="P31"/>
  <c r="O31"/>
  <c r="K62" i="41"/>
  <c r="M62"/>
  <c r="Q23"/>
  <c r="Q54"/>
  <c r="Q50"/>
  <c r="E62"/>
  <c r="G62"/>
  <c r="I62"/>
  <c r="Q6"/>
  <c r="O53"/>
  <c r="Q53"/>
  <c r="Q33"/>
  <c r="Q34"/>
  <c r="Q35"/>
  <c r="Q36"/>
  <c r="Q37"/>
  <c r="Q38"/>
  <c r="Q39"/>
  <c r="Q40"/>
  <c r="Q41"/>
  <c r="Q42"/>
  <c r="Q43"/>
  <c r="Q44"/>
  <c r="Q45"/>
  <c r="Q46"/>
  <c r="Q47"/>
  <c r="Q48"/>
  <c r="Q51"/>
  <c r="Q52"/>
  <c r="Q55"/>
  <c r="Q56"/>
  <c r="Q57"/>
  <c r="Q58"/>
  <c r="Q59"/>
  <c r="Q60"/>
  <c r="Q61"/>
  <c r="Q21"/>
  <c r="Q22"/>
  <c r="Q24"/>
  <c r="Q25"/>
  <c r="Q26"/>
  <c r="Q27"/>
  <c r="Q28"/>
  <c r="Q29"/>
  <c r="Q30"/>
  <c r="Q31"/>
  <c r="Q32"/>
  <c r="Q30" i="42"/>
  <c r="I31"/>
  <c r="AH412" i="26"/>
  <c r="AH75"/>
  <c r="AI159"/>
  <c r="AI179"/>
  <c r="AI193"/>
  <c r="AI200"/>
  <c r="AI248"/>
  <c r="AI250"/>
  <c r="AI274"/>
  <c r="AI275"/>
  <c r="AI288"/>
  <c r="AI294"/>
  <c r="AI296"/>
  <c r="AI300"/>
  <c r="AI321"/>
  <c r="AI330"/>
  <c r="AI341"/>
  <c r="AI394"/>
  <c r="E78" i="2"/>
  <c r="AI398" i="26"/>
  <c r="AI401"/>
  <c r="AI439"/>
  <c r="E96" i="2"/>
  <c r="AI468" i="26"/>
  <c r="E104" i="2"/>
  <c r="AH468" i="26"/>
  <c r="D104" i="2"/>
  <c r="F104"/>
  <c r="AI475" i="26"/>
  <c r="AI504"/>
  <c r="E114" i="2"/>
  <c r="AI505" i="26"/>
  <c r="AI121"/>
  <c r="F36" i="2"/>
  <c r="F37"/>
  <c r="F86"/>
  <c r="F88"/>
  <c r="F89"/>
  <c r="F93"/>
  <c r="F94"/>
  <c r="F98"/>
  <c r="F99"/>
  <c r="F107"/>
  <c r="F109"/>
  <c r="F110"/>
  <c r="F119"/>
  <c r="I4" i="43"/>
  <c r="J4"/>
  <c r="B25"/>
  <c r="I15"/>
  <c r="J15"/>
  <c r="C35"/>
  <c r="C36"/>
  <c r="I17"/>
  <c r="J17"/>
  <c r="I18"/>
  <c r="J18"/>
  <c r="I8"/>
  <c r="J8"/>
  <c r="M32"/>
  <c r="I7"/>
  <c r="J7"/>
  <c r="D56"/>
  <c r="I6"/>
  <c r="J5"/>
  <c r="E29"/>
  <c r="I3"/>
  <c r="J3"/>
  <c r="A55"/>
  <c r="B52"/>
  <c r="D51"/>
  <c r="A50"/>
  <c r="D41"/>
  <c r="D30"/>
  <c r="H16"/>
  <c r="H19"/>
  <c r="G16"/>
  <c r="G19"/>
  <c r="F16"/>
  <c r="F19"/>
  <c r="E16"/>
  <c r="E19"/>
  <c r="D16"/>
  <c r="D19"/>
  <c r="C16"/>
  <c r="C19"/>
  <c r="B16"/>
  <c r="B19"/>
  <c r="J14"/>
  <c r="J10"/>
  <c r="L34"/>
  <c r="J12"/>
  <c r="J9"/>
  <c r="J28"/>
  <c r="J11"/>
  <c r="F31"/>
  <c r="M31" i="42"/>
  <c r="K31"/>
  <c r="G31"/>
  <c r="E31"/>
  <c r="J38" i="39"/>
  <c r="J47"/>
  <c r="G38"/>
  <c r="K39"/>
  <c r="K35"/>
  <c r="K8"/>
  <c r="I29" i="38"/>
  <c r="J31"/>
  <c r="H31"/>
  <c r="E31"/>
  <c r="D31"/>
  <c r="C31"/>
  <c r="I30"/>
  <c r="I28"/>
  <c r="I27"/>
  <c r="I26"/>
  <c r="M25"/>
  <c r="G31"/>
  <c r="M24"/>
  <c r="M26"/>
  <c r="I24"/>
  <c r="I23"/>
  <c r="I22"/>
  <c r="I20"/>
  <c r="I19"/>
  <c r="I18"/>
  <c r="I17"/>
  <c r="I16"/>
  <c r="I15"/>
  <c r="I14"/>
  <c r="I13"/>
  <c r="F31"/>
  <c r="I11"/>
  <c r="I9"/>
  <c r="I8"/>
  <c r="I53" i="39"/>
  <c r="H47"/>
  <c r="F47"/>
  <c r="D47"/>
  <c r="C47"/>
  <c r="I46"/>
  <c r="I45"/>
  <c r="I44"/>
  <c r="I43"/>
  <c r="I42"/>
  <c r="I41"/>
  <c r="I40"/>
  <c r="I39"/>
  <c r="I37"/>
  <c r="L37"/>
  <c r="I36"/>
  <c r="L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E47"/>
  <c r="I7"/>
  <c r="I6"/>
  <c r="I12" i="38"/>
  <c r="I25"/>
  <c r="I8" i="39"/>
  <c r="E13" i="2"/>
  <c r="AI282" i="26"/>
  <c r="E58" i="2"/>
  <c r="AH329" i="26"/>
  <c r="AD329"/>
  <c r="AH503"/>
  <c r="D113" i="2"/>
  <c r="AH496" i="26"/>
  <c r="AI142"/>
  <c r="AI143"/>
  <c r="AI145"/>
  <c r="AI146"/>
  <c r="AI147"/>
  <c r="AI150"/>
  <c r="AI151"/>
  <c r="AI152"/>
  <c r="AI153"/>
  <c r="AI154"/>
  <c r="AI155"/>
  <c r="AI156"/>
  <c r="AI164"/>
  <c r="AI174"/>
  <c r="AI175"/>
  <c r="AI178"/>
  <c r="AI177"/>
  <c r="AI176"/>
  <c r="AI182"/>
  <c r="AI187"/>
  <c r="AI188"/>
  <c r="AI189"/>
  <c r="AI190"/>
  <c r="AI198"/>
  <c r="AI199"/>
  <c r="AI205"/>
  <c r="AI209"/>
  <c r="AI210"/>
  <c r="AI212"/>
  <c r="AI213"/>
  <c r="AI214"/>
  <c r="AI215"/>
  <c r="AI216"/>
  <c r="AI218"/>
  <c r="AI219"/>
  <c r="AI220"/>
  <c r="AI221"/>
  <c r="AI222"/>
  <c r="AI224"/>
  <c r="AI226"/>
  <c r="AI228"/>
  <c r="AI229"/>
  <c r="AI231"/>
  <c r="AI232"/>
  <c r="AI235"/>
  <c r="AI238"/>
  <c r="AI242"/>
  <c r="AI258"/>
  <c r="AI259"/>
  <c r="AI263"/>
  <c r="AI264"/>
  <c r="AI266"/>
  <c r="AI270"/>
  <c r="AI277"/>
  <c r="AI278"/>
  <c r="AI281"/>
  <c r="AI319"/>
  <c r="AI322"/>
  <c r="AI325"/>
  <c r="AI329"/>
  <c r="AI334"/>
  <c r="AI345"/>
  <c r="AI348"/>
  <c r="AI347"/>
  <c r="AI349"/>
  <c r="AI346"/>
  <c r="E68" i="2"/>
  <c r="AI352" i="26"/>
  <c r="AI353"/>
  <c r="AI354"/>
  <c r="AI371"/>
  <c r="AI372"/>
  <c r="AI356"/>
  <c r="AI358"/>
  <c r="AI367"/>
  <c r="AI376"/>
  <c r="AI379"/>
  <c r="AI387"/>
  <c r="AI388"/>
  <c r="AI399"/>
  <c r="AI400"/>
  <c r="AI406"/>
  <c r="AI411"/>
  <c r="AI286"/>
  <c r="AI287"/>
  <c r="AI290"/>
  <c r="AI291"/>
  <c r="AI293"/>
  <c r="AI299"/>
  <c r="AI303"/>
  <c r="AI304"/>
  <c r="AI307"/>
  <c r="AI308"/>
  <c r="AI309"/>
  <c r="AI312"/>
  <c r="AI314"/>
  <c r="AI316"/>
  <c r="AI317"/>
  <c r="AI315"/>
  <c r="E62" i="2"/>
  <c r="AI39" i="26"/>
  <c r="AI42"/>
  <c r="AI45"/>
  <c r="AI47"/>
  <c r="E21" i="2"/>
  <c r="AI49" i="26"/>
  <c r="E23" i="2"/>
  <c r="AI52" i="26"/>
  <c r="AI55"/>
  <c r="AI57"/>
  <c r="AI63"/>
  <c r="AI64"/>
  <c r="AI77"/>
  <c r="AI95"/>
  <c r="AI96"/>
  <c r="AI97"/>
  <c r="AI98"/>
  <c r="AI100"/>
  <c r="AI88"/>
  <c r="AI90"/>
  <c r="AI91"/>
  <c r="AI92"/>
  <c r="AI89"/>
  <c r="AI87"/>
  <c r="E29" i="2"/>
  <c r="AI102" i="26"/>
  <c r="AI105"/>
  <c r="AI104"/>
  <c r="AI103"/>
  <c r="AI108"/>
  <c r="AI109"/>
  <c r="AI107"/>
  <c r="AI106"/>
  <c r="AI112"/>
  <c r="AI117"/>
  <c r="AI126"/>
  <c r="AI127"/>
  <c r="AI135"/>
  <c r="AI425"/>
  <c r="AI432"/>
  <c r="AI447"/>
  <c r="AI450"/>
  <c r="AI452"/>
  <c r="AI454"/>
  <c r="AI457"/>
  <c r="AI461"/>
  <c r="AI463"/>
  <c r="AI485"/>
  <c r="AI492"/>
  <c r="AH509"/>
  <c r="B22" i="40"/>
  <c r="B26"/>
  <c r="AH142" i="26"/>
  <c r="AH143"/>
  <c r="AH145"/>
  <c r="AH147"/>
  <c r="AH149"/>
  <c r="AH150"/>
  <c r="AD150"/>
  <c r="AH153"/>
  <c r="AD159"/>
  <c r="AH174"/>
  <c r="AH178"/>
  <c r="AH179"/>
  <c r="AH186"/>
  <c r="AH188"/>
  <c r="AH189"/>
  <c r="AH192"/>
  <c r="AH194"/>
  <c r="AD194"/>
  <c r="AH200"/>
  <c r="AH203"/>
  <c r="AD203"/>
  <c r="AH204"/>
  <c r="AD204"/>
  <c r="AH206"/>
  <c r="AH209"/>
  <c r="AH212"/>
  <c r="AH213"/>
  <c r="AH214"/>
  <c r="AH216"/>
  <c r="AD216"/>
  <c r="AH218"/>
  <c r="AH219"/>
  <c r="AH221"/>
  <c r="AH222"/>
  <c r="AD222"/>
  <c r="AH224"/>
  <c r="AH225"/>
  <c r="AD225"/>
  <c r="AH226"/>
  <c r="AH231"/>
  <c r="AD231"/>
  <c r="AH233"/>
  <c r="AD233"/>
  <c r="AH234"/>
  <c r="AH237"/>
  <c r="AD237"/>
  <c r="AH238"/>
  <c r="AH239"/>
  <c r="AH242"/>
  <c r="AD242"/>
  <c r="AH244"/>
  <c r="AD244"/>
  <c r="AH249"/>
  <c r="AH250"/>
  <c r="AH256"/>
  <c r="AH258"/>
  <c r="AD258"/>
  <c r="AH259"/>
  <c r="AH263"/>
  <c r="AH264"/>
  <c r="AH270"/>
  <c r="AH273"/>
  <c r="AD273"/>
  <c r="AH275"/>
  <c r="AH277"/>
  <c r="AH278"/>
  <c r="AH279"/>
  <c r="AH280"/>
  <c r="AD280"/>
  <c r="AH281"/>
  <c r="AD281"/>
  <c r="AH282"/>
  <c r="D58" i="2"/>
  <c r="AH285" i="26"/>
  <c r="AD285"/>
  <c r="AH287"/>
  <c r="AD287"/>
  <c r="AH288"/>
  <c r="AD288"/>
  <c r="AH291"/>
  <c r="AH293"/>
  <c r="AH297"/>
  <c r="AH307"/>
  <c r="AH309"/>
  <c r="AH313"/>
  <c r="AH316"/>
  <c r="AH317"/>
  <c r="AH321"/>
  <c r="AD321"/>
  <c r="AH322"/>
  <c r="AH323"/>
  <c r="AH341"/>
  <c r="AD341"/>
  <c r="AH345"/>
  <c r="AH349"/>
  <c r="AH358"/>
  <c r="AH363"/>
  <c r="AH367"/>
  <c r="AD367"/>
  <c r="AH372"/>
  <c r="AH376"/>
  <c r="AH388"/>
  <c r="AD388"/>
  <c r="AH398"/>
  <c r="AD398"/>
  <c r="AH399"/>
  <c r="AH403"/>
  <c r="AH405"/>
  <c r="AH407"/>
  <c r="AH410"/>
  <c r="AH411"/>
  <c r="AD411"/>
  <c r="AD413"/>
  <c r="AH431"/>
  <c r="AH434"/>
  <c r="AH435"/>
  <c r="AH433"/>
  <c r="AH439"/>
  <c r="D96" i="2"/>
  <c r="F96"/>
  <c r="AH470" i="26"/>
  <c r="AD470"/>
  <c r="AH471"/>
  <c r="AD471"/>
  <c r="AH475"/>
  <c r="AD475"/>
  <c r="AH479"/>
  <c r="AD479"/>
  <c r="AH483"/>
  <c r="AD483"/>
  <c r="AH484"/>
  <c r="AD484"/>
  <c r="AH485"/>
  <c r="AH488"/>
  <c r="AH492"/>
  <c r="AH493"/>
  <c r="AD493"/>
  <c r="AH494"/>
  <c r="AH495"/>
  <c r="AH497"/>
  <c r="AH502"/>
  <c r="D112" i="2"/>
  <c r="AI502" i="26"/>
  <c r="AI503"/>
  <c r="AI501"/>
  <c r="AI507"/>
  <c r="AI508"/>
  <c r="AI506"/>
  <c r="AI509"/>
  <c r="AI510"/>
  <c r="AH504"/>
  <c r="D114" i="2"/>
  <c r="F114"/>
  <c r="G114"/>
  <c r="AH505" i="26"/>
  <c r="D115" i="2"/>
  <c r="AH507" i="26"/>
  <c r="AH35"/>
  <c r="D14" i="2"/>
  <c r="AH36" i="26"/>
  <c r="D15" i="2"/>
  <c r="AI36" i="26"/>
  <c r="E15" i="2"/>
  <c r="F15"/>
  <c r="G15"/>
  <c r="AH38" i="26"/>
  <c r="AH39"/>
  <c r="AH42"/>
  <c r="AH43"/>
  <c r="AD43"/>
  <c r="AH45"/>
  <c r="D19" i="2"/>
  <c r="AH46" i="26"/>
  <c r="D20" i="2"/>
  <c r="AH48" i="26"/>
  <c r="D22" i="2"/>
  <c r="AH51" i="26"/>
  <c r="AH54"/>
  <c r="AH57"/>
  <c r="AD57"/>
  <c r="AH61"/>
  <c r="AD61"/>
  <c r="K9" i="38"/>
  <c r="AH65" i="26"/>
  <c r="AH66"/>
  <c r="AD66"/>
  <c r="AH70"/>
  <c r="AH74"/>
  <c r="AH76"/>
  <c r="AH79"/>
  <c r="AH80"/>
  <c r="AD80"/>
  <c r="AH84"/>
  <c r="AH89"/>
  <c r="AD89"/>
  <c r="AH94"/>
  <c r="AH96"/>
  <c r="AD96"/>
  <c r="AH99"/>
  <c r="AD99"/>
  <c r="AH100"/>
  <c r="AH102"/>
  <c r="AH105"/>
  <c r="AD105"/>
  <c r="AH111"/>
  <c r="AH112"/>
  <c r="AH116"/>
  <c r="AH117"/>
  <c r="AH123"/>
  <c r="AD123"/>
  <c r="AH125"/>
  <c r="AD125"/>
  <c r="AH127"/>
  <c r="AD127"/>
  <c r="AH128"/>
  <c r="AH130"/>
  <c r="AH133"/>
  <c r="AD133"/>
  <c r="AH421"/>
  <c r="AD421"/>
  <c r="AH424"/>
  <c r="AD424"/>
  <c r="AH425"/>
  <c r="AH427"/>
  <c r="AH447"/>
  <c r="AH449"/>
  <c r="AH450"/>
  <c r="AH451"/>
  <c r="AH452"/>
  <c r="AH453"/>
  <c r="AH454"/>
  <c r="AH455"/>
  <c r="AH448"/>
  <c r="AH446"/>
  <c r="AD452"/>
  <c r="AD454"/>
  <c r="AD455"/>
  <c r="AH457"/>
  <c r="AD457"/>
  <c r="AH459"/>
  <c r="AH460"/>
  <c r="AH461"/>
  <c r="AH462"/>
  <c r="AH464"/>
  <c r="AH466"/>
  <c r="AF182" i="27"/>
  <c r="AF181"/>
  <c r="AF180"/>
  <c r="AF179"/>
  <c r="AF178"/>
  <c r="AE182"/>
  <c r="AC182"/>
  <c r="AE178"/>
  <c r="AE179"/>
  <c r="AC179"/>
  <c r="AE180"/>
  <c r="AC180"/>
  <c r="AE181"/>
  <c r="AC181"/>
  <c r="AF85"/>
  <c r="AF86"/>
  <c r="AF96"/>
  <c r="AE85"/>
  <c r="I170" i="4"/>
  <c r="J170"/>
  <c r="AF89" i="27"/>
  <c r="AF90"/>
  <c r="AF91"/>
  <c r="AF92"/>
  <c r="AF93"/>
  <c r="AF94"/>
  <c r="AF95"/>
  <c r="AF83"/>
  <c r="AE90"/>
  <c r="AE89"/>
  <c r="AC89"/>
  <c r="I230" i="29"/>
  <c r="I231"/>
  <c r="I297" i="30"/>
  <c r="I299"/>
  <c r="AF33" i="28"/>
  <c r="AF35"/>
  <c r="J111" i="4"/>
  <c r="L111"/>
  <c r="AF37" i="28"/>
  <c r="J113" i="4"/>
  <c r="AF38" i="28"/>
  <c r="AF39"/>
  <c r="J115" i="4"/>
  <c r="AF40" i="28"/>
  <c r="J116" i="4"/>
  <c r="L116"/>
  <c r="AF41" i="28"/>
  <c r="J117" i="4"/>
  <c r="AE41" i="28"/>
  <c r="AC41"/>
  <c r="AF42"/>
  <c r="J118" i="4"/>
  <c r="AF43" i="28"/>
  <c r="J119" i="4"/>
  <c r="L119"/>
  <c r="AF45" i="28"/>
  <c r="AF46"/>
  <c r="AF47"/>
  <c r="AF48"/>
  <c r="AF49"/>
  <c r="AF44"/>
  <c r="J120" i="4"/>
  <c r="L120"/>
  <c r="AF51" i="28"/>
  <c r="AF52"/>
  <c r="AF53"/>
  <c r="AF54"/>
  <c r="J122" i="4"/>
  <c r="AE54" i="28"/>
  <c r="I122" i="4"/>
  <c r="AF57" i="28"/>
  <c r="AF59"/>
  <c r="AF60"/>
  <c r="AF61"/>
  <c r="AF62"/>
  <c r="AF63"/>
  <c r="AF58"/>
  <c r="J127" i="4"/>
  <c r="AF65" i="28"/>
  <c r="AF66"/>
  <c r="AF67"/>
  <c r="AF68"/>
  <c r="AF69"/>
  <c r="AF70"/>
  <c r="AF71"/>
  <c r="AF64"/>
  <c r="J128" i="4"/>
  <c r="L128"/>
  <c r="AF73" i="28"/>
  <c r="AF74"/>
  <c r="AF75"/>
  <c r="AF76"/>
  <c r="AF72"/>
  <c r="J129" i="4"/>
  <c r="AF78" i="28"/>
  <c r="AF80"/>
  <c r="AF81"/>
  <c r="AF82"/>
  <c r="AF83"/>
  <c r="AF85"/>
  <c r="J133" i="4"/>
  <c r="AF86" i="28"/>
  <c r="J134" i="4"/>
  <c r="AF88" i="28"/>
  <c r="J138" i="4"/>
  <c r="L138"/>
  <c r="AE88" i="28"/>
  <c r="AF90"/>
  <c r="AF91"/>
  <c r="AF92"/>
  <c r="AF93"/>
  <c r="AF94"/>
  <c r="AF89"/>
  <c r="AF96"/>
  <c r="AF97"/>
  <c r="AF98"/>
  <c r="AF99"/>
  <c r="AF100"/>
  <c r="AF101"/>
  <c r="J141" i="4"/>
  <c r="AF104" i="28"/>
  <c r="AF105"/>
  <c r="AF106"/>
  <c r="AF107"/>
  <c r="AF108"/>
  <c r="AF109"/>
  <c r="AF103"/>
  <c r="AF110"/>
  <c r="AF111"/>
  <c r="AF102"/>
  <c r="J144" i="4"/>
  <c r="J145"/>
  <c r="J146"/>
  <c r="L146"/>
  <c r="AE109" i="28"/>
  <c r="I146" i="4"/>
  <c r="K146"/>
  <c r="J148"/>
  <c r="J147"/>
  <c r="AF113" i="28"/>
  <c r="AF114"/>
  <c r="AF115"/>
  <c r="AF117"/>
  <c r="AF118"/>
  <c r="AF116"/>
  <c r="J150" i="4"/>
  <c r="L150"/>
  <c r="AF119" i="28"/>
  <c r="J151" i="4"/>
  <c r="AF120" i="28"/>
  <c r="J152" i="4"/>
  <c r="L152"/>
  <c r="AF121" i="28"/>
  <c r="J154" i="4"/>
  <c r="L154"/>
  <c r="AF123" i="28"/>
  <c r="AE123"/>
  <c r="AC123"/>
  <c r="AE124"/>
  <c r="AC124"/>
  <c r="AE125"/>
  <c r="AC125"/>
  <c r="AE126"/>
  <c r="AC126"/>
  <c r="AF124"/>
  <c r="AF125"/>
  <c r="AF126"/>
  <c r="AF129"/>
  <c r="AF130"/>
  <c r="AF128"/>
  <c r="AF132"/>
  <c r="AF133"/>
  <c r="AF135"/>
  <c r="J164" i="4"/>
  <c r="AF136" i="28"/>
  <c r="J165" i="4"/>
  <c r="L165"/>
  <c r="AF137" i="28"/>
  <c r="AF138"/>
  <c r="J167" i="4"/>
  <c r="AF35" i="27"/>
  <c r="AF36"/>
  <c r="AF56"/>
  <c r="AF38"/>
  <c r="AF39"/>
  <c r="AF37"/>
  <c r="AF41"/>
  <c r="AF42"/>
  <c r="AF43"/>
  <c r="AF44"/>
  <c r="AF58"/>
  <c r="AF45"/>
  <c r="AF59"/>
  <c r="AF47"/>
  <c r="AF48"/>
  <c r="AF49"/>
  <c r="AF50"/>
  <c r="AF51"/>
  <c r="AF52"/>
  <c r="AF53"/>
  <c r="AF54"/>
  <c r="AF57"/>
  <c r="AF62"/>
  <c r="AF63"/>
  <c r="J16" i="4"/>
  <c r="AF66" i="27"/>
  <c r="AF67"/>
  <c r="AF69"/>
  <c r="AF70"/>
  <c r="AF72"/>
  <c r="AF73"/>
  <c r="AF71"/>
  <c r="J20" i="4"/>
  <c r="L20"/>
  <c r="AF75" i="27"/>
  <c r="AF76"/>
  <c r="AF74"/>
  <c r="J21" i="4"/>
  <c r="L21"/>
  <c r="AF78" i="27"/>
  <c r="AF79"/>
  <c r="AF81"/>
  <c r="AF82"/>
  <c r="AF80"/>
  <c r="AF87"/>
  <c r="J26" i="4"/>
  <c r="L26"/>
  <c r="AF99" i="27"/>
  <c r="J30" i="4"/>
  <c r="AF100" i="27"/>
  <c r="J31" i="4"/>
  <c r="AF101" i="27"/>
  <c r="J32" i="4"/>
  <c r="AF102" i="27"/>
  <c r="AF104"/>
  <c r="J35" i="4"/>
  <c r="L35"/>
  <c r="AF106" i="27"/>
  <c r="AF107"/>
  <c r="AF108"/>
  <c r="AF109"/>
  <c r="AF113"/>
  <c r="AF114"/>
  <c r="AF115"/>
  <c r="AF116"/>
  <c r="AF117"/>
  <c r="AF118"/>
  <c r="AF119"/>
  <c r="AF120"/>
  <c r="AF121"/>
  <c r="J43" i="4"/>
  <c r="AF123" i="27"/>
  <c r="AF124"/>
  <c r="AF125"/>
  <c r="AF126"/>
  <c r="AF127"/>
  <c r="AF128"/>
  <c r="AF129"/>
  <c r="J44" i="4"/>
  <c r="L44"/>
  <c r="AE129" i="27"/>
  <c r="AF132"/>
  <c r="AF133"/>
  <c r="AF134"/>
  <c r="AF135"/>
  <c r="AF136"/>
  <c r="AF137"/>
  <c r="AF138"/>
  <c r="J50" i="4"/>
  <c r="AF139" i="27"/>
  <c r="J51" i="4"/>
  <c r="AF141" i="27"/>
  <c r="J53" i="4"/>
  <c r="AF142" i="27"/>
  <c r="J54" i="4"/>
  <c r="L54"/>
  <c r="AF143" i="27"/>
  <c r="J55" i="4"/>
  <c r="AF144" i="27"/>
  <c r="J56" i="4"/>
  <c r="AE144" i="27"/>
  <c r="I56" i="4"/>
  <c r="K56"/>
  <c r="AC144" i="27"/>
  <c r="AF145"/>
  <c r="J57" i="4"/>
  <c r="L57"/>
  <c r="AF148" i="27"/>
  <c r="AF149"/>
  <c r="AF150"/>
  <c r="AF151"/>
  <c r="AF152"/>
  <c r="AF153"/>
  <c r="AF154"/>
  <c r="J62" i="4"/>
  <c r="AE154" i="27"/>
  <c r="I62" i="4"/>
  <c r="K62"/>
  <c r="AF155" i="27"/>
  <c r="J63" i="4"/>
  <c r="AF156" i="27"/>
  <c r="J64" i="4"/>
  <c r="L64"/>
  <c r="AF157" i="27"/>
  <c r="J65" i="4"/>
  <c r="L65"/>
  <c r="AF159" i="27"/>
  <c r="J67" i="4"/>
  <c r="AF160" i="27"/>
  <c r="J68" i="4"/>
  <c r="AF161" i="27"/>
  <c r="J69" i="4"/>
  <c r="L69"/>
  <c r="AF162" i="27"/>
  <c r="AF163"/>
  <c r="AF158"/>
  <c r="AF164"/>
  <c r="J71" i="4"/>
  <c r="L71"/>
  <c r="AF167" i="27"/>
  <c r="AF168"/>
  <c r="AF169"/>
  <c r="AF170"/>
  <c r="AF171"/>
  <c r="J74" i="4"/>
  <c r="AE171" i="27"/>
  <c r="I74" i="4"/>
  <c r="K74"/>
  <c r="AF173" i="27"/>
  <c r="AF174"/>
  <c r="AF175"/>
  <c r="AF176"/>
  <c r="J76" i="4"/>
  <c r="L76"/>
  <c r="AE176" i="27"/>
  <c r="AF184"/>
  <c r="AF185"/>
  <c r="J80" i="4"/>
  <c r="L80"/>
  <c r="AF187" i="27"/>
  <c r="J82" i="4"/>
  <c r="L82"/>
  <c r="AE187" i="27"/>
  <c r="AF188"/>
  <c r="J83" i="4"/>
  <c r="AF189" i="27"/>
  <c r="J84" i="4"/>
  <c r="AF190" i="27"/>
  <c r="AF193"/>
  <c r="AF194"/>
  <c r="AF196"/>
  <c r="AF197"/>
  <c r="AF199"/>
  <c r="AF200"/>
  <c r="J95" i="4"/>
  <c r="AF201" i="27"/>
  <c r="J96" i="4"/>
  <c r="L96"/>
  <c r="AF202" i="27"/>
  <c r="H231" i="29"/>
  <c r="AE43" i="28"/>
  <c r="AE42"/>
  <c r="AC42"/>
  <c r="AE35"/>
  <c r="AC35"/>
  <c r="AE33"/>
  <c r="I109" i="4"/>
  <c r="AE164" i="27"/>
  <c r="AC164"/>
  <c r="AE157"/>
  <c r="AC157"/>
  <c r="AE156"/>
  <c r="AC156"/>
  <c r="AE148"/>
  <c r="AC148"/>
  <c r="AE149"/>
  <c r="AC149"/>
  <c r="AE150"/>
  <c r="AC150"/>
  <c r="AE151"/>
  <c r="AC151"/>
  <c r="AE152"/>
  <c r="AC152"/>
  <c r="AE153"/>
  <c r="AC153"/>
  <c r="AC154"/>
  <c r="AE155"/>
  <c r="AC155"/>
  <c r="AC147"/>
  <c r="AE159"/>
  <c r="AC159"/>
  <c r="AE160"/>
  <c r="AC160"/>
  <c r="AE161"/>
  <c r="AC161"/>
  <c r="AE162"/>
  <c r="AC162"/>
  <c r="AE163"/>
  <c r="AC163"/>
  <c r="AC158"/>
  <c r="AC146"/>
  <c r="AE143"/>
  <c r="H230" i="29"/>
  <c r="AE138" i="28"/>
  <c r="AE136"/>
  <c r="AE137"/>
  <c r="AE135"/>
  <c r="AC135"/>
  <c r="AE133"/>
  <c r="AC133"/>
  <c r="AE132"/>
  <c r="AC132"/>
  <c r="AC131"/>
  <c r="AE130"/>
  <c r="AE129"/>
  <c r="AC129"/>
  <c r="AE121"/>
  <c r="AC121"/>
  <c r="AE120"/>
  <c r="I152" i="4"/>
  <c r="AE119" i="28"/>
  <c r="AC119"/>
  <c r="AE118"/>
  <c r="AC118"/>
  <c r="AE117"/>
  <c r="AC117"/>
  <c r="AE115"/>
  <c r="AC115"/>
  <c r="AE114"/>
  <c r="AC114"/>
  <c r="AE113"/>
  <c r="AE111"/>
  <c r="AE110"/>
  <c r="AE108"/>
  <c r="AE106"/>
  <c r="I145" i="4"/>
  <c r="K145"/>
  <c r="AE107" i="28"/>
  <c r="AE105"/>
  <c r="AE104"/>
  <c r="AE101"/>
  <c r="AE100"/>
  <c r="AC100"/>
  <c r="AE96"/>
  <c r="AC96"/>
  <c r="AE97"/>
  <c r="AC97"/>
  <c r="AE98"/>
  <c r="AC98"/>
  <c r="AE99"/>
  <c r="AC99"/>
  <c r="AC95"/>
  <c r="AE94"/>
  <c r="AC94"/>
  <c r="AE91"/>
  <c r="AC91"/>
  <c r="AE90"/>
  <c r="AC90"/>
  <c r="AE92"/>
  <c r="AC92"/>
  <c r="AE93"/>
  <c r="AC93"/>
  <c r="AC89"/>
  <c r="AE86"/>
  <c r="AE85"/>
  <c r="AE83"/>
  <c r="AC83"/>
  <c r="AE81"/>
  <c r="AC81"/>
  <c r="AE82"/>
  <c r="AC82"/>
  <c r="AE80"/>
  <c r="AC80"/>
  <c r="AC79"/>
  <c r="AE76"/>
  <c r="AC76"/>
  <c r="AE78"/>
  <c r="AC78"/>
  <c r="AE74"/>
  <c r="AC74"/>
  <c r="AE73"/>
  <c r="AC73"/>
  <c r="AE75"/>
  <c r="AC75"/>
  <c r="AC72"/>
  <c r="AE57"/>
  <c r="AC57"/>
  <c r="AE59"/>
  <c r="AC59"/>
  <c r="AE60"/>
  <c r="AC60"/>
  <c r="AE61"/>
  <c r="AC61"/>
  <c r="AE62"/>
  <c r="AC62"/>
  <c r="AE63"/>
  <c r="AC63"/>
  <c r="AC58"/>
  <c r="AE65"/>
  <c r="AC65"/>
  <c r="AE66"/>
  <c r="AC66"/>
  <c r="AE67"/>
  <c r="AC67"/>
  <c r="AE68"/>
  <c r="AC68"/>
  <c r="AE69"/>
  <c r="AC69"/>
  <c r="AE70"/>
  <c r="AC70"/>
  <c r="AE71"/>
  <c r="AC71"/>
  <c r="AC64"/>
  <c r="AC77"/>
  <c r="AC56"/>
  <c r="I126" i="4"/>
  <c r="AE52" i="28"/>
  <c r="AC52"/>
  <c r="AE53"/>
  <c r="AE51"/>
  <c r="AC51"/>
  <c r="AC53"/>
  <c r="AE46"/>
  <c r="AE47"/>
  <c r="AC47"/>
  <c r="AE48"/>
  <c r="AE49"/>
  <c r="AC49"/>
  <c r="AE45"/>
  <c r="AE40"/>
  <c r="AC40"/>
  <c r="AE38"/>
  <c r="AE39"/>
  <c r="AC39"/>
  <c r="AE37"/>
  <c r="I113" i="4"/>
  <c r="K113"/>
  <c r="AE202" i="27"/>
  <c r="AC202"/>
  <c r="AE201"/>
  <c r="AE200"/>
  <c r="AC200"/>
  <c r="AE199"/>
  <c r="AE198"/>
  <c r="AE204"/>
  <c r="AE197"/>
  <c r="AE196"/>
  <c r="AC196"/>
  <c r="AE194"/>
  <c r="AC194"/>
  <c r="AE193"/>
  <c r="AC193"/>
  <c r="AC192"/>
  <c r="AE190"/>
  <c r="I85" i="4"/>
  <c r="AE189" i="27"/>
  <c r="AE188"/>
  <c r="AE185"/>
  <c r="I80" i="4"/>
  <c r="AE184" i="27"/>
  <c r="AC184"/>
  <c r="AE183"/>
  <c r="AE132"/>
  <c r="AC132"/>
  <c r="AE133"/>
  <c r="AC133"/>
  <c r="AE134"/>
  <c r="AC134"/>
  <c r="AE135"/>
  <c r="AC135"/>
  <c r="AE136"/>
  <c r="AE137"/>
  <c r="AC137"/>
  <c r="AE138"/>
  <c r="AC138"/>
  <c r="AE139"/>
  <c r="AC139"/>
  <c r="AE141"/>
  <c r="AE142"/>
  <c r="AC142"/>
  <c r="AE145"/>
  <c r="AC145"/>
  <c r="AE167"/>
  <c r="AC167"/>
  <c r="AE168"/>
  <c r="AE169"/>
  <c r="AC169"/>
  <c r="AE170"/>
  <c r="AC170"/>
  <c r="AC171"/>
  <c r="AE173"/>
  <c r="AE174"/>
  <c r="AC174"/>
  <c r="AE175"/>
  <c r="AC175"/>
  <c r="AE113"/>
  <c r="AC113"/>
  <c r="AE114"/>
  <c r="AE115"/>
  <c r="AC115"/>
  <c r="AE116"/>
  <c r="AC116"/>
  <c r="AE117"/>
  <c r="AC117"/>
  <c r="AE118"/>
  <c r="AC118"/>
  <c r="AE119"/>
  <c r="AC119"/>
  <c r="AE120"/>
  <c r="AC120"/>
  <c r="AE121"/>
  <c r="AC121"/>
  <c r="AE123"/>
  <c r="AC123"/>
  <c r="AE124"/>
  <c r="AC124"/>
  <c r="AE125"/>
  <c r="AC125"/>
  <c r="AE126"/>
  <c r="AC126"/>
  <c r="AE127"/>
  <c r="AC127"/>
  <c r="AE128"/>
  <c r="AC128"/>
  <c r="AE35"/>
  <c r="AE36"/>
  <c r="AC36"/>
  <c r="AE38"/>
  <c r="AE39"/>
  <c r="AE37"/>
  <c r="AE57"/>
  <c r="AC57"/>
  <c r="AE41"/>
  <c r="AC41"/>
  <c r="AE42"/>
  <c r="AE43"/>
  <c r="AC43"/>
  <c r="AE44"/>
  <c r="AC44"/>
  <c r="AE45"/>
  <c r="AC45"/>
  <c r="AE47"/>
  <c r="AE48"/>
  <c r="AC48"/>
  <c r="AE49"/>
  <c r="AC49"/>
  <c r="AE50"/>
  <c r="AC50"/>
  <c r="AE51"/>
  <c r="AC51"/>
  <c r="AE52"/>
  <c r="AC52"/>
  <c r="AE53"/>
  <c r="AC53"/>
  <c r="AE54"/>
  <c r="AC54"/>
  <c r="AE62"/>
  <c r="AC62"/>
  <c r="AE63"/>
  <c r="AC63"/>
  <c r="AC61"/>
  <c r="AE66"/>
  <c r="AE67"/>
  <c r="AC67"/>
  <c r="AE69"/>
  <c r="AC69"/>
  <c r="AE70"/>
  <c r="AC70"/>
  <c r="AE72"/>
  <c r="AC72"/>
  <c r="AE73"/>
  <c r="AC73"/>
  <c r="AE75"/>
  <c r="AC75"/>
  <c r="AE76"/>
  <c r="AC76"/>
  <c r="AC74"/>
  <c r="AE78"/>
  <c r="AC78"/>
  <c r="AE79"/>
  <c r="AE93"/>
  <c r="AC93"/>
  <c r="AE81"/>
  <c r="AE82"/>
  <c r="AC82"/>
  <c r="AE83"/>
  <c r="AC83"/>
  <c r="AE86"/>
  <c r="AC86"/>
  <c r="AE87"/>
  <c r="AE99"/>
  <c r="AE100"/>
  <c r="AE101"/>
  <c r="AE102"/>
  <c r="AC102"/>
  <c r="AE104"/>
  <c r="AC104"/>
  <c r="AE106"/>
  <c r="AC106"/>
  <c r="AE107"/>
  <c r="AC107"/>
  <c r="AE108"/>
  <c r="AC108"/>
  <c r="AE109"/>
  <c r="AC109"/>
  <c r="I43" i="4"/>
  <c r="AE91" i="27"/>
  <c r="AC91"/>
  <c r="AE92"/>
  <c r="AE94"/>
  <c r="AC94"/>
  <c r="AE95"/>
  <c r="AC95"/>
  <c r="AE96"/>
  <c r="AC96"/>
  <c r="AC90"/>
  <c r="AE56"/>
  <c r="AC56"/>
  <c r="AE58"/>
  <c r="AC58"/>
  <c r="AE59"/>
  <c r="H29" i="4"/>
  <c r="G29"/>
  <c r="H297" i="30"/>
  <c r="H299"/>
  <c r="H142" i="4"/>
  <c r="G142"/>
  <c r="G13" i="2"/>
  <c r="D110" i="33"/>
  <c r="C110"/>
  <c r="D95"/>
  <c r="C95"/>
  <c r="D24"/>
  <c r="C24"/>
  <c r="D21"/>
  <c r="C21"/>
  <c r="D17"/>
  <c r="C17"/>
  <c r="D12"/>
  <c r="D25"/>
  <c r="D56"/>
  <c r="D112"/>
  <c r="D115"/>
  <c r="C12"/>
  <c r="D9"/>
  <c r="C9"/>
  <c r="AC104" i="28"/>
  <c r="F148"/>
  <c r="P146"/>
  <c r="I79" i="4"/>
  <c r="AE55" i="28"/>
  <c r="AC55"/>
  <c r="AF55"/>
  <c r="J123" i="4"/>
  <c r="I296" i="30"/>
  <c r="I298"/>
  <c r="H296"/>
  <c r="H298"/>
  <c r="G78" i="2"/>
  <c r="E115"/>
  <c r="G115"/>
  <c r="AI497" i="26"/>
  <c r="AI495"/>
  <c r="AI494"/>
  <c r="AI493"/>
  <c r="AI490"/>
  <c r="AI491"/>
  <c r="AI496"/>
  <c r="AI489"/>
  <c r="AI488"/>
  <c r="AI487"/>
  <c r="AI486"/>
  <c r="AI484"/>
  <c r="AI483"/>
  <c r="AI482"/>
  <c r="AI481"/>
  <c r="AI479"/>
  <c r="AI480"/>
  <c r="AI478"/>
  <c r="AI477"/>
  <c r="AI476"/>
  <c r="AI474"/>
  <c r="AI471"/>
  <c r="AI470"/>
  <c r="AI465"/>
  <c r="AI459"/>
  <c r="AI455"/>
  <c r="AI453"/>
  <c r="AI449"/>
  <c r="AI451"/>
  <c r="AI448"/>
  <c r="AI446"/>
  <c r="AI445"/>
  <c r="G96" i="2"/>
  <c r="AI438" i="26"/>
  <c r="AI440"/>
  <c r="AI435"/>
  <c r="AI431"/>
  <c r="AI426"/>
  <c r="AI424"/>
  <c r="AI420"/>
  <c r="AI131"/>
  <c r="E33" i="2"/>
  <c r="AI125" i="26"/>
  <c r="AI123"/>
  <c r="AI122"/>
  <c r="AI120"/>
  <c r="E31" i="2"/>
  <c r="AI118" i="26"/>
  <c r="AI116"/>
  <c r="AI115"/>
  <c r="AI111"/>
  <c r="AI113"/>
  <c r="AI110"/>
  <c r="AI86"/>
  <c r="AI74"/>
  <c r="AI75"/>
  <c r="AI76"/>
  <c r="AI78"/>
  <c r="AI79"/>
  <c r="AI80"/>
  <c r="AI82"/>
  <c r="AI84"/>
  <c r="AI70"/>
  <c r="AI68"/>
  <c r="AI67"/>
  <c r="AI51"/>
  <c r="AI50"/>
  <c r="E24" i="2"/>
  <c r="G24"/>
  <c r="AI46" i="26"/>
  <c r="E20" i="2"/>
  <c r="E19"/>
  <c r="AI43" i="26"/>
  <c r="AI38"/>
  <c r="AI37"/>
  <c r="E16" i="2"/>
  <c r="G16"/>
  <c r="AI34" i="26"/>
  <c r="AI416"/>
  <c r="AI415"/>
  <c r="AI413"/>
  <c r="AI412"/>
  <c r="AI410"/>
  <c r="AI414"/>
  <c r="AI409"/>
  <c r="E84" i="2"/>
  <c r="AI405" i="26"/>
  <c r="AD164"/>
  <c r="AD161"/>
  <c r="K25" i="38"/>
  <c r="K22"/>
  <c r="K19"/>
  <c r="AI35" i="26"/>
  <c r="E14" i="2"/>
  <c r="AI389" i="26"/>
  <c r="E75" i="2"/>
  <c r="AI384" i="26"/>
  <c r="E73" i="2"/>
  <c r="AI382" i="26"/>
  <c r="AI344"/>
  <c r="AD496"/>
  <c r="E113" i="2"/>
  <c r="AD206" i="26"/>
  <c r="AD503"/>
  <c r="AI386"/>
  <c r="E74" i="2"/>
  <c r="AC85" i="27"/>
  <c r="AC84"/>
  <c r="AC99"/>
  <c r="AC100"/>
  <c r="AC45" i="28"/>
  <c r="AC107"/>
  <c r="AD275" i="26"/>
  <c r="I119" i="4"/>
  <c r="K119"/>
  <c r="AC43" i="28"/>
  <c r="AC66" i="27"/>
  <c r="AC65"/>
  <c r="AE65"/>
  <c r="I18" i="4"/>
  <c r="L113"/>
  <c r="AI324" i="26"/>
  <c r="AI211"/>
  <c r="AI268"/>
  <c r="AI289"/>
  <c r="AI181"/>
  <c r="I16" i="43"/>
  <c r="I19"/>
  <c r="B56"/>
  <c r="C56"/>
  <c r="N27"/>
  <c r="O27"/>
  <c r="C41"/>
  <c r="A41"/>
  <c r="I26"/>
  <c r="E36"/>
  <c r="O29"/>
  <c r="M36"/>
  <c r="O32"/>
  <c r="B36"/>
  <c r="O25"/>
  <c r="I35" i="4"/>
  <c r="I54"/>
  <c r="I115"/>
  <c r="K115"/>
  <c r="AD94" i="26"/>
  <c r="AD502"/>
  <c r="O31" i="43"/>
  <c r="F36"/>
  <c r="I51" i="4"/>
  <c r="I147"/>
  <c r="AC111" i="28"/>
  <c r="J94" i="4"/>
  <c r="L94"/>
  <c r="AF84" i="28"/>
  <c r="AD466" i="26"/>
  <c r="I95" i="4"/>
  <c r="K95"/>
  <c r="AF166" i="27"/>
  <c r="AF165"/>
  <c r="AF131" i="28"/>
  <c r="J159" i="4"/>
  <c r="AD462" i="26"/>
  <c r="AI443"/>
  <c r="E101" i="2"/>
  <c r="K14" i="38"/>
  <c r="AD264" i="26"/>
  <c r="I16" i="4"/>
  <c r="K16"/>
  <c r="AC87" i="27"/>
  <c r="I26" i="4"/>
  <c r="J153"/>
  <c r="L153"/>
  <c r="AD488" i="26"/>
  <c r="AD431"/>
  <c r="AI328"/>
  <c r="AI332"/>
  <c r="AI333"/>
  <c r="AI331"/>
  <c r="AI243"/>
  <c r="AI162"/>
  <c r="AI165"/>
  <c r="L36" i="43"/>
  <c r="O34"/>
  <c r="A56"/>
  <c r="B57"/>
  <c r="H27"/>
  <c r="H36"/>
  <c r="D46"/>
  <c r="A46"/>
  <c r="K26"/>
  <c r="J6"/>
  <c r="J16"/>
  <c r="J19"/>
  <c r="L134" i="4"/>
  <c r="AD412" i="26"/>
  <c r="AD277"/>
  <c r="AD75"/>
  <c r="AI365"/>
  <c r="AI366"/>
  <c r="AI364"/>
  <c r="AI227"/>
  <c r="AI66"/>
  <c r="E43" i="2"/>
  <c r="G43"/>
  <c r="AF147" i="27"/>
  <c r="AF146"/>
  <c r="AD459" i="26"/>
  <c r="AD221"/>
  <c r="AD495"/>
  <c r="AC48" i="28"/>
  <c r="AC54"/>
  <c r="L16" i="4"/>
  <c r="I116"/>
  <c r="K116"/>
  <c r="I111"/>
  <c r="K111"/>
  <c r="J166"/>
  <c r="L166"/>
  <c r="AC190" i="27"/>
  <c r="I118" i="4"/>
  <c r="I117"/>
  <c r="AD116" i="26"/>
  <c r="AD54"/>
  <c r="I76" i="4"/>
  <c r="K76"/>
  <c r="AC176" i="27"/>
  <c r="AI144" i="26"/>
  <c r="AI292"/>
  <c r="B27" i="40"/>
  <c r="AI240" i="26"/>
  <c r="AI170"/>
  <c r="J36" i="43"/>
  <c r="O28"/>
  <c r="O35"/>
  <c r="AD316" i="26"/>
  <c r="AD317"/>
  <c r="AD315"/>
  <c r="L67" i="4"/>
  <c r="K11" i="38"/>
  <c r="I31" i="4"/>
  <c r="AE105" i="27"/>
  <c r="I151" i="4"/>
  <c r="K151"/>
  <c r="I153"/>
  <c r="K153"/>
  <c r="AD74" i="26"/>
  <c r="AI129"/>
  <c r="AI141"/>
  <c r="AI140"/>
  <c r="I154" i="4"/>
  <c r="K154"/>
  <c r="AD345" i="26"/>
  <c r="I83" i="4"/>
  <c r="AC188" i="27"/>
  <c r="AE84"/>
  <c r="I25" i="4"/>
  <c r="I63"/>
  <c r="AE50" i="28"/>
  <c r="AI234" i="26"/>
  <c r="AC108" i="28"/>
  <c r="J23" i="4"/>
  <c r="I143"/>
  <c r="AF172" i="27"/>
  <c r="J75" i="4"/>
  <c r="L75"/>
  <c r="J79"/>
  <c r="I121"/>
  <c r="J121"/>
  <c r="K121"/>
  <c r="I166"/>
  <c r="K166"/>
  <c r="AI374" i="26"/>
  <c r="AI206"/>
  <c r="L39" i="39"/>
  <c r="A24" i="43"/>
  <c r="O24"/>
  <c r="K18"/>
  <c r="L35" i="39"/>
  <c r="D36" i="43"/>
  <c r="O30"/>
  <c r="B51"/>
  <c r="C51"/>
  <c r="N33"/>
  <c r="A51"/>
  <c r="G33"/>
  <c r="G36"/>
  <c r="AD179" i="26"/>
  <c r="AD160"/>
  <c r="AC85" i="28"/>
  <c r="G104" i="2"/>
  <c r="AD505" i="26"/>
  <c r="AE36" i="28"/>
  <c r="AE34"/>
  <c r="AC185" i="27"/>
  <c r="AC183"/>
  <c r="I134" i="4"/>
  <c r="AF65" i="27"/>
  <c r="I133" i="4"/>
  <c r="K133"/>
  <c r="AE131" i="28"/>
  <c r="I159" i="4"/>
  <c r="K159"/>
  <c r="AD153" i="26"/>
  <c r="AF177" i="27"/>
  <c r="J77" i="4"/>
  <c r="AE72" i="28"/>
  <c r="I129" i="4"/>
  <c r="AD464" i="26"/>
  <c r="AD453"/>
  <c r="AD451"/>
  <c r="AD415"/>
  <c r="AD249"/>
  <c r="AD427"/>
  <c r="AD39"/>
  <c r="AD323"/>
  <c r="E117" i="2"/>
  <c r="G117"/>
  <c r="AF55" i="27"/>
  <c r="AD111" i="26"/>
  <c r="AD485"/>
  <c r="AD410"/>
  <c r="AD407"/>
  <c r="AD309"/>
  <c r="AD214"/>
  <c r="AD79"/>
  <c r="AD38"/>
  <c r="AD279"/>
  <c r="AD259"/>
  <c r="AD213"/>
  <c r="AD270"/>
  <c r="AD189"/>
  <c r="AD174"/>
  <c r="AD313"/>
  <c r="AD234"/>
  <c r="AD209"/>
  <c r="AD297"/>
  <c r="AD278"/>
  <c r="AD200"/>
  <c r="AD186"/>
  <c r="AI133"/>
  <c r="AI183"/>
  <c r="AI320"/>
  <c r="AI267"/>
  <c r="AI245"/>
  <c r="AI246"/>
  <c r="AI196"/>
  <c r="AD449"/>
  <c r="AD145"/>
  <c r="AD212"/>
  <c r="AD425"/>
  <c r="AD102"/>
  <c r="AD192"/>
  <c r="AD149"/>
  <c r="AD256"/>
  <c r="AD238"/>
  <c r="AD263"/>
  <c r="AD494"/>
  <c r="J18" i="4"/>
  <c r="AD142" i="26"/>
  <c r="AD405"/>
  <c r="AD399"/>
  <c r="AD117"/>
  <c r="AD219"/>
  <c r="AD435"/>
  <c r="AD434"/>
  <c r="AD76"/>
  <c r="AD460"/>
  <c r="AD37"/>
  <c r="L159" i="4"/>
  <c r="L144"/>
  <c r="L55"/>
  <c r="L32"/>
  <c r="AD130" i="26"/>
  <c r="K12" i="38"/>
  <c r="AD468" i="26"/>
  <c r="AD363"/>
  <c r="AI208"/>
  <c r="AI207"/>
  <c r="E48" i="2"/>
  <c r="G48"/>
  <c r="AD282" i="26"/>
  <c r="K38" i="39"/>
  <c r="J73" i="4"/>
  <c r="L73"/>
  <c r="I123"/>
  <c r="K123"/>
  <c r="AF140" i="27"/>
  <c r="AC71"/>
  <c r="AE95" i="28"/>
  <c r="I140" i="4"/>
  <c r="AC143" i="27"/>
  <c r="AC141"/>
  <c r="AC140"/>
  <c r="AF46"/>
  <c r="J12" i="4"/>
  <c r="L12"/>
  <c r="AE71" i="27"/>
  <c r="AC39"/>
  <c r="I53" i="4"/>
  <c r="K53"/>
  <c r="L23"/>
  <c r="L127"/>
  <c r="AD51" i="26"/>
  <c r="AD376"/>
  <c r="AD291"/>
  <c r="I69" i="4"/>
  <c r="I97"/>
  <c r="AE58" i="28"/>
  <c r="I127" i="4"/>
  <c r="K127"/>
  <c r="I164"/>
  <c r="K164"/>
  <c r="AF122" i="27"/>
  <c r="J42" i="4"/>
  <c r="L42"/>
  <c r="AF79" i="28"/>
  <c r="AD65" i="26"/>
  <c r="AD497"/>
  <c r="AD250"/>
  <c r="O62" i="41"/>
  <c r="AD450" i="26"/>
  <c r="AD128"/>
  <c r="AH501"/>
  <c r="AD84"/>
  <c r="E112" i="2"/>
  <c r="E111"/>
  <c r="AD147" i="26"/>
  <c r="AI385"/>
  <c r="AI383"/>
  <c r="AD48"/>
  <c r="I30" i="4"/>
  <c r="K30"/>
  <c r="AE98" i="27"/>
  <c r="AE103"/>
  <c r="AE97"/>
  <c r="AC187"/>
  <c r="I50" i="4"/>
  <c r="K50"/>
  <c r="AF192" i="27"/>
  <c r="J88" i="4"/>
  <c r="L88"/>
  <c r="AD293" i="26"/>
  <c r="I114" i="4"/>
  <c r="AC38" i="28"/>
  <c r="AC88"/>
  <c r="AF112"/>
  <c r="J149" i="4"/>
  <c r="L149"/>
  <c r="I57"/>
  <c r="K57"/>
  <c r="I82"/>
  <c r="K82"/>
  <c r="AF77" i="27"/>
  <c r="J22" i="4"/>
  <c r="L22"/>
  <c r="AF61" i="27"/>
  <c r="J15" i="4"/>
  <c r="J11"/>
  <c r="I138"/>
  <c r="K138"/>
  <c r="L77"/>
  <c r="AI195" i="26"/>
  <c r="AD492"/>
  <c r="AD112"/>
  <c r="AD143"/>
  <c r="AD322"/>
  <c r="AD307"/>
  <c r="AD178"/>
  <c r="AD45"/>
  <c r="B42" i="43"/>
  <c r="E95" i="2"/>
  <c r="E97"/>
  <c r="G97"/>
  <c r="A36" i="43"/>
  <c r="F113" i="2"/>
  <c r="G113"/>
  <c r="L141" i="4"/>
  <c r="AC92" i="27"/>
  <c r="I33" i="4"/>
  <c r="AC38" i="27"/>
  <c r="I68" i="4"/>
  <c r="K68"/>
  <c r="I65"/>
  <c r="K65"/>
  <c r="AC106" i="28"/>
  <c r="AF34" i="27"/>
  <c r="J8" i="4"/>
  <c r="AF95" i="28"/>
  <c r="J140" i="4"/>
  <c r="AD349" i="26"/>
  <c r="AD226"/>
  <c r="AI184"/>
  <c r="AI253"/>
  <c r="AI251"/>
  <c r="AI252"/>
  <c r="L8" i="4"/>
  <c r="AD447" i="26"/>
  <c r="AD100"/>
  <c r="G95" i="2"/>
  <c r="G101"/>
  <c r="I36" i="43"/>
  <c r="L123" i="4"/>
  <c r="I9"/>
  <c r="L95"/>
  <c r="K63"/>
  <c r="L63"/>
  <c r="L56"/>
  <c r="L53"/>
  <c r="L31"/>
  <c r="K31"/>
  <c r="L122"/>
  <c r="K122"/>
  <c r="J72"/>
  <c r="L74"/>
  <c r="L30"/>
  <c r="L151"/>
  <c r="F19" i="2"/>
  <c r="G19"/>
  <c r="L68" i="4"/>
  <c r="L62"/>
  <c r="L164"/>
  <c r="L115"/>
  <c r="AD439" i="26"/>
  <c r="AI69"/>
  <c r="AI280"/>
  <c r="L84" i="4"/>
  <c r="K54"/>
  <c r="L50"/>
  <c r="K147"/>
  <c r="L147"/>
  <c r="L145"/>
  <c r="J135"/>
  <c r="L135"/>
  <c r="L133"/>
  <c r="L117"/>
  <c r="K117"/>
  <c r="AC109" i="28"/>
  <c r="F112" i="2"/>
  <c r="L11" i="4"/>
  <c r="AD461" i="26"/>
  <c r="I71" i="4"/>
  <c r="K71"/>
  <c r="AD239" i="26"/>
  <c r="C46" i="43"/>
  <c r="N26"/>
  <c r="N36"/>
  <c r="AI163" i="26"/>
  <c r="AD163"/>
  <c r="AD414"/>
  <c r="L72" i="4"/>
  <c r="AD358" i="26"/>
  <c r="L79" i="4"/>
  <c r="K79"/>
  <c r="I78"/>
  <c r="AD372" i="26"/>
  <c r="AI466"/>
  <c r="AI297"/>
  <c r="AI295"/>
  <c r="AI391"/>
  <c r="AD35"/>
  <c r="K20" i="38"/>
  <c r="AC113" i="28"/>
  <c r="AC112"/>
  <c r="K26" i="4"/>
  <c r="AC199" i="27"/>
  <c r="AC201"/>
  <c r="AC198"/>
  <c r="AC137" i="28"/>
  <c r="AE68" i="27"/>
  <c r="AE74"/>
  <c r="I21" i="4"/>
  <c r="K21"/>
  <c r="I15"/>
  <c r="AD36" i="26"/>
  <c r="F115" i="2"/>
  <c r="E116"/>
  <c r="AD42" i="26"/>
  <c r="I14" i="4"/>
  <c r="AD188" i="26"/>
  <c r="AD218"/>
  <c r="AD433"/>
  <c r="AC59" i="27"/>
  <c r="I11" i="4"/>
  <c r="K11"/>
  <c r="AE55" i="27"/>
  <c r="AC114"/>
  <c r="AC112"/>
  <c r="AE147"/>
  <c r="AE158"/>
  <c r="AE146"/>
  <c r="AC136"/>
  <c r="AC197"/>
  <c r="AC195"/>
  <c r="AE195"/>
  <c r="I89" i="4"/>
  <c r="I141"/>
  <c r="K141"/>
  <c r="AC101" i="28"/>
  <c r="K43" i="4"/>
  <c r="L43"/>
  <c r="AF112" i="27"/>
  <c r="J126" i="4"/>
  <c r="AF50" i="28"/>
  <c r="AH432" i="26"/>
  <c r="AD432"/>
  <c r="AH172"/>
  <c r="AD172"/>
  <c r="AI460"/>
  <c r="AI128"/>
  <c r="AI73"/>
  <c r="AI61"/>
  <c r="AI54"/>
  <c r="AI30"/>
  <c r="AI29"/>
  <c r="AI313"/>
  <c r="AI311"/>
  <c r="AI403"/>
  <c r="AI381"/>
  <c r="AI380"/>
  <c r="AI362"/>
  <c r="AI237"/>
  <c r="AI192"/>
  <c r="I31" i="38"/>
  <c r="AI310" i="26"/>
  <c r="AI340"/>
  <c r="AI327"/>
  <c r="AI301"/>
  <c r="AI298"/>
  <c r="AI285"/>
  <c r="AI284"/>
  <c r="AI260"/>
  <c r="AI204"/>
  <c r="L140" i="4"/>
  <c r="K18"/>
  <c r="L18"/>
  <c r="AI134" i="26"/>
  <c r="AI132"/>
  <c r="E34" i="2"/>
  <c r="AI33" i="26"/>
  <c r="AI32"/>
  <c r="G33" i="2"/>
  <c r="K26" i="38"/>
  <c r="K24"/>
  <c r="AC168" i="27"/>
  <c r="AC166"/>
  <c r="AC165"/>
  <c r="AE166"/>
  <c r="AC131"/>
  <c r="AC46" i="28"/>
  <c r="AC44"/>
  <c r="AE44"/>
  <c r="I120" i="4"/>
  <c r="K120"/>
  <c r="J85"/>
  <c r="AF186" i="27"/>
  <c r="AC129"/>
  <c r="I44" i="4"/>
  <c r="K44"/>
  <c r="AE122" i="27"/>
  <c r="I42" i="4"/>
  <c r="K42"/>
  <c r="J158"/>
  <c r="J160"/>
  <c r="AF127" i="28"/>
  <c r="J155" i="4"/>
  <c r="L155"/>
  <c r="AF122" i="28"/>
  <c r="AH34" i="26"/>
  <c r="AH220"/>
  <c r="AD220"/>
  <c r="AI99"/>
  <c r="AI81"/>
  <c r="AI65"/>
  <c r="AI62"/>
  <c r="AI48"/>
  <c r="AI408"/>
  <c r="AI378"/>
  <c r="AI377"/>
  <c r="E71" i="2"/>
  <c r="AI375" i="26"/>
  <c r="AI373"/>
  <c r="AI363"/>
  <c r="AI157"/>
  <c r="D117" i="2"/>
  <c r="F117"/>
  <c r="AD509" i="26"/>
  <c r="G58" i="2"/>
  <c r="F58"/>
  <c r="AI407" i="26"/>
  <c r="AI404"/>
  <c r="E83" i="2"/>
  <c r="AI392" i="26"/>
  <c r="AI257"/>
  <c r="AI201"/>
  <c r="AI197"/>
  <c r="E46" i="2"/>
  <c r="G46"/>
  <c r="I19" i="4"/>
  <c r="I17"/>
  <c r="AE64" i="27"/>
  <c r="AC120" i="28"/>
  <c r="K134" i="4"/>
  <c r="I135"/>
  <c r="K135"/>
  <c r="K85"/>
  <c r="AH426" i="26"/>
  <c r="AD426"/>
  <c r="AI56"/>
  <c r="K126" i="4"/>
  <c r="O33" i="43"/>
  <c r="E72" i="2"/>
  <c r="I67" i="4"/>
  <c r="K67"/>
  <c r="AC136" i="28"/>
  <c r="AE134"/>
  <c r="AE140"/>
  <c r="I165" i="4"/>
  <c r="K165"/>
  <c r="I55"/>
  <c r="K55"/>
  <c r="AE140" i="27"/>
  <c r="J97" i="4"/>
  <c r="K97"/>
  <c r="AF198" i="27"/>
  <c r="AF204"/>
  <c r="J49" i="4"/>
  <c r="AF131" i="27"/>
  <c r="AF130"/>
  <c r="J139" i="4"/>
  <c r="AH443" i="26"/>
  <c r="AH113"/>
  <c r="AD113"/>
  <c r="AH63"/>
  <c r="AD63"/>
  <c r="AH52"/>
  <c r="AH50"/>
  <c r="D24" i="2"/>
  <c r="AD52" i="26"/>
  <c r="AH49"/>
  <c r="AD49"/>
  <c r="AD507"/>
  <c r="AH477"/>
  <c r="AH354"/>
  <c r="AD354"/>
  <c r="K21" i="38"/>
  <c r="AC37" i="27"/>
  <c r="AC55"/>
  <c r="J52" i="4"/>
  <c r="L52"/>
  <c r="I36"/>
  <c r="K35"/>
  <c r="AC79" i="27"/>
  <c r="AC77"/>
  <c r="AE77"/>
  <c r="I22" i="4"/>
  <c r="AC173" i="27"/>
  <c r="AC172"/>
  <c r="AE172"/>
  <c r="I75" i="4"/>
  <c r="K75"/>
  <c r="I61"/>
  <c r="AC86" i="28"/>
  <c r="AC84"/>
  <c r="AE84"/>
  <c r="L148" i="4"/>
  <c r="AH121" i="26"/>
  <c r="AH296"/>
  <c r="AD296"/>
  <c r="AI273"/>
  <c r="AI272"/>
  <c r="AH401"/>
  <c r="AD401"/>
  <c r="AE32" i="28"/>
  <c r="G14" i="2"/>
  <c r="F14"/>
  <c r="F20"/>
  <c r="G20"/>
  <c r="AC81" i="27"/>
  <c r="AC80"/>
  <c r="AE80"/>
  <c r="I23" i="4"/>
  <c r="K23"/>
  <c r="I70"/>
  <c r="AE64" i="28"/>
  <c r="AC110"/>
  <c r="I148" i="4"/>
  <c r="K148"/>
  <c r="J33"/>
  <c r="J29"/>
  <c r="AF98" i="27"/>
  <c r="L118" i="4"/>
  <c r="K118"/>
  <c r="J109"/>
  <c r="L109"/>
  <c r="AC88" i="27"/>
  <c r="AF88"/>
  <c r="AH135" i="26"/>
  <c r="AD135"/>
  <c r="AH126"/>
  <c r="AH90"/>
  <c r="AD90"/>
  <c r="AH33"/>
  <c r="AH480"/>
  <c r="AD480"/>
  <c r="AH319"/>
  <c r="AI339"/>
  <c r="AI338"/>
  <c r="J70" i="4"/>
  <c r="AH445" i="26"/>
  <c r="AD445"/>
  <c r="AH86"/>
  <c r="AD86"/>
  <c r="AH334"/>
  <c r="AD334"/>
  <c r="AH268"/>
  <c r="AD268"/>
  <c r="AH261"/>
  <c r="AD261"/>
  <c r="AD224"/>
  <c r="AH205"/>
  <c r="AD205"/>
  <c r="AH155"/>
  <c r="AD155"/>
  <c r="AH152"/>
  <c r="AD152"/>
  <c r="AI239"/>
  <c r="AI225"/>
  <c r="AI223"/>
  <c r="E50" i="2"/>
  <c r="G50"/>
  <c r="AI160" i="26"/>
  <c r="AI430"/>
  <c r="AI429"/>
  <c r="AC122" i="28"/>
  <c r="AH465" i="26"/>
  <c r="AD465"/>
  <c r="AH88"/>
  <c r="AD88"/>
  <c r="AH91"/>
  <c r="AD91"/>
  <c r="AD87"/>
  <c r="AH81"/>
  <c r="AD81"/>
  <c r="AH69"/>
  <c r="AD69"/>
  <c r="AH62"/>
  <c r="AH56"/>
  <c r="AD56"/>
  <c r="AH41"/>
  <c r="AH40"/>
  <c r="AH392"/>
  <c r="AD392"/>
  <c r="AH343"/>
  <c r="AH274"/>
  <c r="AH271"/>
  <c r="AD271"/>
  <c r="AH232"/>
  <c r="AD232"/>
  <c r="AH208"/>
  <c r="AD208"/>
  <c r="AH171"/>
  <c r="AD171"/>
  <c r="AI428"/>
  <c r="AI244"/>
  <c r="AI241"/>
  <c r="E53" i="2"/>
  <c r="G53"/>
  <c r="AI203" i="26"/>
  <c r="AI202"/>
  <c r="E47" i="2"/>
  <c r="G47"/>
  <c r="I24" i="4"/>
  <c r="J24"/>
  <c r="K24"/>
  <c r="AC37" i="28"/>
  <c r="AC36"/>
  <c r="AC34"/>
  <c r="AC68" i="27"/>
  <c r="AC64"/>
  <c r="I96" i="4"/>
  <c r="K96"/>
  <c r="AC204" i="27"/>
  <c r="AE112" i="28"/>
  <c r="I149" i="4"/>
  <c r="K149"/>
  <c r="AC116" i="28"/>
  <c r="AF68" i="27"/>
  <c r="J19" i="4"/>
  <c r="L24"/>
  <c r="AH438" i="26"/>
  <c r="AH440"/>
  <c r="AH122"/>
  <c r="AD122"/>
  <c r="AH30"/>
  <c r="AD30"/>
  <c r="AH482"/>
  <c r="AD482"/>
  <c r="AH394"/>
  <c r="AH199"/>
  <c r="AD199"/>
  <c r="AI41"/>
  <c r="AI40"/>
  <c r="E17" i="2"/>
  <c r="AI269" i="26"/>
  <c r="AI256"/>
  <c r="AI233"/>
  <c r="AI230"/>
  <c r="E51" i="2"/>
  <c r="G51"/>
  <c r="G47" i="39"/>
  <c r="I38"/>
  <c r="I47"/>
  <c r="AH378" i="26"/>
  <c r="AH310"/>
  <c r="AD310"/>
  <c r="AH227"/>
  <c r="AH183"/>
  <c r="AD183"/>
  <c r="AH348"/>
  <c r="AD348"/>
  <c r="AH422"/>
  <c r="AD422"/>
  <c r="AH109"/>
  <c r="AD109"/>
  <c r="AH92"/>
  <c r="AD92"/>
  <c r="AH85"/>
  <c r="AD85"/>
  <c r="F24" i="2"/>
  <c r="AH37" i="26"/>
  <c r="D16" i="2"/>
  <c r="F16"/>
  <c r="D111"/>
  <c r="F111"/>
  <c r="G111"/>
  <c r="AH366" i="26"/>
  <c r="AD366"/>
  <c r="AH340"/>
  <c r="AD340"/>
  <c r="AH324"/>
  <c r="AD324"/>
  <c r="AH306"/>
  <c r="AH300"/>
  <c r="AD300"/>
  <c r="AH292"/>
  <c r="AD292"/>
  <c r="AH260"/>
  <c r="AD260"/>
  <c r="AH251"/>
  <c r="AD251"/>
  <c r="AH240"/>
  <c r="AH236"/>
  <c r="D52" i="2"/>
  <c r="AD240" i="26"/>
  <c r="AH217"/>
  <c r="D49" i="2"/>
  <c r="AH210" i="26"/>
  <c r="AD210"/>
  <c r="AH201"/>
  <c r="AH195"/>
  <c r="AD195"/>
  <c r="AH184"/>
  <c r="AD184"/>
  <c r="AH181"/>
  <c r="AD181"/>
  <c r="AH177"/>
  <c r="AH72"/>
  <c r="AD72"/>
  <c r="AH252"/>
  <c r="AD252"/>
  <c r="AH134"/>
  <c r="AD134"/>
  <c r="AH110"/>
  <c r="AH416"/>
  <c r="AD416"/>
  <c r="AH389"/>
  <c r="AH382"/>
  <c r="AD382"/>
  <c r="AH371"/>
  <c r="AD371"/>
  <c r="AH362"/>
  <c r="AD362"/>
  <c r="AH356"/>
  <c r="AH353"/>
  <c r="AD353"/>
  <c r="AH339"/>
  <c r="AH327"/>
  <c r="AH315"/>
  <c r="D62" i="2"/>
  <c r="F62"/>
  <c r="G62"/>
  <c r="AH294" i="26"/>
  <c r="AD294"/>
  <c r="AH267"/>
  <c r="AD267"/>
  <c r="AH254"/>
  <c r="AD254"/>
  <c r="AH245"/>
  <c r="AD245"/>
  <c r="AH202"/>
  <c r="D47" i="2"/>
  <c r="F47"/>
  <c r="AD201" i="26"/>
  <c r="AH170"/>
  <c r="AH165"/>
  <c r="AD165"/>
  <c r="AH347"/>
  <c r="Q49" i="41"/>
  <c r="AH269" i="26"/>
  <c r="AD269"/>
  <c r="AH409"/>
  <c r="D84" i="2"/>
  <c r="F84"/>
  <c r="G84"/>
  <c r="AH132" i="26"/>
  <c r="D34" i="2"/>
  <c r="F34"/>
  <c r="G34"/>
  <c r="AF64" i="27"/>
  <c r="L33" i="4"/>
  <c r="AH295" i="26"/>
  <c r="AD477"/>
  <c r="D101" i="2"/>
  <c r="F101"/>
  <c r="AD443" i="26"/>
  <c r="L38" i="39"/>
  <c r="D13" i="2"/>
  <c r="F13"/>
  <c r="AD34" i="26"/>
  <c r="L158" i="4"/>
  <c r="E12" i="2"/>
  <c r="G12"/>
  <c r="AI254" i="26"/>
  <c r="AI236"/>
  <c r="E52" i="2"/>
  <c r="AI60" i="26"/>
  <c r="J41" i="4"/>
  <c r="L41"/>
  <c r="AF111" i="27"/>
  <c r="AE165"/>
  <c r="AD356" i="26"/>
  <c r="AD306"/>
  <c r="AH276"/>
  <c r="D57" i="2"/>
  <c r="AC60" i="27"/>
  <c r="AD343" i="26"/>
  <c r="AD319"/>
  <c r="D12" i="2"/>
  <c r="AH32" i="26"/>
  <c r="AD33"/>
  <c r="AD32"/>
  <c r="K70" i="4"/>
  <c r="J48"/>
  <c r="L49"/>
  <c r="AD276" i="26"/>
  <c r="AD217"/>
  <c r="L85" i="4"/>
  <c r="J81"/>
  <c r="L81"/>
  <c r="I73"/>
  <c r="K73"/>
  <c r="AI326" i="26"/>
  <c r="E64" i="2"/>
  <c r="E82"/>
  <c r="L121" i="4"/>
  <c r="AH346" i="26"/>
  <c r="D68" i="2"/>
  <c r="F68"/>
  <c r="G68"/>
  <c r="AD347" i="26"/>
  <c r="AD327"/>
  <c r="D75" i="2"/>
  <c r="F75"/>
  <c r="G75"/>
  <c r="AD389" i="26"/>
  <c r="AH83"/>
  <c r="AD378"/>
  <c r="D17" i="2"/>
  <c r="AD41" i="26"/>
  <c r="AD40"/>
  <c r="E66" i="2"/>
  <c r="D23"/>
  <c r="F23"/>
  <c r="G23"/>
  <c r="L139" i="4"/>
  <c r="J168"/>
  <c r="L168"/>
  <c r="L167"/>
  <c r="Q62" i="41"/>
  <c r="AI53" i="26"/>
  <c r="E25" i="2"/>
  <c r="AH338" i="26"/>
  <c r="D66" i="2"/>
  <c r="F66"/>
  <c r="G66"/>
  <c r="AD339" i="26"/>
  <c r="AH176"/>
  <c r="D43" i="2"/>
  <c r="F43"/>
  <c r="AD177" i="26"/>
  <c r="AD83"/>
  <c r="D95" i="2"/>
  <c r="AD438" i="26"/>
  <c r="AH87"/>
  <c r="D29" i="2"/>
  <c r="J66" i="4"/>
  <c r="L66"/>
  <c r="L70"/>
  <c r="I128"/>
  <c r="AH98" i="26"/>
  <c r="AD98"/>
  <c r="L97" i="4"/>
  <c r="J98"/>
  <c r="L98"/>
  <c r="AD409" i="26"/>
  <c r="AI261"/>
  <c r="AI255"/>
  <c r="E55" i="2"/>
  <c r="AI351" i="26"/>
  <c r="E10" i="2"/>
  <c r="AI28" i="26"/>
  <c r="L126" i="4"/>
  <c r="E60" i="2"/>
  <c r="G82"/>
  <c r="AH31" i="26"/>
  <c r="D11" i="2"/>
  <c r="F12"/>
  <c r="AH148" i="26"/>
  <c r="L160" i="4"/>
  <c r="AD440" i="26"/>
  <c r="I72" i="4"/>
  <c r="K72"/>
  <c r="J40"/>
  <c r="L29"/>
  <c r="AD295" i="26"/>
  <c r="L19" i="4"/>
  <c r="L40"/>
  <c r="AD148" i="26"/>
  <c r="F95" i="2"/>
  <c r="D97"/>
  <c r="F97"/>
  <c r="J47" i="4"/>
  <c r="L48"/>
  <c r="AI279" i="26"/>
  <c r="AI276"/>
  <c r="E57" i="2"/>
  <c r="F57"/>
  <c r="AD338" i="26"/>
  <c r="AD227"/>
  <c r="K19" i="4"/>
  <c r="J17"/>
  <c r="L17"/>
  <c r="AD274" i="26"/>
  <c r="AH272"/>
  <c r="K128" i="4"/>
  <c r="G17" i="2"/>
  <c r="E11"/>
  <c r="F17"/>
  <c r="AI217" i="26"/>
  <c r="E49" i="2"/>
  <c r="F49"/>
  <c r="D78"/>
  <c r="AD394" i="26"/>
  <c r="F29" i="2"/>
  <c r="G29"/>
  <c r="AD62" i="26"/>
  <c r="AH120"/>
  <c r="D31" i="2"/>
  <c r="F31"/>
  <c r="G31"/>
  <c r="AD121" i="26"/>
  <c r="I34" i="4"/>
  <c r="K17"/>
  <c r="AI44" i="26"/>
  <c r="AI31"/>
  <c r="AI27"/>
  <c r="E22" i="2"/>
  <c r="K36" i="43"/>
  <c r="O26"/>
  <c r="O36"/>
  <c r="K109" i="4"/>
  <c r="AD202" i="26"/>
  <c r="AH299"/>
  <c r="AI427"/>
  <c r="AI423"/>
  <c r="AC122" i="27"/>
  <c r="AC191"/>
  <c r="AD132" i="26"/>
  <c r="AD346"/>
  <c r="AD31"/>
  <c r="F52" i="2"/>
  <c r="G52"/>
  <c r="AI434" i="26"/>
  <c r="AI433"/>
  <c r="E91" i="2"/>
  <c r="G91"/>
  <c r="K22" i="4"/>
  <c r="AD50" i="26"/>
  <c r="AI390"/>
  <c r="E76" i="2"/>
  <c r="G76"/>
  <c r="K69" i="4"/>
  <c r="I66"/>
  <c r="K66"/>
  <c r="AD176" i="26"/>
  <c r="AD170"/>
  <c r="AD448"/>
  <c r="AC111" i="27"/>
  <c r="L15" i="4"/>
  <c r="J14"/>
  <c r="K15"/>
  <c r="E118" i="2"/>
  <c r="K140" i="4"/>
  <c r="AD126" i="26"/>
  <c r="AH108"/>
  <c r="AD108"/>
  <c r="K33" i="4"/>
  <c r="G112" i="2"/>
  <c r="AD110" i="26"/>
  <c r="J9" i="4"/>
  <c r="L9"/>
  <c r="AF77" i="28"/>
  <c r="K129" i="4"/>
  <c r="L129"/>
  <c r="I84"/>
  <c r="AE186" i="27"/>
  <c r="I144" i="4"/>
  <c r="AC105" i="28"/>
  <c r="AC103"/>
  <c r="AC102"/>
  <c r="AC87"/>
  <c r="K147"/>
  <c r="AE103"/>
  <c r="AE102"/>
  <c r="AH78" i="26"/>
  <c r="AD78"/>
  <c r="AH64"/>
  <c r="AD64"/>
  <c r="AH406"/>
  <c r="AH314"/>
  <c r="AD314"/>
  <c r="AH303"/>
  <c r="AD303"/>
  <c r="AH290"/>
  <c r="AD290"/>
  <c r="AH286"/>
  <c r="AD286"/>
  <c r="AH243"/>
  <c r="AH235"/>
  <c r="AD235"/>
  <c r="AH215"/>
  <c r="AH198"/>
  <c r="AH193"/>
  <c r="AH190"/>
  <c r="AH187"/>
  <c r="AD187"/>
  <c r="AH146"/>
  <c r="AI422"/>
  <c r="AI130"/>
  <c r="AI124"/>
  <c r="E32" i="2"/>
  <c r="AI357" i="26"/>
  <c r="AI355"/>
  <c r="AI149"/>
  <c r="AI148"/>
  <c r="AI139"/>
  <c r="I52" i="4"/>
  <c r="K52"/>
  <c r="J78"/>
  <c r="AI370" i="26"/>
  <c r="AI369"/>
  <c r="AI368"/>
  <c r="AC47" i="27"/>
  <c r="AC46"/>
  <c r="AE46"/>
  <c r="I12" i="4"/>
  <c r="K12"/>
  <c r="AC35" i="27"/>
  <c r="AC34"/>
  <c r="AE34"/>
  <c r="I167" i="4"/>
  <c r="K167"/>
  <c r="AC138" i="28"/>
  <c r="AC134"/>
  <c r="AC140"/>
  <c r="L83" i="4"/>
  <c r="K83"/>
  <c r="AH129" i="26"/>
  <c r="AD129"/>
  <c r="AH118"/>
  <c r="AD118"/>
  <c r="AH97"/>
  <c r="AD97"/>
  <c r="AH77"/>
  <c r="AD77"/>
  <c r="AH68"/>
  <c r="AD68"/>
  <c r="AH508"/>
  <c r="AH490"/>
  <c r="AH408"/>
  <c r="AD408"/>
  <c r="AH379"/>
  <c r="AD379"/>
  <c r="AH332"/>
  <c r="AH248"/>
  <c r="AI464"/>
  <c r="AI462"/>
  <c r="AI458"/>
  <c r="AI456"/>
  <c r="AI444"/>
  <c r="AI194"/>
  <c r="AI191"/>
  <c r="E45" i="2"/>
  <c r="G45"/>
  <c r="AI186" i="26"/>
  <c r="AI185"/>
  <c r="AI180"/>
  <c r="E44" i="2"/>
  <c r="AI173" i="26"/>
  <c r="AI172"/>
  <c r="AI171"/>
  <c r="AI161"/>
  <c r="AI158"/>
  <c r="E40" i="2"/>
  <c r="AI343" i="26"/>
  <c r="AI342"/>
  <c r="AE89" i="28"/>
  <c r="AD504" i="26"/>
  <c r="I20" i="4"/>
  <c r="K20"/>
  <c r="AD236" i="26"/>
  <c r="AH357"/>
  <c r="AH119"/>
  <c r="AD119"/>
  <c r="AH253"/>
  <c r="AD253"/>
  <c r="AH365"/>
  <c r="AH370"/>
  <c r="AH230"/>
  <c r="D51" i="2"/>
  <c r="F51"/>
  <c r="AH301" i="26"/>
  <c r="AD301"/>
  <c r="AH173"/>
  <c r="AD173"/>
  <c r="AH175"/>
  <c r="AD175"/>
  <c r="AH391"/>
  <c r="AH463"/>
  <c r="AF87" i="28"/>
  <c r="AE131" i="27"/>
  <c r="AI306" i="26"/>
  <c r="AI305"/>
  <c r="AI302"/>
  <c r="E61" i="2"/>
  <c r="E59"/>
  <c r="AF134" i="28"/>
  <c r="AF140"/>
  <c r="I49" i="4"/>
  <c r="AE79" i="28"/>
  <c r="AE77"/>
  <c r="I94" i="4"/>
  <c r="B47" i="43"/>
  <c r="AE88" i="27"/>
  <c r="I155" i="4"/>
  <c r="K155"/>
  <c r="AC189" i="27"/>
  <c r="AC186"/>
  <c r="AE116" i="28"/>
  <c r="I150" i="4"/>
  <c r="K150"/>
  <c r="I64"/>
  <c r="AE122" i="28"/>
  <c r="AD46" i="26"/>
  <c r="AC33" i="28"/>
  <c r="AC105" i="27"/>
  <c r="AC103"/>
  <c r="AH131" i="26"/>
  <c r="K23" i="38"/>
  <c r="AH481" i="26"/>
  <c r="AH474"/>
  <c r="D82" i="2"/>
  <c r="F82"/>
  <c r="AD403" i="26"/>
  <c r="AH400"/>
  <c r="AH330"/>
  <c r="AH325"/>
  <c r="AD325"/>
  <c r="AH266"/>
  <c r="AH228"/>
  <c r="AD228"/>
  <c r="AH185"/>
  <c r="AH182"/>
  <c r="AD182"/>
  <c r="AI361"/>
  <c r="AI360"/>
  <c r="AE112" i="27"/>
  <c r="AE192"/>
  <c r="K80" i="4"/>
  <c r="AE61" i="27"/>
  <c r="AE60"/>
  <c r="I112" i="4"/>
  <c r="AH47" i="26"/>
  <c r="AH44"/>
  <c r="AF183" i="27"/>
  <c r="AF110"/>
  <c r="AI473" i="26"/>
  <c r="AI472"/>
  <c r="AI469"/>
  <c r="I32" i="4"/>
  <c r="AC101" i="27"/>
  <c r="AC98"/>
  <c r="AC42"/>
  <c r="AC40"/>
  <c r="AE40"/>
  <c r="I10" i="4"/>
  <c r="AF40" i="27"/>
  <c r="J10" i="4"/>
  <c r="K10"/>
  <c r="AC130" i="28"/>
  <c r="AC128"/>
  <c r="AC127"/>
  <c r="AE128"/>
  <c r="L51" i="4"/>
  <c r="K51"/>
  <c r="J114"/>
  <c r="K114"/>
  <c r="AF36" i="28"/>
  <c r="AF34"/>
  <c r="AF32"/>
  <c r="AC178" i="27"/>
  <c r="AC177"/>
  <c r="AC130"/>
  <c r="AE177"/>
  <c r="I77" i="4"/>
  <c r="K77"/>
  <c r="AH428" i="26"/>
  <c r="AH95"/>
  <c r="AH67"/>
  <c r="AD67"/>
  <c r="AH55"/>
  <c r="AH491"/>
  <c r="AD491"/>
  <c r="AH430"/>
  <c r="AH402"/>
  <c r="AD402"/>
  <c r="AH395"/>
  <c r="AH393"/>
  <c r="AI395"/>
  <c r="AH384"/>
  <c r="AH312"/>
  <c r="AH308"/>
  <c r="AH257"/>
  <c r="AI119"/>
  <c r="AI114"/>
  <c r="AI94"/>
  <c r="AI93"/>
  <c r="E28" i="2"/>
  <c r="AI323" i="26"/>
  <c r="AI318"/>
  <c r="E63" i="2"/>
  <c r="AF195" i="27"/>
  <c r="AF105"/>
  <c r="L10" i="4"/>
  <c r="AH104" i="26"/>
  <c r="AH333"/>
  <c r="AD333"/>
  <c r="AH304"/>
  <c r="AD304"/>
  <c r="AH289"/>
  <c r="AD289"/>
  <c r="AH246"/>
  <c r="AD246"/>
  <c r="AH229"/>
  <c r="AD229"/>
  <c r="AI72"/>
  <c r="AI85"/>
  <c r="AI83"/>
  <c r="AI71"/>
  <c r="AI59"/>
  <c r="AC50" i="28"/>
  <c r="K152" i="4"/>
  <c r="J143"/>
  <c r="AF84" i="27"/>
  <c r="J25" i="4"/>
  <c r="AH420" i="26"/>
  <c r="AH82"/>
  <c r="AD82"/>
  <c r="AH486"/>
  <c r="AD486"/>
  <c r="AH352"/>
  <c r="AH196"/>
  <c r="AD196"/>
  <c r="AH154"/>
  <c r="AD154"/>
  <c r="AI421"/>
  <c r="J61" i="4"/>
  <c r="AH387" i="26"/>
  <c r="AH375"/>
  <c r="AD375"/>
  <c r="AH344"/>
  <c r="G49" i="2"/>
  <c r="AH29" i="26"/>
  <c r="AH320"/>
  <c r="AI271"/>
  <c r="AI265"/>
  <c r="AI262"/>
  <c r="E56" i="2"/>
  <c r="AI402" i="26"/>
  <c r="AI397"/>
  <c r="Q12" i="42"/>
  <c r="C31"/>
  <c r="AH361" i="26"/>
  <c r="AH381"/>
  <c r="AH162"/>
  <c r="AH374"/>
  <c r="AH157"/>
  <c r="AD157"/>
  <c r="E102" i="2"/>
  <c r="AI442" i="26"/>
  <c r="AI467"/>
  <c r="AI498"/>
  <c r="AI58"/>
  <c r="AI101"/>
  <c r="AI136"/>
  <c r="E105" i="2"/>
  <c r="E30"/>
  <c r="E81"/>
  <c r="AI396" i="26"/>
  <c r="E70" i="2"/>
  <c r="AI350" i="26"/>
  <c r="J36" i="4"/>
  <c r="AF103" i="27"/>
  <c r="AF97"/>
  <c r="AD430" i="26"/>
  <c r="AH429"/>
  <c r="D91" i="2"/>
  <c r="F91"/>
  <c r="AD95" i="26"/>
  <c r="AH93"/>
  <c r="D28" i="2"/>
  <c r="E69"/>
  <c r="AI359" i="26"/>
  <c r="AD330"/>
  <c r="AH328"/>
  <c r="AH331"/>
  <c r="AH326"/>
  <c r="D64" i="2"/>
  <c r="F64"/>
  <c r="G64"/>
  <c r="AH473" i="26"/>
  <c r="AD474"/>
  <c r="AH73"/>
  <c r="AD198"/>
  <c r="AH197"/>
  <c r="D46" i="2"/>
  <c r="F46"/>
  <c r="AH115" i="26"/>
  <c r="J13" i="4"/>
  <c r="L13"/>
  <c r="L14"/>
  <c r="AH141" i="26"/>
  <c r="AD361"/>
  <c r="AH360"/>
  <c r="AD387"/>
  <c r="AH386"/>
  <c r="K143" i="4"/>
  <c r="L143"/>
  <c r="J142"/>
  <c r="AD104" i="26"/>
  <c r="AH103"/>
  <c r="J89" i="4"/>
  <c r="AF191" i="27"/>
  <c r="AD257" i="26"/>
  <c r="AH255"/>
  <c r="D55" i="2"/>
  <c r="F55"/>
  <c r="G55"/>
  <c r="E79"/>
  <c r="AI393" i="26"/>
  <c r="I110" i="4"/>
  <c r="AH107" i="26"/>
  <c r="K64" i="4"/>
  <c r="I60"/>
  <c r="AE56" i="28"/>
  <c r="I130" i="4"/>
  <c r="AH390" i="26"/>
  <c r="D76" i="2"/>
  <c r="F76"/>
  <c r="AD391" i="26"/>
  <c r="AD501"/>
  <c r="E67" i="2"/>
  <c r="AI337" i="26"/>
  <c r="AI336"/>
  <c r="AI335"/>
  <c r="I8" i="4"/>
  <c r="AE33" i="27"/>
  <c r="AE32"/>
  <c r="K78" i="4"/>
  <c r="L78"/>
  <c r="AD230" i="26"/>
  <c r="K84" i="4"/>
  <c r="I81"/>
  <c r="K81"/>
  <c r="K9"/>
  <c r="AH124" i="26"/>
  <c r="D32" i="2"/>
  <c r="F32"/>
  <c r="G32"/>
  <c r="AD446" i="26"/>
  <c r="K14" i="4"/>
  <c r="AD120" i="26"/>
  <c r="AD60"/>
  <c r="F11" i="2"/>
  <c r="G11"/>
  <c r="L25" i="4"/>
  <c r="K25"/>
  <c r="AD308" i="26"/>
  <c r="AH305"/>
  <c r="D79" i="2"/>
  <c r="F79"/>
  <c r="AD395" i="26"/>
  <c r="AD400"/>
  <c r="AH397"/>
  <c r="AD47"/>
  <c r="AD44"/>
  <c r="AE130" i="27"/>
  <c r="AD490" i="26"/>
  <c r="AH489"/>
  <c r="Q31" i="42"/>
  <c r="J60" i="4"/>
  <c r="K61"/>
  <c r="L61"/>
  <c r="AD420" i="26"/>
  <c r="AH419"/>
  <c r="AD312"/>
  <c r="AH311"/>
  <c r="I158" i="4"/>
  <c r="AE127" i="28"/>
  <c r="AC97" i="27"/>
  <c r="AE191"/>
  <c r="I88" i="4"/>
  <c r="D33" i="2"/>
  <c r="F33"/>
  <c r="AD131" i="26"/>
  <c r="AC32" i="28"/>
  <c r="AC139"/>
  <c r="I98" i="4"/>
  <c r="K98"/>
  <c r="K94"/>
  <c r="AH369" i="26"/>
  <c r="AD370"/>
  <c r="AD357"/>
  <c r="AH355"/>
  <c r="I168" i="4"/>
  <c r="K168"/>
  <c r="AE87" i="28"/>
  <c r="I139" i="4"/>
  <c r="AD248" i="26"/>
  <c r="AH247"/>
  <c r="D54" i="2"/>
  <c r="AD332" i="26"/>
  <c r="AH506"/>
  <c r="AD508"/>
  <c r="AC33" i="27"/>
  <c r="AC32"/>
  <c r="AH144" i="26"/>
  <c r="AD146"/>
  <c r="AD185"/>
  <c r="AD406"/>
  <c r="AH404"/>
  <c r="D83" i="2"/>
  <c r="F83"/>
  <c r="G83"/>
  <c r="K148" i="28"/>
  <c r="P147"/>
  <c r="P148"/>
  <c r="J130" i="4"/>
  <c r="AF56" i="28"/>
  <c r="AF139"/>
  <c r="AI283" i="26"/>
  <c r="AD124"/>
  <c r="I13" i="4"/>
  <c r="K13"/>
  <c r="AH169" i="26"/>
  <c r="AH168"/>
  <c r="AD393"/>
  <c r="AD272"/>
  <c r="AH223"/>
  <c r="D50" i="2"/>
  <c r="F50"/>
  <c r="L47" i="4"/>
  <c r="AD381" i="26"/>
  <c r="AH380"/>
  <c r="AD29"/>
  <c r="AH28"/>
  <c r="AH27"/>
  <c r="D10" i="2"/>
  <c r="E27"/>
  <c r="AD55" i="26"/>
  <c r="AH53"/>
  <c r="D25" i="2"/>
  <c r="F25"/>
  <c r="G25"/>
  <c r="AH265" i="26"/>
  <c r="AH262"/>
  <c r="D56" i="2"/>
  <c r="F56"/>
  <c r="G56"/>
  <c r="AD266" i="26"/>
  <c r="AI138"/>
  <c r="E39" i="2"/>
  <c r="AD190" i="26"/>
  <c r="AH180"/>
  <c r="D44" i="2"/>
  <c r="F44"/>
  <c r="G44"/>
  <c r="AD243" i="26"/>
  <c r="AH241"/>
  <c r="D53" i="2"/>
  <c r="F53"/>
  <c r="AC110" i="27"/>
  <c r="J7" i="4"/>
  <c r="AH60" i="26"/>
  <c r="AD374"/>
  <c r="AH373"/>
  <c r="AD162"/>
  <c r="AH158"/>
  <c r="D40" i="2"/>
  <c r="F40"/>
  <c r="G40"/>
  <c r="AD320" i="26"/>
  <c r="AH318"/>
  <c r="D63" i="2"/>
  <c r="F63"/>
  <c r="G63"/>
  <c r="AD344" i="26"/>
  <c r="AH342"/>
  <c r="D21" i="2"/>
  <c r="AI419" i="26"/>
  <c r="AD352"/>
  <c r="AH351"/>
  <c r="G57" i="2"/>
  <c r="AD384" i="26"/>
  <c r="D73" i="2"/>
  <c r="AD428" i="26"/>
  <c r="AH423"/>
  <c r="L114" i="4"/>
  <c r="J112"/>
  <c r="K32"/>
  <c r="I29"/>
  <c r="AE111" i="27"/>
  <c r="AE110"/>
  <c r="I41" i="4"/>
  <c r="AD481" i="26"/>
  <c r="AH478"/>
  <c r="AH476"/>
  <c r="I48" i="4"/>
  <c r="K49"/>
  <c r="AD463" i="26"/>
  <c r="AH458"/>
  <c r="AH456"/>
  <c r="AH444"/>
  <c r="AD365"/>
  <c r="AH364"/>
  <c r="AI169"/>
  <c r="AI168"/>
  <c r="AD193"/>
  <c r="AH191"/>
  <c r="D45" i="2"/>
  <c r="F45"/>
  <c r="AD215" i="26"/>
  <c r="AH211"/>
  <c r="AH207"/>
  <c r="D48" i="2"/>
  <c r="F48"/>
  <c r="K144" i="4"/>
  <c r="I142"/>
  <c r="AF33" i="27"/>
  <c r="AF60"/>
  <c r="AF32"/>
  <c r="AF203"/>
  <c r="AD169" i="26"/>
  <c r="AD299"/>
  <c r="AH298"/>
  <c r="AH284"/>
  <c r="E18" i="2"/>
  <c r="F22"/>
  <c r="G22"/>
  <c r="AD223" i="26"/>
  <c r="D77" i="2"/>
  <c r="F78"/>
  <c r="AH377" i="26"/>
  <c r="D71" i="2"/>
  <c r="F71"/>
  <c r="G71"/>
  <c r="E9"/>
  <c r="AD478" i="26"/>
  <c r="AD423"/>
  <c r="AD342"/>
  <c r="AD373"/>
  <c r="E38" i="2"/>
  <c r="F10"/>
  <c r="G10"/>
  <c r="AD247" i="26"/>
  <c r="AD115"/>
  <c r="AH114"/>
  <c r="AH106"/>
  <c r="D30" i="2"/>
  <c r="F30"/>
  <c r="G30"/>
  <c r="AD73" i="26"/>
  <c r="AH71"/>
  <c r="F28" i="2"/>
  <c r="G28"/>
  <c r="K142" i="4"/>
  <c r="AH59" i="26"/>
  <c r="AD241"/>
  <c r="AD53"/>
  <c r="D42" i="2"/>
  <c r="AH167" i="26"/>
  <c r="L130" i="4"/>
  <c r="J131"/>
  <c r="L131"/>
  <c r="AD404" i="26"/>
  <c r="AD331"/>
  <c r="K139" i="4"/>
  <c r="I156"/>
  <c r="AD355" i="26"/>
  <c r="I90" i="4"/>
  <c r="J90"/>
  <c r="K90"/>
  <c r="K88"/>
  <c r="I160"/>
  <c r="K160"/>
  <c r="K158"/>
  <c r="D81" i="2"/>
  <c r="AH396" i="26"/>
  <c r="E77" i="2"/>
  <c r="G77"/>
  <c r="G79"/>
  <c r="L89" i="4"/>
  <c r="L90"/>
  <c r="K89"/>
  <c r="AD386" i="26"/>
  <c r="AD328"/>
  <c r="AD93"/>
  <c r="J34" i="4"/>
  <c r="L36"/>
  <c r="K36"/>
  <c r="E80" i="2"/>
  <c r="F77"/>
  <c r="AD211" i="26"/>
  <c r="E90" i="2"/>
  <c r="AI436" i="26"/>
  <c r="AD380"/>
  <c r="D116" i="2"/>
  <c r="AH510" i="26"/>
  <c r="AD311"/>
  <c r="I7" i="4"/>
  <c r="K8"/>
  <c r="AD390" i="26"/>
  <c r="K60" i="4"/>
  <c r="I59"/>
  <c r="AD107" i="26"/>
  <c r="L142" i="4"/>
  <c r="J156"/>
  <c r="L156"/>
  <c r="D74" i="2"/>
  <c r="F74"/>
  <c r="G74"/>
  <c r="AH385" i="26"/>
  <c r="AH383"/>
  <c r="AD168"/>
  <c r="AD364"/>
  <c r="I40" i="4"/>
  <c r="K41"/>
  <c r="J110"/>
  <c r="L112"/>
  <c r="D60" i="2"/>
  <c r="AD191" i="26"/>
  <c r="AH442"/>
  <c r="D102" i="2"/>
  <c r="K48" i="4"/>
  <c r="I47"/>
  <c r="F73" i="2"/>
  <c r="G73"/>
  <c r="D72"/>
  <c r="F72"/>
  <c r="G72"/>
  <c r="D69"/>
  <c r="F69"/>
  <c r="AH350" i="26"/>
  <c r="F21" i="2"/>
  <c r="G21"/>
  <c r="D18"/>
  <c r="F18"/>
  <c r="G18"/>
  <c r="AD318" i="26"/>
  <c r="AD158"/>
  <c r="L7" i="4"/>
  <c r="AD265" i="26"/>
  <c r="AD28"/>
  <c r="AC203" i="27"/>
  <c r="AD369" i="26"/>
  <c r="AH436"/>
  <c r="D90" i="2"/>
  <c r="L60" i="4"/>
  <c r="J59"/>
  <c r="AD397" i="26"/>
  <c r="AD305"/>
  <c r="E65" i="2"/>
  <c r="K130" i="4"/>
  <c r="I131"/>
  <c r="K131"/>
  <c r="K112"/>
  <c r="AH101" i="26"/>
  <c r="AH359"/>
  <c r="AD197"/>
  <c r="AD473"/>
  <c r="E103" i="2"/>
  <c r="E100"/>
  <c r="AI249" i="26"/>
  <c r="AI247"/>
  <c r="E54" i="2"/>
  <c r="AD144" i="26"/>
  <c r="D70" i="2"/>
  <c r="F70"/>
  <c r="AD489" i="26"/>
  <c r="AH487"/>
  <c r="AD487"/>
  <c r="AD298"/>
  <c r="E42" i="2"/>
  <c r="AI167" i="26"/>
  <c r="AI166"/>
  <c r="AI417"/>
  <c r="AI499"/>
  <c r="AI511"/>
  <c r="AD458"/>
  <c r="K29" i="4"/>
  <c r="I28"/>
  <c r="AD351" i="26"/>
  <c r="D67" i="2"/>
  <c r="AH337" i="26"/>
  <c r="AH336"/>
  <c r="AD180"/>
  <c r="E26" i="2"/>
  <c r="AD506" i="26"/>
  <c r="F54" i="2"/>
  <c r="AH368" i="26"/>
  <c r="AH302"/>
  <c r="D61" i="2"/>
  <c r="F61"/>
  <c r="G61"/>
  <c r="AD419" i="26"/>
  <c r="AE203" i="27"/>
  <c r="AD510" i="26"/>
  <c r="AE139" i="28"/>
  <c r="K110" i="4"/>
  <c r="I124"/>
  <c r="AD255" i="26"/>
  <c r="AD103"/>
  <c r="AD360"/>
  <c r="AD141"/>
  <c r="AH140"/>
  <c r="AH139"/>
  <c r="AH472"/>
  <c r="AH469"/>
  <c r="G69" i="2"/>
  <c r="AD429" i="26"/>
  <c r="G70" i="2"/>
  <c r="AD359" i="26"/>
  <c r="AD396"/>
  <c r="D59" i="2"/>
  <c r="F59"/>
  <c r="G59"/>
  <c r="F60"/>
  <c r="G60"/>
  <c r="I37" i="4"/>
  <c r="K7"/>
  <c r="I162"/>
  <c r="K47"/>
  <c r="I58"/>
  <c r="I46"/>
  <c r="F116" i="2"/>
  <c r="G116"/>
  <c r="D118"/>
  <c r="F118"/>
  <c r="G118"/>
  <c r="E92"/>
  <c r="G92"/>
  <c r="G90"/>
  <c r="L34" i="4"/>
  <c r="J28"/>
  <c r="K34"/>
  <c r="AH58" i="26"/>
  <c r="AH136"/>
  <c r="D27" i="2"/>
  <c r="AD114" i="26"/>
  <c r="D9" i="2"/>
  <c r="D105"/>
  <c r="AH467" i="26"/>
  <c r="AH498"/>
  <c r="AD326"/>
  <c r="AH138"/>
  <c r="D39" i="2"/>
  <c r="G42"/>
  <c r="E41"/>
  <c r="AD140" i="26"/>
  <c r="AH335"/>
  <c r="AD456"/>
  <c r="AD284"/>
  <c r="E106" i="2"/>
  <c r="L59" i="4"/>
  <c r="J58"/>
  <c r="AD27" i="26"/>
  <c r="L110" i="4"/>
  <c r="J124"/>
  <c r="AD106" i="26"/>
  <c r="AD377"/>
  <c r="AD207"/>
  <c r="AD385"/>
  <c r="AD262"/>
  <c r="AD337"/>
  <c r="AD476"/>
  <c r="AD350"/>
  <c r="K28" i="4"/>
  <c r="F90" i="2"/>
  <c r="D92"/>
  <c r="F92"/>
  <c r="K40" i="4"/>
  <c r="D80" i="2"/>
  <c r="F80"/>
  <c r="G80"/>
  <c r="F81"/>
  <c r="G81"/>
  <c r="F42"/>
  <c r="D41"/>
  <c r="F41"/>
  <c r="AD436" i="26"/>
  <c r="AD101"/>
  <c r="F67" i="2"/>
  <c r="G67"/>
  <c r="D65"/>
  <c r="F65"/>
  <c r="G65"/>
  <c r="G54"/>
  <c r="AD368" i="26"/>
  <c r="F102" i="2"/>
  <c r="G102"/>
  <c r="D100"/>
  <c r="AH283" i="26"/>
  <c r="AH166"/>
  <c r="E35" i="2"/>
  <c r="K58" i="4"/>
  <c r="K59"/>
  <c r="AD302" i="26"/>
  <c r="K156" i="4"/>
  <c r="AD71" i="26"/>
  <c r="E85" i="2"/>
  <c r="E87"/>
  <c r="AD444" i="26"/>
  <c r="D38" i="2"/>
  <c r="F39"/>
  <c r="G39"/>
  <c r="AD167" i="26"/>
  <c r="I86" i="4"/>
  <c r="AD139" i="26"/>
  <c r="AH417"/>
  <c r="AH499"/>
  <c r="AH511"/>
  <c r="I92" i="4"/>
  <c r="AD336" i="26"/>
  <c r="AD383"/>
  <c r="L124" i="4"/>
  <c r="J162"/>
  <c r="L58"/>
  <c r="J46"/>
  <c r="G41" i="2"/>
  <c r="L28" i="4"/>
  <c r="J37"/>
  <c r="AD472" i="26"/>
  <c r="K162" i="4"/>
  <c r="I169"/>
  <c r="AD59" i="26"/>
  <c r="F100" i="2"/>
  <c r="G100"/>
  <c r="F9"/>
  <c r="G9"/>
  <c r="AD283" i="26"/>
  <c r="D103" i="2"/>
  <c r="F103"/>
  <c r="G103"/>
  <c r="F105"/>
  <c r="G105"/>
  <c r="F27"/>
  <c r="G27"/>
  <c r="D26"/>
  <c r="F26"/>
  <c r="G26"/>
  <c r="K124" i="4"/>
  <c r="L162"/>
  <c r="J86"/>
  <c r="K86"/>
  <c r="F38" i="2"/>
  <c r="G38"/>
  <c r="D85"/>
  <c r="F85"/>
  <c r="G85"/>
  <c r="L37" i="4"/>
  <c r="J92"/>
  <c r="L92"/>
  <c r="K37"/>
  <c r="AD335" i="26"/>
  <c r="AD166"/>
  <c r="AD442"/>
  <c r="D106" i="2"/>
  <c r="F106"/>
  <c r="G106"/>
  <c r="D35"/>
  <c r="AD58" i="26"/>
  <c r="AD469"/>
  <c r="L86" i="4"/>
  <c r="L46"/>
  <c r="AD138" i="26"/>
  <c r="K46" i="4"/>
  <c r="E108" i="2"/>
  <c r="J169" i="4"/>
  <c r="E120" i="2"/>
  <c r="AD136" i="26"/>
  <c r="K92" i="4"/>
  <c r="AD417" i="26"/>
  <c r="AD467"/>
  <c r="F35" i="2"/>
  <c r="G35"/>
  <c r="D87"/>
  <c r="AD498" i="26"/>
  <c r="D108" i="2"/>
  <c r="F87"/>
  <c r="G87"/>
  <c r="AD499" i="26"/>
  <c r="AD511"/>
  <c r="D120" i="2"/>
  <c r="F108"/>
  <c r="G108"/>
  <c r="F120"/>
  <c r="G120"/>
  <c r="C4" i="33"/>
  <c r="C25"/>
  <c r="C56"/>
  <c r="C112"/>
  <c r="C115"/>
</calcChain>
</file>

<file path=xl/sharedStrings.xml><?xml version="1.0" encoding="utf-8"?>
<sst xmlns="http://schemas.openxmlformats.org/spreadsheetml/2006/main" count="13957" uniqueCount="3576">
  <si>
    <t>Rivalutazioni per rettifiche di valori di attività finanziarie</t>
  </si>
  <si>
    <t>Svalutazioni per rettifiche di valori di attività finanziarie</t>
  </si>
  <si>
    <t>Da spostare 110.700.500</t>
  </si>
  <si>
    <t>Gruppo</t>
  </si>
  <si>
    <t>Sottogruppo</t>
  </si>
  <si>
    <t>Mastro</t>
  </si>
  <si>
    <t>Sottomastro</t>
  </si>
  <si>
    <t>Conto</t>
  </si>
  <si>
    <t>Sottoconto</t>
  </si>
  <si>
    <t>RC</t>
  </si>
  <si>
    <t>rf</t>
  </si>
  <si>
    <t>beni</t>
  </si>
  <si>
    <t>serv</t>
  </si>
  <si>
    <t>contr</t>
  </si>
  <si>
    <t>bors</t>
  </si>
  <si>
    <t>missioni</t>
  </si>
  <si>
    <t>altre sp</t>
  </si>
  <si>
    <t>abbonam</t>
  </si>
  <si>
    <t>spec</t>
  </si>
  <si>
    <t>gli specializzandi vanno sui contributi ad altri enti</t>
  </si>
  <si>
    <t>contr altri enti</t>
  </si>
  <si>
    <t>q.ta Istituto</t>
  </si>
  <si>
    <t>c.to</t>
  </si>
  <si>
    <t>tot controllo</t>
  </si>
  <si>
    <t>calcolo oneri contrattisti RC</t>
  </si>
  <si>
    <t>calcolo oneri contrattisti RF+ 5x1000</t>
  </si>
  <si>
    <t>Contrattisti RF</t>
  </si>
  <si>
    <t>Contrattisti RC</t>
  </si>
  <si>
    <t>305/200/100/600/30/50</t>
  </si>
  <si>
    <t>Missioni</t>
  </si>
  <si>
    <t>Irap</t>
  </si>
  <si>
    <t>400/200</t>
  </si>
  <si>
    <t>Altri serv san da pvt</t>
  </si>
  <si>
    <t>contrattisti vanno inseriti al lordo degli oneri</t>
  </si>
  <si>
    <t>Altre spese</t>
  </si>
  <si>
    <t>altri</t>
  </si>
  <si>
    <t>DETTAGLIO DEI COSTI INFRAGRUPPO</t>
  </si>
  <si>
    <t>VOCI INFRAGRUPPO</t>
  </si>
  <si>
    <t>Acquisti servizi sanitari per medicina di base - Medicina fiscale</t>
  </si>
  <si>
    <t>305.100.50.200</t>
  </si>
  <si>
    <t xml:space="preserve">Acquisti servizi sanitari per farmaceutica </t>
  </si>
  <si>
    <t>Acquisto prestazioni socio-sanitarie a rilevanza sanitaria</t>
  </si>
  <si>
    <t>Compartecipazione al personale per attività libero professione intramoenia - Consulenze</t>
  </si>
  <si>
    <t>Consulenze a favore di terzi rimborsate dirigenza medica veterinaria</t>
  </si>
  <si>
    <t>305.100.650.500.10</t>
  </si>
  <si>
    <t>Consulenze a favore di terzi rimborsate  dirigenza sanitaria e delle professioni sanitarie</t>
  </si>
  <si>
    <t>305.100.650.500.20</t>
  </si>
  <si>
    <t>Consulenze a favore di terzi rimborsate dirigenza medica universitaria</t>
  </si>
  <si>
    <t>305.100.650.500.30</t>
  </si>
  <si>
    <t>Oneri su compartecipazione al personale per attività libero professionale  - altro</t>
  </si>
  <si>
    <t>305.100.650.500.90</t>
  </si>
  <si>
    <t>Compartecipazione al personale per attività libero professione intramoenia - Altro</t>
  </si>
  <si>
    <t>Consulenze a favore di terzi rimborsate dirigenza ruolo professionale</t>
  </si>
  <si>
    <t>305.100.650.700.5</t>
  </si>
  <si>
    <t>Consulenze a favore di terzi rimborsate dirigenza ruolo tecnico</t>
  </si>
  <si>
    <t>305.100.650.700.10</t>
  </si>
  <si>
    <t>Consulenze a favore di terzi rimborsate dirigenza ruolo amministrativo</t>
  </si>
  <si>
    <t>305.100.650.700.15</t>
  </si>
  <si>
    <t>Consulenze a favore di terzi rimborsate comparto ruolo sanitario</t>
  </si>
  <si>
    <t>305.100.650.700.20</t>
  </si>
  <si>
    <t>Consulenze a favore di terzi rimborsate comparto ruolo professionale</t>
  </si>
  <si>
    <t>305.100.650.700.25</t>
  </si>
  <si>
    <t>Consulenze a favore di terzi rimborsate comparto ruolo  tecnico</t>
  </si>
  <si>
    <t>305.100.650.700.30</t>
  </si>
  <si>
    <t>Consulenze a favore di terzi rimborsate comparto ruolo amministrativo</t>
  </si>
  <si>
    <t>305.100.650.700.35</t>
  </si>
  <si>
    <t>305.100.650.700.40</t>
  </si>
  <si>
    <t>305.100.650.700.90</t>
  </si>
  <si>
    <t>Rimborsi assegni e contributi- rimborsi per attività delegate della Regione</t>
  </si>
  <si>
    <t>305.100.700.600.10</t>
  </si>
  <si>
    <t>Altri rimborsi assegni e contributi v/Aziende sanitarie pubbliche della Regione</t>
  </si>
  <si>
    <t>305.100.700.600.90</t>
  </si>
  <si>
    <t>Consulenze sanitarie e sociosanitarie da Aziende sanitarie pubbliche della Regione</t>
  </si>
  <si>
    <t>Rimborso oneri stipendiali personale sanitario in comando da aziende sanitarie pubbliche della Regione</t>
  </si>
  <si>
    <t>305.100.750.400.10</t>
  </si>
  <si>
    <t>Altri servizi sanitari e sociosanitari a rilevanza sanitaria da aziende sanitarie pubbliche della Regione</t>
  </si>
  <si>
    <t>305.200.100.600.10</t>
  </si>
  <si>
    <t>Consulenze non sanitarie da aziende saintarie pubbliche della Regione</t>
  </si>
  <si>
    <t>Rimborso oneri stipendiali personale non sanitario in comando da aziende sanitarie pubbliche della Regione</t>
  </si>
  <si>
    <t>305.200.200.400.10</t>
  </si>
  <si>
    <t>Manutenzioni e riparazioni da aziende sanitrie pubbliche della Regione</t>
  </si>
  <si>
    <t>Locazioni e noleggi da aziende sanitarie pubbliche della Regione</t>
  </si>
  <si>
    <t>Sopravvenienze passive v/aziende sanitarie pubbliche della Regione relative alla mobilità intraregionale</t>
  </si>
  <si>
    <t>390.200.300.100.10</t>
  </si>
  <si>
    <t>Altre sopravvenienze passive v/aziende sanitarie pubbliche della Regione</t>
  </si>
  <si>
    <t>390.200.300.100.20</t>
  </si>
  <si>
    <t>Insussistenzee passive v/aziende sanitarie pubbliche della Regione</t>
  </si>
  <si>
    <t>TOTALE COSTI INFRAGRUPPO</t>
  </si>
  <si>
    <t>305.100.150.100.20</t>
  </si>
  <si>
    <t>Contributi indistinti</t>
  </si>
  <si>
    <t>Ricerca</t>
  </si>
  <si>
    <t>Totale contributo</t>
  </si>
  <si>
    <t>Contributo per rimborso spese a valenza regionale</t>
  </si>
  <si>
    <t>Personale in utilizzo presso la Direzione centrale salute</t>
  </si>
  <si>
    <t>Sovraziendali delegate</t>
  </si>
  <si>
    <t>Contributi finalizzati</t>
  </si>
  <si>
    <t>Progetto mediazione culturale</t>
  </si>
  <si>
    <t>Altri contributi finalizzati</t>
  </si>
  <si>
    <t>600.200.100.100.80</t>
  </si>
  <si>
    <t>TOTALE CONTRIBUTI REGIONALI</t>
  </si>
  <si>
    <t>Tabella 1: Contributi regionali in c/esercizio iscritti a bilancio</t>
  </si>
  <si>
    <t>Tabella 2.a:   DETTAGLIO DEI COSTI PER ACQUISTI DI BENI E SERVIZI DA AZIENDE DEL SERVIZIO SANITARIO REGIONALE</t>
  </si>
  <si>
    <t>Tabella 2.b:   DETTAGLIO DEI RICAVI PER CESSIONE DI BENI E SERVIZI AD AZIENDE DEL SERVIZIO SANITARIO REGIONALE</t>
  </si>
  <si>
    <t>Direzione/Servizio</t>
  </si>
  <si>
    <t>Funzioni tariffate - Pronto soccorso</t>
  </si>
  <si>
    <t>Acquisti con liquidità di cassa</t>
  </si>
  <si>
    <t>Altri serv non san da pvt</t>
  </si>
  <si>
    <t>305/200/100 /600/30/90</t>
  </si>
  <si>
    <t>agg. Pers</t>
  </si>
  <si>
    <t>ASUI UD</t>
  </si>
  <si>
    <t>ASUI TS</t>
  </si>
  <si>
    <t>costi GEVAP e PREVIDENZA</t>
  </si>
  <si>
    <t>ricavi GEVAP e PREVIDENZA</t>
  </si>
  <si>
    <t>diff</t>
  </si>
  <si>
    <r>
      <t xml:space="preserve">Contributi da Regione o Prov. Aut. (extra fondo) - Risorse aggiuntive da bilancio regionale a titolo di copertura </t>
    </r>
    <r>
      <rPr>
        <b/>
        <u/>
        <sz val="10"/>
        <rFont val="Calibri"/>
        <family val="2"/>
      </rPr>
      <t>LEA</t>
    </r>
  </si>
  <si>
    <r>
      <t xml:space="preserve">Contributi da Regione o Prov. Aut. (extra fondo) - Risorse aggiuntive da bilancio regionale a titolo di copertura </t>
    </r>
    <r>
      <rPr>
        <b/>
        <u/>
        <sz val="10"/>
        <rFont val="Calibri"/>
        <family val="2"/>
      </rPr>
      <t>extra LEA</t>
    </r>
  </si>
  <si>
    <r>
      <t xml:space="preserve">A.1.B.1.2)  Contributi da Regione o Prov. Aut. (extra fondo) - Risorse aggiuntive da bilancio regionale a titolo di copertura </t>
    </r>
    <r>
      <rPr>
        <u/>
        <sz val="10"/>
        <rFont val="Calibri"/>
        <family val="2"/>
      </rPr>
      <t>LEA</t>
    </r>
  </si>
  <si>
    <r>
      <t xml:space="preserve">A.1.B.1.3)  Contributi da Regione o Prov. Aut. (extra fondo) - Risorse aggiuntive da bilancio regionale a titolo di copertura </t>
    </r>
    <r>
      <rPr>
        <u/>
        <sz val="10"/>
        <rFont val="Calibri"/>
        <family val="2"/>
      </rPr>
      <t>extra LEA</t>
    </r>
  </si>
  <si>
    <t>80% 2016</t>
  </si>
  <si>
    <t>Funzioni per lo screening metabolico, protesi cocleari e  fibrosi cistica</t>
  </si>
  <si>
    <t>Preventivo 2019</t>
  </si>
  <si>
    <t>Preconsuntivo 2018</t>
  </si>
  <si>
    <t>Progetto sulla comunicazione istituzionale</t>
  </si>
  <si>
    <t>A.R.C.S.</t>
  </si>
  <si>
    <t>Tabella 2.a: DETTAGLIO DEI COSTI PER ACQUISTI DI BENI E SERVIZI DA AZIENDE DEL SERVIZIO SANITARIO REGIONALE</t>
  </si>
  <si>
    <t>300.100.900.50</t>
  </si>
  <si>
    <t>640.300.300.200
640.300.300.900</t>
  </si>
  <si>
    <t xml:space="preserve">RAR comparto </t>
  </si>
  <si>
    <t>Il Commissario Straordinario F.F.</t>
  </si>
  <si>
    <t xml:space="preserve"> A.2.A) Rettifica contributi in c/esercizio per destinazione ad investimenti - da Regione o Prov. Aut. per quota F.S. regionale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</si>
  <si>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D.III.5) Altri debiti v/Regione o Provincia Autonoma</t>
  </si>
  <si>
    <t>PDA130</t>
  </si>
  <si>
    <t xml:space="preserve">     D.IV) DEBITI V/COMUNI</t>
  </si>
  <si>
    <t>PDA140</t>
  </si>
  <si>
    <t xml:space="preserve">     D.V) DEBITI V/AZIENDE SANITARIE PUBBLICHE</t>
  </si>
  <si>
    <t>PDA150</t>
  </si>
  <si>
    <t xml:space="preserve">           D.V.1) Debiti v/Aziende sanitarie pubbliche della Regione</t>
  </si>
  <si>
    <t>PDA160</t>
  </si>
  <si>
    <t xml:space="preserve">                       D.V.1.a) Debiti v/Aziende sanitarie pubbliche della Regione - per quota FSR</t>
  </si>
  <si>
    <t>PDA170</t>
  </si>
  <si>
    <t>PDA180</t>
  </si>
  <si>
    <t>PDA190</t>
  </si>
  <si>
    <t xml:space="preserve">                       D.V.1.d) Debiti v/Aziende sanitarie pubbliche della Regione - per mobilità in compensazione</t>
  </si>
  <si>
    <t>PDA200</t>
  </si>
  <si>
    <t>Rimborso per prestazioni ambulatoriali e diagnostiche fatturate</t>
  </si>
  <si>
    <t>Prestazioni di psichiatria residenziale e semiresidenziale</t>
  </si>
  <si>
    <t>Prestazioni di File F</t>
  </si>
  <si>
    <t>Prestazioni servizi MMG, PLS, Contin. assistenziale</t>
  </si>
  <si>
    <t>Prestazioni servizi farmaceutica convenzionata</t>
  </si>
  <si>
    <t>Prestazioni termali</t>
  </si>
  <si>
    <t>Prestazioni trasporto ambulanze ed elisoccorso</t>
  </si>
  <si>
    <t xml:space="preserve">Altre prestazioni sanitarie e socio-sanitarie a rilevanza sanitaria </t>
  </si>
  <si>
    <t>Consulenze sanitarie</t>
  </si>
  <si>
    <t xml:space="preserve">Ricavi per prestaz. sanitarie e sociosanitarie a rilevanza sanitaria erogate ad altri soggetti pubblici </t>
  </si>
  <si>
    <t>Ricavi per prestaz. sanitarie e sociosanitarie a rilevanza sanitaria erogate a soggetti pubblici Extraregione</t>
  </si>
  <si>
    <t>Rimborso per prestazioni in regime di ricovero in compensazione</t>
  </si>
  <si>
    <t>Prestazioni ambulatoriali</t>
  </si>
  <si>
    <t>Rimborso per prestazioni ambulatoriali e diagnostiche in compensazione</t>
  </si>
  <si>
    <t>Prestazioni di psichiatria non soggetta a compensazione (resid. e semiresid.)</t>
  </si>
  <si>
    <t>Prestazioni servizi MMG, PLS, Contin. assistenziale Extraregione</t>
  </si>
  <si>
    <t>Prestazioni servizi farmaceutica convenzionata Extraregione</t>
  </si>
  <si>
    <t>Prestazioni termali Extraregione</t>
  </si>
  <si>
    <t>Prestazioni trasporto ambulanze ed elisoccorso Extraregione</t>
  </si>
  <si>
    <t>Altre prestazioni sanitarie e sociosanitarie a rilevanza sanitaria Extraregione</t>
  </si>
  <si>
    <t>Ricavi per cessione di emocomponenti e cellule staminali Extraregione</t>
  </si>
  <si>
    <t>Materiali per la profilassi (vaccini)</t>
  </si>
  <si>
    <t>Prodotti chimici</t>
  </si>
  <si>
    <t>Materiali e prodotti per uso veterinario</t>
  </si>
  <si>
    <t>Altri beni e prodotti sanitari</t>
  </si>
  <si>
    <t>Acconti per acquisto di beni e prodotti sanitari</t>
  </si>
  <si>
    <t>Prodotti alimentari</t>
  </si>
  <si>
    <t>Materiali di guardaroba, di pulizia, e di convivenza in genere</t>
  </si>
  <si>
    <t>Combustibili, carburanti e lubrificanti</t>
  </si>
  <si>
    <t>Supporti informatici e cancelleria</t>
  </si>
  <si>
    <t>Materiale per la manutenzione</t>
  </si>
  <si>
    <t>Altri beni e prodotti non sanitari</t>
  </si>
  <si>
    <t>Acconti per acquisto di beni e prodotti non sanitari</t>
  </si>
  <si>
    <t xml:space="preserve">CREDITI </t>
  </si>
  <si>
    <t>Crediti v/Stato per spesa corrente - Integrazione a norma del D.L.vo 56/2000</t>
  </si>
  <si>
    <t>Crediti v/Stato per spesa corrente - FSN</t>
  </si>
  <si>
    <t>Crediti v/Stato per mobilità attiva extraregionale</t>
  </si>
  <si>
    <t>Crediti v/Stato per mobilità attiva internazionale</t>
  </si>
  <si>
    <t>Crediti v/Stato per acconto quota fabbisogno sanitario regionale standard</t>
  </si>
  <si>
    <t>Crediti v/Stato per finanziamento sanitario aggiuntivo corrente</t>
  </si>
  <si>
    <t>Crediti v/Stato per spesa corrente - altro</t>
  </si>
  <si>
    <t>Crediti per fatture e ricevute da emettere</t>
  </si>
  <si>
    <t>Note credito da ricevere/note debito da emettere</t>
  </si>
  <si>
    <t>Crediti v/Stato per finanziamenti per investimenti</t>
  </si>
  <si>
    <t>Crediti v/Stato per ricerca corrente - Ministero della Salute</t>
  </si>
  <si>
    <t>Crediti v/Stato per ricerca finalizzata - Ministero della Salute</t>
  </si>
  <si>
    <t>Crediti verso ministero dell'università</t>
  </si>
  <si>
    <t xml:space="preserve">Ricavi per prestazioni sanitarie e sociosanitarie a rilevanza sanitaria erogate a privati </t>
  </si>
  <si>
    <t>Prestazioni di natura ospedaliera:</t>
  </si>
  <si>
    <t>Retta accompagnatori</t>
  </si>
  <si>
    <t>Maggiorazione per scelta medico specialista</t>
  </si>
  <si>
    <t>Servizio di Pronto Soccorso</t>
  </si>
  <si>
    <t xml:space="preserve">Trasporti in ambulanza </t>
  </si>
  <si>
    <t>Altre prestazioni di natura ospedaliera</t>
  </si>
  <si>
    <t>Prestazioni di natura territoriale:</t>
  </si>
  <si>
    <t>Rette R.S.A.</t>
  </si>
  <si>
    <t>Rette case di riposo</t>
  </si>
  <si>
    <t>Servizio Medicina del lavoro</t>
  </si>
  <si>
    <t>Servizio Prevenzione e Sicurezza Ambienti di lavoro</t>
  </si>
  <si>
    <t>Servizio Igiene e Sanità pubblica</t>
  </si>
  <si>
    <t>Servizio Igiene dell'abitato e dell'abitazione</t>
  </si>
  <si>
    <t>Servizio Igiene degli alimenti</t>
  </si>
  <si>
    <t>Servizio Disinfezioni, disinfestazioni, derattizzazioni</t>
  </si>
  <si>
    <t>Servizio Impiantistico antinfortunistico</t>
  </si>
  <si>
    <t>Servizio Fisico ambientale</t>
  </si>
  <si>
    <t>Diritti veterinari</t>
  </si>
  <si>
    <t>Sanzioni amministrative</t>
  </si>
  <si>
    <t>Sanzioni amministrative sul lavoro</t>
  </si>
  <si>
    <t>Servizio medicina legale: visite mediche e certificazioni</t>
  </si>
  <si>
    <t>Servizio medicina legale: visite med fiscali lav. dipendenti:</t>
  </si>
  <si>
    <t>dipendenti pubblici</t>
  </si>
  <si>
    <t>dipendenti privati</t>
  </si>
  <si>
    <t>Ricavi per prestazioni sanitarie intramoenia - Consulenze (ex art. 55 c.1 lett. c), d) ed ex art. 57-58) (Aziende sanitarie pubbliche della Regione)</t>
  </si>
  <si>
    <t>Ricavi per prestazioni sanitarie intramoenia - Altro</t>
  </si>
  <si>
    <t>Altri crediti v/clienti privati</t>
  </si>
  <si>
    <t>Crediti v/gestioni liquidatorie</t>
  </si>
  <si>
    <t>Crediti v/altri soggetti pubblici</t>
  </si>
  <si>
    <t>Crediti verso enti previdenziali per acconti pensione</t>
  </si>
  <si>
    <t>Crediti verso altre amministrazioni pubbliche</t>
  </si>
  <si>
    <t>Crediti v/altri soggetti pubblici per ricerca</t>
  </si>
  <si>
    <t>Altri crediti diversi</t>
  </si>
  <si>
    <t>Crediti verso dipendenti</t>
  </si>
  <si>
    <t>Acconti, anticipi a personale</t>
  </si>
  <si>
    <t>Altri crediti verso personale</t>
  </si>
  <si>
    <t>Acconti a farmacie</t>
  </si>
  <si>
    <t>Acconti a fornitori</t>
  </si>
  <si>
    <t>ATTIVITA' FINANZIARIE CHE NON COSTITUISCONO IMMOBILIZZAZIONI</t>
  </si>
  <si>
    <t>CANONI DI LEASING ANCORA DA PAGARE</t>
  </si>
  <si>
    <t>DEPOSITI CAUZIONALI</t>
  </si>
  <si>
    <t>BENI IN COMODATO</t>
  </si>
  <si>
    <t>ALTRI CONTI D'ORDINE</t>
  </si>
  <si>
    <t>Canoni di leasing a scadere</t>
  </si>
  <si>
    <t>Beni di terzi presso l'Azienda</t>
  </si>
  <si>
    <t>Garanzie prestate (fideiussioni, avalli, altre garanzie personali e reali)</t>
  </si>
  <si>
    <t>Garanzie ricevute (fideiussioni, avalli, altre garanzie personali e reali)</t>
  </si>
  <si>
    <t>Beni in contenzioso</t>
  </si>
  <si>
    <t>Altri impegni assunti</t>
  </si>
  <si>
    <t>FONDO DI DOTAZIONE</t>
  </si>
  <si>
    <t>FINANZIAMENTI PER INVESTIMENTI</t>
  </si>
  <si>
    <t>Finanziamenti per beni di prima dotazione</t>
  </si>
  <si>
    <t>Finanziamenti da Stato per investimenti - ricerca</t>
  </si>
  <si>
    <t>Finanziamenti da Stato per investimenti - altro</t>
  </si>
  <si>
    <t>Contributi regionali in c/capitale indistinti</t>
  </si>
  <si>
    <t>Ricavi per prestazioni sanitarie intramoenia - Altro (Aziende sanitarie pubbliche della Regione)</t>
  </si>
  <si>
    <t>Concorsi, recuperi e rimborsi</t>
  </si>
  <si>
    <t>Rimborsi assicurativi</t>
  </si>
  <si>
    <t>Concorsi, recuperi e rimborsi da Regione</t>
  </si>
  <si>
    <t>Rimborso degli oneri stipendiali del personale dell'azienda in posizione di comando presso la Regione</t>
  </si>
  <si>
    <t>Altri concorsi, recuperi e rimborsi da parte della Regione</t>
  </si>
  <si>
    <t>Rimborso INAIL infortuni personale dipendente</t>
  </si>
  <si>
    <t>Prestazioni amministrative e gestionali extra - regionali</t>
  </si>
  <si>
    <t>Consulenze non sanitarie extra - regionali</t>
  </si>
  <si>
    <t>Concorsi, recuperi e rimborsi da privati</t>
  </si>
  <si>
    <t>Rimborso da aziende farmaceutiche per Pay back</t>
  </si>
  <si>
    <t>Pay-back per il superamento del tetto della spesa farmaceutica territoriale</t>
  </si>
  <si>
    <t>Pay-back per superamento del tetto della spesa farmaceutica ospedaliera</t>
  </si>
  <si>
    <t>Ulteriore Pay-back</t>
  </si>
  <si>
    <t>Altri concorsi, recuperi e rimborsi da privati</t>
  </si>
  <si>
    <t>Uso telefono e TV degenti</t>
  </si>
  <si>
    <t>Da parte del personale nelle spese per vitto, vestiario e alloggio</t>
  </si>
  <si>
    <t>Da privati per attività sociale in favore di minori, disabili e altri</t>
  </si>
  <si>
    <t>Rimborso spese di bollo</t>
  </si>
  <si>
    <t>Recupero spese di registrazione</t>
  </si>
  <si>
    <t>Recupero spese legali</t>
  </si>
  <si>
    <t>Recupero spese telefoniche</t>
  </si>
  <si>
    <t>Recupero spese postali</t>
  </si>
  <si>
    <t>Tasse ammissione concorsi</t>
  </si>
  <si>
    <t>F.do Svalut. Automezzi</t>
  </si>
  <si>
    <t>F.do Svalut. Oggetti d'arte</t>
  </si>
  <si>
    <t>F.do Svalut. Altre immobilizzazioni materiali</t>
  </si>
  <si>
    <t>FONDI SVALUTAZIONE CREDITI</t>
  </si>
  <si>
    <t>Fondo Svalutazione Crediti v/Stato per finanziamento sanitario aggiuntivo corrente</t>
  </si>
  <si>
    <t>Fondo Svalutazione  Crediti v/Stato per spesa corrente - altro</t>
  </si>
  <si>
    <t>Fondo Svalutazione Crediti v/Stato per finanziamenti per investimenti</t>
  </si>
  <si>
    <t>B.2.A.11.1) - da pubblico (Aziende sanitarie pubbliche della Regione) - Mobilità intraregionale</t>
  </si>
  <si>
    <t>B.2.A.10.1)  - da pubblico (Asl-AO, IRCCS, Policlinici della Regione)</t>
  </si>
  <si>
    <t>BA1110</t>
  </si>
  <si>
    <t>B.2.A.11.2) - da pubblico (altri soggetti pubbl. della Regione)</t>
  </si>
  <si>
    <t>BA1120</t>
  </si>
  <si>
    <t>B.2.A.11.3) - da pubblico (Extraregione)</t>
  </si>
  <si>
    <t>B.2.A.10.3) - da pubblico (extra Regione)</t>
  </si>
  <si>
    <t>BA1130</t>
  </si>
  <si>
    <t>B.2.A.11.4) - da privato</t>
  </si>
  <si>
    <t>BA1140</t>
  </si>
  <si>
    <t>B.2.A.12)   Acquisto prestazioni Socio-Sanitarie a rilevanza sanitaria</t>
  </si>
  <si>
    <t>B.2.A.11)   Acquisto prestazioni Socio-Sanitarie a rilevanza sanitaria</t>
  </si>
  <si>
    <t>BA1150</t>
  </si>
  <si>
    <t>Rimborso vitto e alloggio da non dipendenti (per attività sanitaria)</t>
  </si>
  <si>
    <t>Rimborso spese viaggio e soggiorno su consulenze</t>
  </si>
  <si>
    <t>Rimborso contributi su consulenze</t>
  </si>
  <si>
    <t>Compartecipazione alla spesa per prestazioni sanitarie (Ticket)</t>
  </si>
  <si>
    <t>Interessi attivi su depositi bancari</t>
  </si>
  <si>
    <t>Interessi attivi su depositi postali</t>
  </si>
  <si>
    <t>Altri interessi attivi</t>
  </si>
  <si>
    <t>Interessi attivi su titoli</t>
  </si>
  <si>
    <t>Altri proventi</t>
  </si>
  <si>
    <t>Proventi da partecipazioni</t>
  </si>
  <si>
    <t>Proventi finanziari da crediti iscritti nelle immobilizzazioni</t>
  </si>
  <si>
    <t>Proventi finanziari da titoli iscritti nelle immobilizzazioni</t>
  </si>
  <si>
    <t>Altri proventi finanziari diversi dai precedenti</t>
  </si>
  <si>
    <t>Utili su cambi</t>
  </si>
  <si>
    <t>Plusvalenze</t>
  </si>
  <si>
    <t>Altri proventi straordinari</t>
  </si>
  <si>
    <t>Proventi da donazioni e liberalità diverse</t>
  </si>
  <si>
    <t>Sopravvenienze attive</t>
  </si>
  <si>
    <t xml:space="preserve">Sopravvenienze attive v/Aziende sanitarie pubbliche della Regione </t>
  </si>
  <si>
    <t>Sopravvenienze attive v/terzi</t>
  </si>
  <si>
    <t>Sopravvenienze attive v/terzi relative alla mobilità extraregionale</t>
  </si>
  <si>
    <t>Sopravvenienze attive v/terzi relative al personale</t>
  </si>
  <si>
    <t>Sopravvenienze attive v/terzi relative alle convenzioni con medici di base</t>
  </si>
  <si>
    <t>QUOTE INUTILIZZATE CONTRIBUTI</t>
  </si>
  <si>
    <t>Quote inutilizzate contributi da Regione o Prov. Aut. per quota F.S. vincolato</t>
  </si>
  <si>
    <t>Quote inutilizzate contributi vincolati da soggetti pubblici (extra fondo)</t>
  </si>
  <si>
    <t>Quote inutilizzate contributi per ricerca</t>
  </si>
  <si>
    <t>Quote inutilizzate contributi vincolati da privati</t>
  </si>
  <si>
    <t>Quote inutilizzate contributi vincolati da privati - sperimentazioni</t>
  </si>
  <si>
    <t>Debiti v/Regione o Provincia Autonoma per mobilità passiva intraregionale</t>
  </si>
  <si>
    <t>Debiti v/Regione o Provincia Autonoma per mobilità passiva extraregionale</t>
  </si>
  <si>
    <t>Acconto quota FSR da Regione o Provincia Autonoma</t>
  </si>
  <si>
    <t>Altri debiti v/Regione o Provincia Autonoma</t>
  </si>
  <si>
    <t>Altri debiti v/Regione o Provincia Autonoma - vincolati a progetti europei</t>
  </si>
  <si>
    <t>Altri debiti v/Regione o Provincia Autonoma - vincolati a progetti ministeriali</t>
  </si>
  <si>
    <t>DEBITI V/COMUNI</t>
  </si>
  <si>
    <t xml:space="preserve">Acconti da comuni </t>
  </si>
  <si>
    <t>Debiti verso comuni</t>
  </si>
  <si>
    <t>DEBITI V/AZIENDE SANITARIE PUBBLICHE</t>
  </si>
  <si>
    <t>Debiti v/Aziende sanitarie pubbliche della Regione</t>
  </si>
  <si>
    <t>Debiti v/Aziende sanitarie pubbliche della Regione - per quota FSR</t>
  </si>
  <si>
    <t>Debiti v/Aziende sanitarie pubbliche della Regione - per finanziamento sanitario aggiuntivo corrente LEA</t>
  </si>
  <si>
    <t>Sopravvenienze attive v/terzi relative alle convenzioni per la specialistica</t>
  </si>
  <si>
    <t>Sopravvenienze attive v/terzi relative all'acquisto prestaz. sanitarie da operatori accreditati</t>
  </si>
  <si>
    <t>Sopravvenienze attive v/terzi relative all'acquisto di beni e servizi</t>
  </si>
  <si>
    <t>Altre sopravvenienze attive v/terzi</t>
  </si>
  <si>
    <t xml:space="preserve">Insussistenze attive </t>
  </si>
  <si>
    <t>ammortamenti fabbricati</t>
  </si>
  <si>
    <t>ammortamenti altre immobilizzazioni materiali</t>
  </si>
  <si>
    <t>ammortamenti immobilizzazioni immateriali</t>
  </si>
  <si>
    <t>Ammortamenti</t>
  </si>
  <si>
    <t>Utilizzo finanziamenti per investimenti</t>
  </si>
  <si>
    <t>Utilizzo fondi riserva: investimenti, incentivi al personale, successioni e donaz., plusvalenze da reinvestire</t>
  </si>
  <si>
    <t>utilizzo contributi in c/capitale e fondi riserva</t>
  </si>
  <si>
    <t>accantonamenti SUMAI</t>
  </si>
  <si>
    <t>pagamenti SUMAI</t>
  </si>
  <si>
    <t>accantonamenti TFR</t>
  </si>
  <si>
    <t>pagamenti TFR</t>
  </si>
  <si>
    <t>- Premio operosità medici SUMAI + TFR</t>
  </si>
  <si>
    <t>Rivalutazioni/svalutazioni di attività</t>
  </si>
  <si>
    <t>accantonamenti a fondi svalutazioni</t>
  </si>
  <si>
    <t>utilizzo fondi svalutazioni*</t>
  </si>
  <si>
    <t>- Fondi svalutazione di attività</t>
  </si>
  <si>
    <t xml:space="preserve">B.2.B.1) Servizi non sanitari </t>
  </si>
  <si>
    <t>BA1580</t>
  </si>
  <si>
    <t>B.2.B.1.1)   Lavanderia</t>
  </si>
  <si>
    <t>BA1590</t>
  </si>
  <si>
    <t>B.2.B.1.2)   Pulizia</t>
  </si>
  <si>
    <t>BA1600</t>
  </si>
  <si>
    <t>B.2.B.1.3)   Mensa</t>
  </si>
  <si>
    <t>BA1610</t>
  </si>
  <si>
    <t>B.2.B.1.4)   Riscaldamento</t>
  </si>
  <si>
    <t>BA1620</t>
  </si>
  <si>
    <t>B.2.B.1.5)   Servizi di assistenza informatica</t>
  </si>
  <si>
    <t>B.2.B.1.5)   Elaborazione dati</t>
  </si>
  <si>
    <t>BA1630</t>
  </si>
  <si>
    <t>B.2.B.2)  Consulenze, Collaborazioni,  Interinale e altre prestazioni di lavoro non sanitarie</t>
  </si>
  <si>
    <t>BA1760</t>
  </si>
  <si>
    <t>B.2.B.2.1) Consulenze non sanitarie da Aziende sanitarie pubbliche della Regione</t>
  </si>
  <si>
    <t>B.2.B.2.1) Consulenze non sanitarie  V/Asl-AO, IRCCS, Policlinici della Regione</t>
  </si>
  <si>
    <t>BA1770</t>
  </si>
  <si>
    <t>B.2.B.2.2) Consulenze non sanitarie da Terzi - Altri soggetti pubblici</t>
  </si>
  <si>
    <t>B.2.B.2.2) Consulenze non sanitarie  da Terzi - Altri enti pubblici</t>
  </si>
  <si>
    <t>BA1780</t>
  </si>
  <si>
    <t>Compensi da fondo qualità dell'assistenza</t>
  </si>
  <si>
    <t>Compensi da fondo quota capitaria regionale</t>
  </si>
  <si>
    <t>Compensi extra derivanti da accordi nazionali</t>
  </si>
  <si>
    <t>Compensi da accordi regionali</t>
  </si>
  <si>
    <t>Compensi da accordi aziendali</t>
  </si>
  <si>
    <t>Premi assicurativi malattia</t>
  </si>
  <si>
    <t>Formazione</t>
  </si>
  <si>
    <t>accantonamenti a fondi per rischi e oneri</t>
  </si>
  <si>
    <t>- Fondo per rischi ed oneri futuri</t>
  </si>
  <si>
    <t>aumento/diminuzione debiti verso regione e provincia autonoma, esclusa la variazione relativa a debiti per acquisto di beni strumentali</t>
  </si>
  <si>
    <t>aumento/diminuzione debiti verso comune</t>
  </si>
  <si>
    <t>aumento/diminuzione debiti verso aziende sanitarie pubbliche</t>
  </si>
  <si>
    <t>aumento/diminuzione debiti verso fornitori</t>
  </si>
  <si>
    <t>diminuzione/aumento crediti parte corrente v/Comune</t>
  </si>
  <si>
    <t>diminuzione/aumento crediti parte corrente v/Asl-Ao</t>
  </si>
  <si>
    <t>diminuzione/aumento crediti parte corrente v/Erario</t>
  </si>
  <si>
    <t>diminuzione/aumento crediti parte corrente v/Altri</t>
  </si>
  <si>
    <t>diminuzione/aumento di crediti</t>
  </si>
  <si>
    <t>diminuzione/aumento del magazzino</t>
  </si>
  <si>
    <t>diminuzione/aumento di acconti a fornitori per magazzino</t>
  </si>
  <si>
    <t>diminuzione/aumento rimanenze</t>
  </si>
  <si>
    <t>diminuzione/aumento ratei e risconti attivi</t>
  </si>
  <si>
    <t>A - Totale operazioni di gestione reddituale</t>
  </si>
  <si>
    <t>ATTIVITÀ DI INVESTIMENTO</t>
  </si>
  <si>
    <t>Acquisto costi di impianto e di ampliamento</t>
  </si>
  <si>
    <t>Acquisto costi di ricerca e sviluppo</t>
  </si>
  <si>
    <t>Acquisto Diritti di brevetto e diritti di utilizzazione delle opere d'ingegno</t>
  </si>
  <si>
    <t>Acquisto di prestazioni ambulatoriali e diagnostiche extraregione  fatturate</t>
  </si>
  <si>
    <t>- da privato - Medici SUMAI</t>
  </si>
  <si>
    <t>Compensi fissi</t>
  </si>
  <si>
    <t>Compendi da fondo ponderazione</t>
  </si>
  <si>
    <t>- da privato</t>
  </si>
  <si>
    <t>B.4.C.1) Canoni di leasing - area sanitaria</t>
  </si>
  <si>
    <t>BA2060</t>
  </si>
  <si>
    <t>B.4.C.2) Canoni di leasing - area non sanitaria</t>
  </si>
  <si>
    <t>BA2070</t>
  </si>
  <si>
    <t>B.4.D)  Locazioni e noleggi da Aziende sanitarie pubbliche della Regione</t>
  </si>
  <si>
    <t>B.4.D)  Locazioni e noleggi da Asl-Ao della Regione</t>
  </si>
  <si>
    <t>BA2080</t>
  </si>
  <si>
    <t>Totale Costo del personale</t>
  </si>
  <si>
    <t>BA2090</t>
  </si>
  <si>
    <t>B.5)   Personale del ruolo sanitario</t>
  </si>
  <si>
    <t>BA2100</t>
  </si>
  <si>
    <t>B.5.A) Costo del personale dirigente ruolo sanitario</t>
  </si>
  <si>
    <t>BA2110</t>
  </si>
  <si>
    <t>B.5.A.1) Costo del personale dirigente medico</t>
  </si>
  <si>
    <t>BA2120</t>
  </si>
  <si>
    <t>Valore netto contabile costi di impianto e di ampliamento dismessi</t>
  </si>
  <si>
    <t>Valore netto contabile costi di ricerca e sviluppo dismessi</t>
  </si>
  <si>
    <t>Valore netto contabile Diritti di brevetto e diritti di utilizzazione delle opere d'ingegno dismessi</t>
  </si>
  <si>
    <t>Valore netto contabile immobilizzazioni immateriali in corso dismesse</t>
  </si>
  <si>
    <t>Valore netto contabile altre immobilizzazioni immateriali dismesse</t>
  </si>
  <si>
    <t>Valore netto  contabile Immobilizzazioni Immateriali dismesse</t>
  </si>
  <si>
    <t xml:space="preserve">Acquisto terreni </t>
  </si>
  <si>
    <t xml:space="preserve">Acquisto fabbricati </t>
  </si>
  <si>
    <t xml:space="preserve">Acquisto impianti e macchinari </t>
  </si>
  <si>
    <t xml:space="preserve">Acquisto attrezzature sanitarie e scientifiche </t>
  </si>
  <si>
    <t xml:space="preserve">Acquisto mobili e arredi </t>
  </si>
  <si>
    <t xml:space="preserve">Acquisto automezzi </t>
  </si>
  <si>
    <t xml:space="preserve">Acquisto altri beni materiali </t>
  </si>
  <si>
    <t>diminuzione/aumento crediti vs Regione  (aumento fondo di dotazione)</t>
  </si>
  <si>
    <t>diminuzione/aumento crediti vs Regione  (ripiano perdite)</t>
  </si>
  <si>
    <t>Compartecipazione al personale per att. libero professionale intramoenia - Consulenze (ex art. 55 c.1 lett. c), d) ed ex Art. 57-58) (Aziende sanitarie pubbliche della Regione)</t>
  </si>
  <si>
    <t>Compartecipazione al personale per att. libero professionale intramoenia - Altro</t>
  </si>
  <si>
    <t>Consulenze a favore di terzi, rimborsate Dirigenza ruolo professionale</t>
  </si>
  <si>
    <t xml:space="preserve">Consulenze a favore di terzi, rimborsate Dirigenza ruolo tecnico </t>
  </si>
  <si>
    <t xml:space="preserve">Consulenze a favore di terzi, rimborsate Dirigenza ruolo amministrativo </t>
  </si>
  <si>
    <t>Consulenze a favore di terzi, rimborsate Comparto ruolo sanitario</t>
  </si>
  <si>
    <t>Consulenze a favore di terzi, rimborsate Comparto ruolo professionale</t>
  </si>
  <si>
    <t>Consulenze a favore di terzi, rimborsate Comparto ruolo tecnico</t>
  </si>
  <si>
    <t xml:space="preserve">Consulenze a favore di terzi, rimborsate Comparto ruolo amministrativo </t>
  </si>
  <si>
    <t>Rimborsi per attività delegate della Regione</t>
  </si>
  <si>
    <t>Rimborsi, assegni e contributi v/Aziende sanitarie pubbliche della Regione</t>
  </si>
  <si>
    <t>Altri rimborsi, assegni e contributi v/Aziende sanitarie pubbliche della Regione</t>
  </si>
  <si>
    <t>Consulenze, Collaborazioni,  Interinale e altre prestazioni di lavoro sanitarie e sociosanitarie</t>
  </si>
  <si>
    <t>Consulenze sanitarie e sociosan. da Aziende sanitarie pubbliche della Regione</t>
  </si>
  <si>
    <t>Consulenze sanitarie e sociosanit. da terzi - Altri soggetti pubblici</t>
  </si>
  <si>
    <t>diminuzione/aumento crediti vs Regione  (copertura debiti al 31.12.2005)</t>
  </si>
  <si>
    <t>aumento  fondo di dotazione</t>
  </si>
  <si>
    <t>aumento contributi in c/capitale da regione e da altri</t>
  </si>
  <si>
    <t>altri aumenti/diminuzioni al patrimonio netto*</t>
  </si>
  <si>
    <t>aumenti/diminuzioni nette contabili al patrimonio netto</t>
  </si>
  <si>
    <t>aumento/diminuzione debiti C/C bancari e istituto tesoriere*</t>
  </si>
  <si>
    <t>assunzione nuovi mutui*</t>
  </si>
  <si>
    <t>mutui quota capitale rimborsata</t>
  </si>
  <si>
    <t>C - Totale attività di finanziamento</t>
  </si>
  <si>
    <t xml:space="preserve">                       D.V.1.b) Debiti v/Aziende sanitarie pubbliche della Regione - per finanziamento sanitario aggiuntivo corrente LEA</t>
  </si>
  <si>
    <t xml:space="preserve">                       D.V.1.c) Debiti v/Aziende sanitarie pubbliche della Regione - per finanziamento sanitario aggiuntivo corrente extra LEA</t>
  </si>
  <si>
    <t>Totale costi</t>
  </si>
  <si>
    <t>Totale ricavi</t>
  </si>
  <si>
    <t>Altri oneri per il personale personale dirigente non medico:</t>
  </si>
  <si>
    <t>B.15.C) Altri accantonamenti</t>
  </si>
  <si>
    <t>BA2830</t>
  </si>
  <si>
    <t>B.16.D.1)  Accantonamenti per interessi di mora</t>
  </si>
  <si>
    <t>BA2840</t>
  </si>
  <si>
    <t>B.16.D.2)  Acc. Rinnovi convenzioni MMG/PLS/MCA</t>
  </si>
  <si>
    <t>B.15.C.2)  Acc. Rinnovi convenzioni MMG/Pls/MCA ed altri</t>
  </si>
  <si>
    <t>BA2850</t>
  </si>
  <si>
    <t>B.16.D.3)  Acc. Rinnovi convenzioni Medici Sumai</t>
  </si>
  <si>
    <t>BA2860</t>
  </si>
  <si>
    <t>B.16.D.4)  Acc. Rinnovi contratt.: dirigenza medica</t>
  </si>
  <si>
    <t>B.15.C.3)  Acc. Rinnovi contratt.: ruolo sanitario - dirigenza medica</t>
  </si>
  <si>
    <t>BA2870</t>
  </si>
  <si>
    <t>B.16.D.5)  Acc. Rinnovi contratt.: dirigenza non medica</t>
  </si>
  <si>
    <t>Altre utenze</t>
  </si>
  <si>
    <t>Acqua</t>
  </si>
  <si>
    <t>Gas</t>
  </si>
  <si>
    <t>Canoni radiotelevisivi</t>
  </si>
  <si>
    <t>Banche dati</t>
  </si>
  <si>
    <t>Premi di assicurazione</t>
  </si>
  <si>
    <t xml:space="preserve">Premi di assicurazione - R.C. Professionale </t>
  </si>
  <si>
    <t>Premi di assicurazione - Altri premi assicurativi</t>
  </si>
  <si>
    <t>Altre consulenze non sanitarie da privato</t>
  </si>
  <si>
    <t>Collaborazioni coordinate e continuative non sanitarie da privato</t>
  </si>
  <si>
    <t>Altre competenze personale dirigente non medico</t>
  </si>
  <si>
    <t>Straordinario</t>
  </si>
  <si>
    <t>Indennità personale</t>
  </si>
  <si>
    <t>Retribuzione per produttività personale</t>
  </si>
  <si>
    <t>Altri oneri per il personale</t>
  </si>
  <si>
    <t>Altre competenze personale dirigente ruolo professionale</t>
  </si>
  <si>
    <t>Altre competenze personale dirigente ruolo tecnico</t>
  </si>
  <si>
    <t>Altre competenze personale dirigente ruolo amministrativo</t>
  </si>
  <si>
    <t>Risultato</t>
  </si>
  <si>
    <t>(al centesimo)</t>
  </si>
  <si>
    <t>b) Ricavi per prestazioni sanitarie e sociosanitarie - intramoenia</t>
  </si>
  <si>
    <t>d) Contributi in c/esercizio - da privati</t>
  </si>
  <si>
    <t>c) Contributi in c/esercizio per ricerca</t>
  </si>
  <si>
    <t>b) Contributi in c/esercizio extra fondo</t>
  </si>
  <si>
    <t>a) Contributi in conto esercizio da Regione  o Provincia Autonoma per quota F.S. rgionale</t>
  </si>
  <si>
    <t>c) Ricavi per prestazioni sanitarie e sociosanitarie - altro</t>
  </si>
  <si>
    <t>a) Ricavi per prestazioni sanitarie e sociosanitarie - ad aziende sanitarie pubbliche</t>
  </si>
  <si>
    <t>a) Acquisti di beni sanitari</t>
  </si>
  <si>
    <t>b) Acquisti di beni non sanitari</t>
  </si>
  <si>
    <t>a) Personale dirigente medico</t>
  </si>
  <si>
    <t>b) Personale dirigente ruolo sanitario non medico</t>
  </si>
  <si>
    <t>c) Personale comparto ruolo sanitario</t>
  </si>
  <si>
    <t>d) Personale dirigente altri ruoli</t>
  </si>
  <si>
    <t>e) Personale comparto altri ruoli</t>
  </si>
  <si>
    <t>a) Ammortamento immobilizzazioni immateriali</t>
  </si>
  <si>
    <t>b) Ammortamento dei fabbricati</t>
  </si>
  <si>
    <t>c) Ammortamento delle altre immobilizzazioni materiali</t>
  </si>
  <si>
    <t>a) Variazione delle rimanenze sanitarie</t>
  </si>
  <si>
    <t>b) Variazione delle rimanenze non sanitarie</t>
  </si>
  <si>
    <t>a) Plusvalenze</t>
  </si>
  <si>
    <t>b) Altri proventi straordinari</t>
  </si>
  <si>
    <t>a) Minusvalenze</t>
  </si>
  <si>
    <t>b) Altri oneri straordinari</t>
  </si>
  <si>
    <t>a) IRAP relativa a personale dipendente</t>
  </si>
  <si>
    <t>b) IRAP relativa a collaboratori e personale assimilato a lavoro dipendente</t>
  </si>
  <si>
    <t>c) IRAP relativa ad attività di libera professione (intramoenia)</t>
  </si>
  <si>
    <t>E.1.B.3.2.E) Insussistenze attive v/terzi relative all'acquisto prestaz. Sanitarie da operatori accreditati</t>
  </si>
  <si>
    <t>EA0230</t>
  </si>
  <si>
    <t>E.1.B.3.2.F) Insussistenze attive v/terzi relative all'acquisto di beni e servizi</t>
  </si>
  <si>
    <t>EA0240</t>
  </si>
  <si>
    <t>E.1.B.3.2.G) Altre insussistenze attive v/terzi</t>
  </si>
  <si>
    <t>E.1.B.3.2.G) Altre Insussistenze attive v/terzi</t>
  </si>
  <si>
    <t>EA0250</t>
  </si>
  <si>
    <t>E.1.B.4) Altri proventi straordinari</t>
  </si>
  <si>
    <t>EA0260</t>
  </si>
  <si>
    <t>E.2) Oneri straordinari</t>
  </si>
  <si>
    <t>EA0270</t>
  </si>
  <si>
    <t>E.2.A) Minusvalenze</t>
  </si>
  <si>
    <t>EA0280</t>
  </si>
  <si>
    <t>E.2.B) Altri oneri straordinari</t>
  </si>
  <si>
    <t>EA0290</t>
  </si>
  <si>
    <t>Costo del personale comparto ruolo sanitario</t>
  </si>
  <si>
    <t>Costo del personale comparto ruolo sanitario - tempo indeterminato</t>
  </si>
  <si>
    <t>Costo del personale comparto ruolo sanitario - tempo determinato</t>
  </si>
  <si>
    <t>Costo del personale comparto ruolo sanitario - altro</t>
  </si>
  <si>
    <t>Personale del ruolo professionale</t>
  </si>
  <si>
    <t>Costo del personale dirigente ruolo professionale</t>
  </si>
  <si>
    <t>Costo del personale dirigente ruolo professionale - tempo indeterminato</t>
  </si>
  <si>
    <t>Costo del personale dirigente ruolo professionale - tempo determinato</t>
  </si>
  <si>
    <t>Costo del personale dirigente ruolo professionale - altro</t>
  </si>
  <si>
    <t xml:space="preserve">                       A.II.8.b) F.do Amm.to Altre immobilizzazioni materiali</t>
  </si>
  <si>
    <t xml:space="preserve">                            A.III.2.b.4) Titoli diversi</t>
  </si>
  <si>
    <t xml:space="preserve">                       B.I.1.g)  Materiali e prodotti per uso veterinario</t>
  </si>
  <si>
    <t xml:space="preserve">Crediti verso altre Amministrazioni centrali </t>
  </si>
  <si>
    <t>Svalutazione Crediti v/Aziende sanitarie pubbliche della Regione - acconto quota FSR da distribuire</t>
  </si>
  <si>
    <t>Svalutazione Crediti v/Erario</t>
  </si>
  <si>
    <t xml:space="preserve"> VOCE MODELLO CE</t>
  </si>
  <si>
    <t>Costo del personale comparto ruolo tecnico - tempo indeterminato</t>
  </si>
  <si>
    <t>Costo del personale comparto ruolo tecnico - tempo determinato</t>
  </si>
  <si>
    <t>Costo del personale comparto ruolo tecnico - altro</t>
  </si>
  <si>
    <t>Personale del ruolo amministrativo</t>
  </si>
  <si>
    <t>Costo del personale dirigente ruolo amministrativo</t>
  </si>
  <si>
    <t>Costo del personale dirigente ruolo amministrativo - tempo indeterminato</t>
  </si>
  <si>
    <t>Fondo Svalutazione Crediti v/Stato per ricerca - finanziamenti per investimenti</t>
  </si>
  <si>
    <t>Fondo Svalutazione Crediti v/prefetture</t>
  </si>
  <si>
    <t>Fondo Svalutazione Crediti v/Regione o Provincia Autonoma per spesa corrente - IRAP</t>
  </si>
  <si>
    <t>YA0080</t>
  </si>
  <si>
    <t>Y.2.B) IRES su attività commerciale</t>
  </si>
  <si>
    <t>YA0090</t>
  </si>
  <si>
    <t>Y.3) Accantonamento a F.do Imposte (Accertamenti, condoni, ecc.)</t>
  </si>
  <si>
    <t>YZ9999</t>
  </si>
  <si>
    <t>Totale imposte e tasse</t>
  </si>
  <si>
    <t>ZZ9999</t>
  </si>
  <si>
    <t>RISULTATO DI ESERCIZIO</t>
  </si>
  <si>
    <t>Data ……………………</t>
  </si>
  <si>
    <t>Il responsabile dell'area economico-finanziaria</t>
  </si>
  <si>
    <t>………………………………………………………………………..</t>
  </si>
  <si>
    <t>Il Direttore Generale</t>
  </si>
  <si>
    <t>STATO PATRIMONIALE
Attivo</t>
  </si>
  <si>
    <t>Importi:Euro</t>
  </si>
  <si>
    <t>I</t>
  </si>
  <si>
    <t>4)</t>
  </si>
  <si>
    <t>5)</t>
  </si>
  <si>
    <t>Costi di ricerca, sviluppo</t>
  </si>
  <si>
    <t>Diritti di brevetto e di utilizzazione delle opere dell'ingegno</t>
  </si>
  <si>
    <t>Fondo Svalutazione  Crediti v/Regione o Provincia Autonoma per mobilità attiva extraregionale</t>
  </si>
  <si>
    <t>Fondo Svalutazione  Crediti v/Regione o Provincia Autonoma per acconto quota FSR</t>
  </si>
  <si>
    <t>Fondo Svalutazione Crediti v/Regione o Provincia Autonoma per finanziamento sanitario aggiuntivo corrente LEA</t>
  </si>
  <si>
    <t>Fondo Svalutazione  Crediti v/Regione o Provincia Autonoma per finanziamento sanitario aggiuntivo corrente extra LEA</t>
  </si>
  <si>
    <t>Fondo Svalutazione  Crediti v/Regione o Provincia Autonoma per spesa corrente - altro</t>
  </si>
  <si>
    <t>Fondo Svalutazione Crediti v/Regione o Provincia Autonoma per ricerca</t>
  </si>
  <si>
    <t>Svalutazione  Crediti v/Stato per mobilità attiva extraregionale</t>
  </si>
  <si>
    <t>Svalutazione  Crediti v/Stato per mobilità attiva internazionale</t>
  </si>
  <si>
    <t>Svalutazione  Crediti v/Regione o Provincia Autonoma per spesa corrente - Addizionale IRPEF</t>
  </si>
  <si>
    <t>Svalutazione  Crediti v/Regione o Provincia Autonoma per quota FSR</t>
  </si>
  <si>
    <t>Fondo Svalutazione Crediti v/Regione o Provincia Autonoma per finanziamenti per investimenti</t>
  </si>
  <si>
    <t>Fondo Svalutazione Crediti v/Regione o Provincia Autonoma per incremento fondo dotazione</t>
  </si>
  <si>
    <t>Fondo Svalutazione Crediti v/Regione o Provincia Autonoma per ripiano perdite</t>
  </si>
  <si>
    <t>Fondo Svalutazione Crediti v/Regione per copertura debiti al 31/12/2005</t>
  </si>
  <si>
    <t>Fondo Svalutazione Crediti v/Regione o Provincia Autonoma per ricostituzione risorse da investimenti esercizi precedenti</t>
  </si>
  <si>
    <t>Fondo Svalutazione Crediti v/enti regionali</t>
  </si>
  <si>
    <t>Altri conti d'ordine</t>
  </si>
  <si>
    <t>Totale D)</t>
  </si>
  <si>
    <t>STATO PATRIMONIALE
Passivo e Patrimonio netto</t>
  </si>
  <si>
    <t>V</t>
  </si>
  <si>
    <t>VI</t>
  </si>
  <si>
    <t>VII</t>
  </si>
  <si>
    <t>Fabbricati</t>
  </si>
  <si>
    <t>Impianti e macchinari</t>
  </si>
  <si>
    <t>A)</t>
  </si>
  <si>
    <t>VALORE DELLA PRODUZIONE</t>
  </si>
  <si>
    <t>Contributi d'esercizio</t>
  </si>
  <si>
    <t>B)</t>
  </si>
  <si>
    <t>COSTI DELLA PRODUZIONE</t>
  </si>
  <si>
    <t>Acquisti di beni</t>
  </si>
  <si>
    <t>Godimento di beni di terzi</t>
  </si>
  <si>
    <t>Costi del personale</t>
  </si>
  <si>
    <t>Variazione delle rimanenze</t>
  </si>
  <si>
    <t>C)</t>
  </si>
  <si>
    <t>PROVENTI E ONERI FINANZIARI</t>
  </si>
  <si>
    <t>TOTALE PROVENTI E ONERI FINANZIARI</t>
  </si>
  <si>
    <t>D)</t>
  </si>
  <si>
    <t>RETTIFICHE DI VALORE DI ATTIVITA' FINANZIARIE</t>
  </si>
  <si>
    <t>E)</t>
  </si>
  <si>
    <t>PROVENTI E ONERI STRAORDINARI</t>
  </si>
  <si>
    <t>TOTALE DELLE PARTITE STRAORDINARIE</t>
  </si>
  <si>
    <t>RISULTATO PRIMA DELLE IMPOSTE (A - B +-C +-D +-E)</t>
  </si>
  <si>
    <t>Fondo Svalutazione Crediti v/altri soggetti pubblici per ricerca</t>
  </si>
  <si>
    <t>Fondo Svalutazione Altri crediti diversi</t>
  </si>
  <si>
    <t>FONDI PER IMPOSTE, ANCHE DIFFERITE</t>
  </si>
  <si>
    <t>FONDI PER RISCHI</t>
  </si>
  <si>
    <t>Fondo rischi per cause civili ed oneri processuali</t>
  </si>
  <si>
    <t>Fondo rischi per contenzioso personale dipendente</t>
  </si>
  <si>
    <t>Fondo rischi connessi all'acquisto di prestazioni sanitarie da privato</t>
  </si>
  <si>
    <t>Debiti v/Aziende sanitarie pubbliche della Regione per versamenti c/patrimonio netto</t>
  </si>
  <si>
    <t xml:space="preserve">            A.I.2) Costi di ricerca e sviluppo</t>
  </si>
  <si>
    <t>AAA050</t>
  </si>
  <si>
    <t xml:space="preserve">                       A.I.2.a) Costi di ricerca e sviluppo</t>
  </si>
  <si>
    <t>AAA060</t>
  </si>
  <si>
    <t>Svalutazione  Crediti v/Regione o Provincia Autonoma per ricostituzione risorse da investimenti esercizi precedenti</t>
  </si>
  <si>
    <t>Svalutazione  Crediti v/Comuni</t>
  </si>
  <si>
    <t>Svalutazione  Crediti v/Aziende sanitarie pubbliche della Regione - per mobilità in compensazione</t>
  </si>
  <si>
    <t>Svalutazione  Crediti v/Aziende sanitarie pubbliche della Regione - per mobilità non in compensazione</t>
  </si>
  <si>
    <t>Svalutazione  Crediti v/Aziende sanitarie pubbliche della Regione - per altre prestazioni</t>
  </si>
  <si>
    <t>Svalutazione Crediti v/Aziende sanitarie pubbliche Extraregione</t>
  </si>
  <si>
    <t>Svalutazione  Crediti v/enti regionali</t>
  </si>
  <si>
    <t>Svalutazione  Crediti v/sperimentazioni gestionali</t>
  </si>
  <si>
    <t>Svalutazione  Crediti v/altre partecipate</t>
  </si>
  <si>
    <t>Svalutazione Crediti v/clienti privati</t>
  </si>
  <si>
    <t>AAA090</t>
  </si>
  <si>
    <t>AAA100</t>
  </si>
  <si>
    <t xml:space="preserve">                       A.I.3.c) Diritti di brevetto e diritti di utilizzazione delle opere d'ingegno - altri</t>
  </si>
  <si>
    <t>Debiti verso organi direttivi e istituzionali</t>
  </si>
  <si>
    <t>Debiti per quota integrativa organi direttivi e istituzionali da liquidare</t>
  </si>
  <si>
    <t>Debiti vs altri enti pubblici</t>
  </si>
  <si>
    <t>Altri debiti</t>
  </si>
  <si>
    <t xml:space="preserve">                       A.I.6.c) F.do Svalut. Diritti di brevetto e diritti di utilizzazione delle opere d'ingegno</t>
  </si>
  <si>
    <t>AAA260</t>
  </si>
  <si>
    <t xml:space="preserve">                       A.I.6.d) F.do Svalut. Altre immobilizzazioni immateriali</t>
  </si>
  <si>
    <t>AAA270</t>
  </si>
  <si>
    <t xml:space="preserve">     A.II)  IMMOBILIZZAZIONI MATERIALI</t>
  </si>
  <si>
    <t>AAA280</t>
  </si>
  <si>
    <t xml:space="preserve">            A.II.1) Terreni</t>
  </si>
  <si>
    <t>AAA290</t>
  </si>
  <si>
    <t xml:space="preserve">                       A.II.1.a) Terreni disponibili</t>
  </si>
  <si>
    <t>AAA300</t>
  </si>
  <si>
    <t xml:space="preserve">                       A.II.1.b) Terreni indisponibili</t>
  </si>
  <si>
    <t>AAA310</t>
  </si>
  <si>
    <t xml:space="preserve">            A.II.2) Fabbricati</t>
  </si>
  <si>
    <t>AAA320</t>
  </si>
  <si>
    <t xml:space="preserve">                       A.II.2.a) Fabbricati non strumentali (disponibili)</t>
  </si>
  <si>
    <t>AAA330</t>
  </si>
  <si>
    <t xml:space="preserve">                               A.II.2.a.1) Fabbricati non strumentali (disponibili)</t>
  </si>
  <si>
    <t>AAA340</t>
  </si>
  <si>
    <t>Beni e prodotti sanitari da Aziende sanitarie pubbliche della Regione</t>
  </si>
  <si>
    <t>Altri beni e prodotti sanitari da Aziende sanitarie pubbliche della Regione</t>
  </si>
  <si>
    <t>Acquisti di beni non sanitari</t>
  </si>
  <si>
    <t>Materiali di guardaroba, di pulizia e di convivenza in genere</t>
  </si>
  <si>
    <t>Cancelleria e stampati</t>
  </si>
  <si>
    <t>Materiali di consumo per l'informatica</t>
  </si>
  <si>
    <t xml:space="preserve">                       A.II.10.g) F.do Svalut. Oggetti d'arte</t>
  </si>
  <si>
    <t>AAA630</t>
  </si>
  <si>
    <t xml:space="preserve">                       A.II.10.h) F.do Svalut. Altre immobilizzazioni materiali</t>
  </si>
  <si>
    <t>AAA640</t>
  </si>
  <si>
    <t xml:space="preserve">     A.III)  IMMOBILIZZAZIONI FINANZIARIE</t>
  </si>
  <si>
    <t>AAA650</t>
  </si>
  <si>
    <t xml:space="preserve">            A.III.1) Crediti finanziari</t>
  </si>
  <si>
    <t>AAA660</t>
  </si>
  <si>
    <t xml:space="preserve">                       A.III.1.a) Crediti finanziari v/Stato</t>
  </si>
  <si>
    <t>AAA670</t>
  </si>
  <si>
    <t xml:space="preserve">                       A.III.1.b) Crediti finanziari v/Regione</t>
  </si>
  <si>
    <t>AAA680</t>
  </si>
  <si>
    <t xml:space="preserve">                       A.III.1.c) Crediti finanziari v/partecipate</t>
  </si>
  <si>
    <t>AAA690</t>
  </si>
  <si>
    <t>a)</t>
  </si>
  <si>
    <t>b)</t>
  </si>
  <si>
    <t>c)</t>
  </si>
  <si>
    <t>d)</t>
  </si>
  <si>
    <t>e)</t>
  </si>
  <si>
    <t>f)</t>
  </si>
  <si>
    <t>a)  Acquisti servizi sanitari - Medicina di base</t>
  </si>
  <si>
    <t>b) Acquisti servizi sanitari - Farmaceutica</t>
  </si>
  <si>
    <t>c) Acquisti servizi sanitari per assistenza specialistica ambulatoriale</t>
  </si>
  <si>
    <t>d)  Acquisti servizi sanitari per assistenza riabilitativa</t>
  </si>
  <si>
    <t>Fornitura ausilii per incontinenti</t>
  </si>
  <si>
    <t>Ossigeno terapia domiciliare</t>
  </si>
  <si>
    <t>AFIR altro</t>
  </si>
  <si>
    <t>Acquisti servizi sanitari per assistenza protesica</t>
  </si>
  <si>
    <t>Assist. Protesica indiretta art. 26, c. 3 L. 833/78 e DM 2/3/84</t>
  </si>
  <si>
    <t>Servizio supporto gestione assistenza protesica</t>
  </si>
  <si>
    <t>Manutenzione e riparazione</t>
  </si>
  <si>
    <t>Oneri diversi di gestione</t>
  </si>
  <si>
    <t xml:space="preserve">Ammortamenti </t>
  </si>
  <si>
    <t>Svalutazione delle immobilizzazioni e  dei crediti</t>
  </si>
  <si>
    <t>Accantonamenti</t>
  </si>
  <si>
    <t>a) Accantonamenti per rischi</t>
  </si>
  <si>
    <t>b) Accantonamenti per premio operosità</t>
  </si>
  <si>
    <t>d) Altri accantonamenti</t>
  </si>
  <si>
    <t>c) Accantonamenti per quote inutilizzate di contributi vincolati</t>
  </si>
  <si>
    <t>TOTALE B)</t>
  </si>
  <si>
    <t>DIFFERENZA TRA VALORE E COSTI DELLA PRODUZIONE (A-B)</t>
  </si>
  <si>
    <t xml:space="preserve">Interessi attivi e altri proventi finanziari </t>
  </si>
  <si>
    <t xml:space="preserve">Interessi passivi e altri oneri finanziari </t>
  </si>
  <si>
    <t>TOTALE C)</t>
  </si>
  <si>
    <t>TOTALE D)</t>
  </si>
  <si>
    <t>TOTALE E)</t>
  </si>
  <si>
    <t>Y)</t>
  </si>
  <si>
    <t>IMPOSTE SUL REDDITO D'ESERCIZIO</t>
  </si>
  <si>
    <t>1)</t>
  </si>
  <si>
    <t>2)</t>
  </si>
  <si>
    <t>Y.1.A) IRAP relativa a personale dipendente</t>
  </si>
  <si>
    <t>Acquisto prestazioni di psichiatria residenziale e semiresidenziale</t>
  </si>
  <si>
    <t>- da pubblico (Extraregione) - non soggette a compensazione</t>
  </si>
  <si>
    <t>Acquisto prestazioni di distribuzione farmaci File F</t>
  </si>
  <si>
    <t>Rimborso costo farmaci</t>
  </si>
  <si>
    <t>Servizio di distribuzione</t>
  </si>
  <si>
    <t>Compenso distribuzione per conto (DPC)</t>
  </si>
  <si>
    <t>IRAP relativa ad attività di libera professione (intramoenia)</t>
  </si>
  <si>
    <t>IRAP relativa ad attività commerciale</t>
  </si>
  <si>
    <t>IRES su attività istituzionale</t>
  </si>
  <si>
    <t>IRES su attività commerciale</t>
  </si>
  <si>
    <t>Accantonamento a F.do Imposte (Accertamenti, condoni, ecc.)</t>
  </si>
  <si>
    <t>Contributi in c/esercizio</t>
  </si>
  <si>
    <t>Contributi da Regione o Prov. Aut. per quota F.S. regionale</t>
  </si>
  <si>
    <t>da Regione o Prov. Aut. per quota F.S. regionale indistinto</t>
  </si>
  <si>
    <t>Quota capitaria</t>
  </si>
  <si>
    <t>Complessità</t>
  </si>
  <si>
    <t>Revisione finanziamento</t>
  </si>
  <si>
    <t>da Regione o Prov. Aut. per quota F.S. regionale vincolato</t>
  </si>
  <si>
    <t>Didattica</t>
  </si>
  <si>
    <t>Altri contributi da FS regionale vincolati per attività sovraziendali</t>
  </si>
  <si>
    <t>Altri contributi da FS regionale vincolati</t>
  </si>
  <si>
    <t>Contributi c/esercizio (extra fondo)</t>
  </si>
  <si>
    <t xml:space="preserve">da Regione o Prov. Aut. (extra fondo) </t>
  </si>
  <si>
    <t>MODELLO DI RILEVAZIONE DEL CONTO ECONOMICO
AZIENDE SANITARIE LOCALI - AZIENDE OSPEDALIERE
IRCCS - AZIENDE OSPEDALIERE UNIVERSITARIE</t>
  </si>
  <si>
    <t>STRUTTURA RILEVATA</t>
  </si>
  <si>
    <t>PERIODO DI RILEVAZIONE</t>
  </si>
  <si>
    <t xml:space="preserve"> REGIONE</t>
  </si>
  <si>
    <t>AZIENDA / ISTITUTO</t>
  </si>
  <si>
    <t xml:space="preserve">            ANNO</t>
  </si>
  <si>
    <t xml:space="preserve">    TRIMESTRE:</t>
  </si>
  <si>
    <t xml:space="preserve">    PREVENTIVO</t>
  </si>
  <si>
    <t>- da pubblico (Extraregione) non soggette a compensazione</t>
  </si>
  <si>
    <t>Conv. per ass. ostetrica ed infermieristica</t>
  </si>
  <si>
    <t>Conv. per ass. domiciliare -ADI</t>
  </si>
  <si>
    <t>Assist. riabilitativa residenziale e integrativa territoriale per tossicodipendenti</t>
  </si>
  <si>
    <t>Convenzioni per attività di consultorio familiare</t>
  </si>
  <si>
    <t>Altre prestazioni da privato (intraregionale)</t>
  </si>
  <si>
    <t>Altre prestazioni  da privato (extraregionale)</t>
  </si>
  <si>
    <t>Compartecipazione al personale per att. libero-prof. (intramoenia)</t>
  </si>
  <si>
    <t>Compartecipazione al personale per att. libero professionale intramoenia - Area ospedaliera</t>
  </si>
  <si>
    <t xml:space="preserve">            B.IV.4) Conto corrente postale</t>
  </si>
  <si>
    <t>ACZ999</t>
  </si>
  <si>
    <t>C)  RATEI E RISCONTI ATTIVI</t>
  </si>
  <si>
    <t>ACA000</t>
  </si>
  <si>
    <t xml:space="preserve">     C.I) RATEI ATTIVI</t>
  </si>
  <si>
    <t>ACA010</t>
  </si>
  <si>
    <t>Consulenze sanitarie da privato - articolo 55, comma 2, CCNL 8 giugno 2000</t>
  </si>
  <si>
    <t>Altre consulenze sanitarie e sociosanitarie da privato</t>
  </si>
  <si>
    <t>Compensi diretti per prestazioni aggiuntive al personale del comparto</t>
  </si>
  <si>
    <t>Consulenze sanitarie e sociosanitarie da privati</t>
  </si>
  <si>
    <t>Oneri sociali su consulenze sanitarie e sociosanitarie da privato</t>
  </si>
  <si>
    <t>Collaborazioni coordinate e continuative sanitarie e socios. da privato</t>
  </si>
  <si>
    <t>Personale esterno con contratto di diritto privato - area sanitaria</t>
  </si>
  <si>
    <t>Costo contrattisti - area sanitaria</t>
  </si>
  <si>
    <t>Costo contrattisti - ricerca corrente</t>
  </si>
  <si>
    <t>Costo contrattisti - ricerca finalizzata</t>
  </si>
  <si>
    <t xml:space="preserve">Indennità a personale universitario - area sanitaria </t>
  </si>
  <si>
    <t>Indennità personale universitario (De Maria)</t>
  </si>
  <si>
    <t xml:space="preserve">            A.IV.4) Riserve da utili di esercizio destinati ad investimenti</t>
  </si>
  <si>
    <t>PAA160</t>
  </si>
  <si>
    <t xml:space="preserve">            A.IV.5) Riserve diverse</t>
  </si>
  <si>
    <t>PAA170</t>
  </si>
  <si>
    <t xml:space="preserve">     A.V) CONTRIBUTI PER RIPIANO PERDITE</t>
  </si>
  <si>
    <t>PAA180</t>
  </si>
  <si>
    <t>E.1.B.2) Sopravvenienze attive</t>
  </si>
  <si>
    <t>EA0060</t>
  </si>
  <si>
    <t xml:space="preserve">E.1.B.2.1) Sopravvenienze attive v/Aziende sanitarie pubbliche della Regione </t>
  </si>
  <si>
    <t xml:space="preserve">           B.IV.3) Quote inutilizzate contributi per ricerca</t>
  </si>
  <si>
    <t>PBA190</t>
  </si>
  <si>
    <t xml:space="preserve">           B.IV.4) Quote inutilizzate contributi vincolati da privati</t>
  </si>
  <si>
    <t>PBA200</t>
  </si>
  <si>
    <t xml:space="preserve">     B.V)  ALTRI FONDI PER ONERI E SPESE</t>
  </si>
  <si>
    <t>PBA210</t>
  </si>
  <si>
    <t xml:space="preserve">           B.V.1) Fondi integrativi pensione</t>
  </si>
  <si>
    <t>PBA220</t>
  </si>
  <si>
    <t xml:space="preserve">           B.V.2) Fondi rinnovi contrattuali</t>
  </si>
  <si>
    <t>PBA230</t>
  </si>
  <si>
    <t xml:space="preserve">                       B.V.2.a) Fondo rinnovi contrattuali personale dipendente </t>
  </si>
  <si>
    <t>PBA240</t>
  </si>
  <si>
    <t xml:space="preserve">                       B.V.2.b) Fondo rinnovi convenzioni MMG/PLS/MCA</t>
  </si>
  <si>
    <t>PBA250</t>
  </si>
  <si>
    <t xml:space="preserve">                       B.V.2.c) Fondo rinnovi convenzioni medici Sumai</t>
  </si>
  <si>
    <t>PBA260</t>
  </si>
  <si>
    <t xml:space="preserve">           B.V.3) Altri fondi per oneri e spese</t>
  </si>
  <si>
    <t>PCZ999</t>
  </si>
  <si>
    <t>C)  TRATTAMENTO FINE RAPPORTO</t>
  </si>
  <si>
    <t>PCA000</t>
  </si>
  <si>
    <t>Rimborso oneri stipendiali personale sanitario in comando da aziende di altre Regioni (Extraregione)</t>
  </si>
  <si>
    <t>Altri servizi sanitari e sociosanitari a rilevanza sanitaria</t>
  </si>
  <si>
    <t>Altri servizi sanitari e sociosanitari a rilevanza sanitaria da pubblico - Aziende sanitarie pubbliche della Regione</t>
  </si>
  <si>
    <t>Altri servizi sanitari e sociosanitari  a rilevanza sanitaria da pubblico - Altri soggetti pubblici della Regione</t>
  </si>
  <si>
    <t>Altri servizi sanitari e sociosanitari a rilevanza sanitaria da pubblico (Extraregione)</t>
  </si>
  <si>
    <t>Altri servizi sanitari da privato</t>
  </si>
  <si>
    <t>Compensi per sperimentazioni cliniche</t>
  </si>
  <si>
    <t>Costi per servizi sanitari - Mobilità internazionale passiva</t>
  </si>
  <si>
    <t>Costi per differenziale tariffe TUC</t>
  </si>
  <si>
    <t xml:space="preserve">Servizi non sanitari </t>
  </si>
  <si>
    <t>Lavanderia</t>
  </si>
  <si>
    <t>Pulizia</t>
  </si>
  <si>
    <t>Mensa</t>
  </si>
  <si>
    <t>Riscaldamento</t>
  </si>
  <si>
    <t>Servizi di assistenza informatica</t>
  </si>
  <si>
    <t>Servizio informatico sanitario regionale (SISR)</t>
  </si>
  <si>
    <t>Elaborazione ricette prescrizioni</t>
  </si>
  <si>
    <t>Altri servizi di assistenza informatica</t>
  </si>
  <si>
    <t>Servizi trasporti (non sanitari)</t>
  </si>
  <si>
    <t>Smaltimento rifiuti</t>
  </si>
  <si>
    <t>Utenze telefoniche</t>
  </si>
  <si>
    <t>Spese telefoniche</t>
  </si>
  <si>
    <t>Internet</t>
  </si>
  <si>
    <t>Utenze elettricità</t>
  </si>
  <si>
    <t>AA0460</t>
  </si>
  <si>
    <t>A.4.A.3.1) Prestazioni di ricovero</t>
  </si>
  <si>
    <t>A.2.A.1.3.A) Prestazioni di ricovero</t>
  </si>
  <si>
    <t>AA0470</t>
  </si>
  <si>
    <t>A.4.A.3.2) Prestazioni ambulatoriali</t>
  </si>
  <si>
    <t>A.2.A.1.3.B) Prestazioni ambulatoriali</t>
  </si>
  <si>
    <t>SS</t>
  </si>
  <si>
    <t>AA0480</t>
  </si>
  <si>
    <t>A.4.A.3.3) Prestazioni di psichiatria non soggetta a compensazione (resid. e semiresid.)</t>
  </si>
  <si>
    <t>A.2.A.1.3.C) Prestazioni di psichiatria non soggetta a compensazione (resid. e semiresid.)</t>
  </si>
  <si>
    <t>AA0490</t>
  </si>
  <si>
    <t>A.4.A.3.4) Prestazioni di File F</t>
  </si>
  <si>
    <t>A.2.A.1.3.D) Prestazioni di File F</t>
  </si>
  <si>
    <t>AA0500</t>
  </si>
  <si>
    <t xml:space="preserve">                       D.V.1.e) Debiti v/Aziende sanitarie pubbliche della Regione - per mobilità non in compensazione</t>
  </si>
  <si>
    <t>PDA210</t>
  </si>
  <si>
    <t xml:space="preserve">                       D.V.1.f) Debiti v/Aziende sanitarie pubbliche della Regione - per altre prestazioni</t>
  </si>
  <si>
    <t>PDA220</t>
  </si>
  <si>
    <t xml:space="preserve">           D.V.2) Debiti v/Aziende sanitarie pubbliche Extraregione </t>
  </si>
  <si>
    <t>PDA230</t>
  </si>
  <si>
    <t xml:space="preserve">           D.V.3) Debiti v/Aziende sanitarie pubbliche della Regione per versamenti c/patrimonio netto</t>
  </si>
  <si>
    <t>PDA240</t>
  </si>
  <si>
    <t xml:space="preserve">     D.VI) DEBITI V/ SOCIETA' PARTECIPATE E/O ENTI DIPENDENTI DELLA REGIONE</t>
  </si>
  <si>
    <t>PDA250</t>
  </si>
  <si>
    <t xml:space="preserve">            D.VI.1) Debiti v/enti regionali</t>
  </si>
  <si>
    <t>PDA260</t>
  </si>
  <si>
    <t xml:space="preserve">            D.VI.2) Debiti v/sperimentazioni gestionali</t>
  </si>
  <si>
    <t>PDA270</t>
  </si>
  <si>
    <t xml:space="preserve">            D.VI.3) Debiti v/altre partecipate</t>
  </si>
  <si>
    <t>PDA280</t>
  </si>
  <si>
    <t>Formazione (esternalizzata e non) da pubblico</t>
  </si>
  <si>
    <t>Formazione (esternalizzata e non) da privato</t>
  </si>
  <si>
    <t>Manutenzione e riparazione (ordinaria esternalizzata)</t>
  </si>
  <si>
    <t>Manutenzione e riparazione ai fabbricati e loro pertinenze</t>
  </si>
  <si>
    <t>Manutenzione e riparazione agli impianti e macchinari</t>
  </si>
  <si>
    <t>Impianti di trasmissione dati e telefonia</t>
  </si>
  <si>
    <t>Impiantistica varia</t>
  </si>
  <si>
    <t>Altre manutenzione e riparazione agli impianti e macchinari</t>
  </si>
  <si>
    <t>Manutenzione e riparazione alle attrezzature sanitarie e scientifiche</t>
  </si>
  <si>
    <t>Manutenzione e riparazione ai mobili e arredi</t>
  </si>
  <si>
    <t>Manutenzione e riparazione agli automezzi</t>
  </si>
  <si>
    <t>Altre manutenzioni e riparazioni</t>
  </si>
  <si>
    <t>Attrezzature informatiche</t>
  </si>
  <si>
    <t>Software</t>
  </si>
  <si>
    <t>Manutenzioni e riparazioni da Aziende sanitarie pubbliche della Regione</t>
  </si>
  <si>
    <t>Fitti passivi</t>
  </si>
  <si>
    <t>Locazioni passive</t>
  </si>
  <si>
    <t>Spese condominiali</t>
  </si>
  <si>
    <t>Canoni di noleggio</t>
  </si>
  <si>
    <t>Canoni di noleggio - area sanitaria</t>
  </si>
  <si>
    <t>Canoni di noleggio - area non sanitaria</t>
  </si>
  <si>
    <t>Canoni hardware e software</t>
  </si>
  <si>
    <t>Canoni fotocopiatrici</t>
  </si>
  <si>
    <t>Canoni noleggio automezzi</t>
  </si>
  <si>
    <t>Canoni noleggio altro</t>
  </si>
  <si>
    <t>Canoni di leasing</t>
  </si>
  <si>
    <t>Canoni di leasing - area sanitaria</t>
  </si>
  <si>
    <t>Canoni di leasing operativo</t>
  </si>
  <si>
    <t>Canoni di leasing finanziario</t>
  </si>
  <si>
    <t>Canoni di leasing - area non sanitaria</t>
  </si>
  <si>
    <t>Locazioni e noleggi da Aziende sanitarie pubbliche della Regione</t>
  </si>
  <si>
    <t>Personale del ruolo sanitario</t>
  </si>
  <si>
    <t>Costo del personale dirigente ruolo sanitario</t>
  </si>
  <si>
    <t>Costo del personale dirigente medico</t>
  </si>
  <si>
    <t>Costo del personale dirigente medico - tempo indeterminato</t>
  </si>
  <si>
    <t>Voci di costo a carattere stipendiale</t>
  </si>
  <si>
    <t>Retribuzione di posizione</t>
  </si>
  <si>
    <t>Indennità di risultato:</t>
  </si>
  <si>
    <t>Prestazioni di ricovero da priv. Extraregione in compensazione (mobilità attiva)</t>
  </si>
  <si>
    <t>Prestazioni ambulatoriali da priv. Extraregione in compensazione  (mobilità attiva)</t>
  </si>
  <si>
    <t>Prestazioni di File F da priv. Extraregione in compensazione (mobilità attiva)</t>
  </si>
  <si>
    <t>Altre prestazioni sanitarie e sociosanitarie a rilevanza sanitaria erogate da privati v/residenti Extraregione in compensazione (mobilità attiva)</t>
  </si>
  <si>
    <t>Diritti di brevetto e diritti di utilizzazione delle opere d'ingegno - derivanti dall'attività di ricerca</t>
  </si>
  <si>
    <t>Diritti di brevetto e diritti di utilizzazione delle opere d'ingegno - altri</t>
  </si>
  <si>
    <t>Concessioni, licenze, marchi e diritti simili</t>
  </si>
  <si>
    <t>Migliorie su beni di terzi</t>
  </si>
  <si>
    <t>Pubblicità</t>
  </si>
  <si>
    <t>IMMOBILIZZAZIONI MATERIALI</t>
  </si>
  <si>
    <t>IMMOBILIZZAZIONI FINANZIARIE</t>
  </si>
  <si>
    <t>per contributi in conto capitale su gestioni pregresse (ASSR e altri)</t>
  </si>
  <si>
    <t>per contributi in conto capitale su gestioni liquidatorie (ASSR e altri)</t>
  </si>
  <si>
    <t>Altri crediti (ASSR e altri)</t>
  </si>
  <si>
    <t>Titoli di Stato</t>
  </si>
  <si>
    <t>Altre Obbligazioni</t>
  </si>
  <si>
    <t>Titoli azionari quotati in Borsa</t>
  </si>
  <si>
    <t>Titoli diversi</t>
  </si>
  <si>
    <t>RIMANENZE</t>
  </si>
  <si>
    <t>Prodotti farmaceutici ed emoderivati</t>
  </si>
  <si>
    <t>Medicinali con AIC, ad eccezione di vaccini ed emoderivati di produzione regionale</t>
  </si>
  <si>
    <t>Medicinali senza AIC</t>
  </si>
  <si>
    <t>Emoderivati di produzione regionale</t>
  </si>
  <si>
    <t>Sangue ed emocomponenti</t>
  </si>
  <si>
    <t>Dispositivi medici</t>
  </si>
  <si>
    <t>Dispositivi medici impiantabili attivi</t>
  </si>
  <si>
    <t>Dispositivi medico diagnostici in vitro (IVD)</t>
  </si>
  <si>
    <t>Prodotti dietetici</t>
  </si>
  <si>
    <t>A.2.A.1.3.F) Altre prestazioni sanitarie e sociosanitarie non soggette a compensazione Extraregione</t>
  </si>
  <si>
    <t>AA0570</t>
  </si>
  <si>
    <t>Indennità di risultato Dirigenza medica e veterinaria</t>
  </si>
  <si>
    <t>Indennità di risultato Dirigenza medica universitaria</t>
  </si>
  <si>
    <t>Altro trattamento accessorio:</t>
  </si>
  <si>
    <t>Competenze accessorie Dirigenza medica e veterinaria</t>
  </si>
  <si>
    <t>Competenze accessorie Dirigenza medica universitaria</t>
  </si>
  <si>
    <t>Altri oneri per il personale:</t>
  </si>
  <si>
    <t>Altre competenze Dirigenza medica e veterinaria</t>
  </si>
  <si>
    <t>Altre competenze Dirigenza medica universitaria</t>
  </si>
  <si>
    <t>Accantonamento al fondo per TFR dipendenti</t>
  </si>
  <si>
    <t>Accantonamento ai fondi integrativi pensione</t>
  </si>
  <si>
    <t>Oneri sociali su retribuzione:</t>
  </si>
  <si>
    <t>Oneri sociali Dirigenza medica e veterinaria</t>
  </si>
  <si>
    <t>Oneri sociali Dirigenza medica universitaria</t>
  </si>
  <si>
    <t>A.4.A.3.13) Altre prestazioni sanitarie a rilevanza sanitaria - Mobilità attiva Internazionale</t>
  </si>
  <si>
    <t>A.2.A.1.3.G) Altre prestazioni sanitarie - Mobilità attiva Internazionale</t>
  </si>
  <si>
    <t>AA0610</t>
  </si>
  <si>
    <t>A.4.B)  Ricavi per prestazioni sanitarie e sociosanitarie a rilevanza sanitaria erogate da privati v/residenti Extraregione in compensazione (mobilità attiva)</t>
  </si>
  <si>
    <t>A.2.A.2)  Ricavi per prestazioni sanitarie erogate da soggetti privati v/ residenti extraregione in compensazione (mobilità attiva)</t>
  </si>
  <si>
    <t>AA0620</t>
  </si>
  <si>
    <t>Crediti verso ministero della difesa</t>
  </si>
  <si>
    <t>Crediti v/Stato per ricerca - finanziamenti per investimenti</t>
  </si>
  <si>
    <t>Crediti verso prefetture</t>
  </si>
  <si>
    <t>Costo del personale dirigente medico - tempo determinato</t>
  </si>
  <si>
    <t>Costo del personale dirigente medico - altro</t>
  </si>
  <si>
    <t>Costo del personale dirigente non medico</t>
  </si>
  <si>
    <t>Costo del personale comparto ruolo amministrativo - tempo determinato</t>
  </si>
  <si>
    <t>Costo del personale comparto ruolo amministrativo - altro</t>
  </si>
  <si>
    <t>Imposte e tasse (escluso IRAP e IRES)</t>
  </si>
  <si>
    <t>Imposte di registro</t>
  </si>
  <si>
    <t>Imposte di bollo</t>
  </si>
  <si>
    <t>Tasse di concessione governative</t>
  </si>
  <si>
    <t>Imposte comunali</t>
  </si>
  <si>
    <t>Tasse di circolazione automezzi</t>
  </si>
  <si>
    <t>Permessi di transito e sosta</t>
  </si>
  <si>
    <t>Imposte e tasse diverse</t>
  </si>
  <si>
    <t>Perdite su crediti</t>
  </si>
  <si>
    <t>Altri oneri diversi di gestione</t>
  </si>
  <si>
    <t>Corrispettivi per diritti sanitari</t>
  </si>
  <si>
    <t>Sperimentazioni</t>
  </si>
  <si>
    <t>Cessione plasma</t>
  </si>
  <si>
    <t>Altri proventi e ricavi diversi:</t>
  </si>
  <si>
    <t>Ricavi c/transitorio</t>
  </si>
  <si>
    <t>Altri proventi e ricavi diversi</t>
  </si>
  <si>
    <t>Ricavi per prestazioni sanitarie erogate in regime di intramoenia</t>
  </si>
  <si>
    <t>Ricavi per prestazioni sanitarie intramoenia - Area ospedaliera</t>
  </si>
  <si>
    <t>Ricavi per prestazioni sanitarie intramoenia - Area specialistica</t>
  </si>
  <si>
    <t>Ricavi per prestazioni sanitarie intramoenia - Area sanità pubblica</t>
  </si>
  <si>
    <t>Ricavi per prestazioni sanitarie intramoenia - Consulenze (ex art. 55 c.1 lett. c), d) ed ex art. 57-58)</t>
  </si>
  <si>
    <t>Crediti v/Aziende sanitarie pubbliche della Regione - per mobilità in compensazione</t>
  </si>
  <si>
    <t>Crediti v/Aziende sanitarie pubbliche della Regione - per mobilità non in compensazione</t>
  </si>
  <si>
    <t>Crediti v/Aziende sanitarie pubbliche della Regione - per altre prestazioni</t>
  </si>
  <si>
    <t xml:space="preserve"> Crediti v/Aziende sanitarie pubbliche della Regione - per altre prestazioni</t>
  </si>
  <si>
    <t>Indennità, rimborso spese e oneri sociali per gli Organi Direttivi e Collegio Sindacale</t>
  </si>
  <si>
    <t>Compensi agli organi direttivi e di indirizzo</t>
  </si>
  <si>
    <t>Indennità</t>
  </si>
  <si>
    <t>Altri compensi Organi direttivi e di indirizzo</t>
  </si>
  <si>
    <t>Compensi al collegio sindacale</t>
  </si>
  <si>
    <t>Altri compensi Collegio sindacale</t>
  </si>
  <si>
    <t>Compensi ad altri organismi</t>
  </si>
  <si>
    <t>Altri compensi ad altri organismi</t>
  </si>
  <si>
    <t>Premi di assicurazione personale dipendente</t>
  </si>
  <si>
    <t>Contravvenzioni e sanzioni amministrative</t>
  </si>
  <si>
    <t>Ammortamenti delle immobilizzazioni immateriali</t>
  </si>
  <si>
    <t>IVA a Credito per autofatture</t>
  </si>
  <si>
    <t>Imposte varie</t>
  </si>
  <si>
    <t>Partecipazioni in imprese controllate</t>
  </si>
  <si>
    <t>Partecipazioni in imprese collegate</t>
  </si>
  <si>
    <t>Partecipazioni in altre imprese</t>
  </si>
  <si>
    <t>DISPONIBILITA' LIQUIDE</t>
  </si>
  <si>
    <t>Cassa economale</t>
  </si>
  <si>
    <t>Cassa economale 1</t>
  </si>
  <si>
    <t>Cassa economale 2</t>
  </si>
  <si>
    <t>Cassa prestazioni</t>
  </si>
  <si>
    <t>Cassa prestazioni 1</t>
  </si>
  <si>
    <t>Cassa prestazioni 2</t>
  </si>
  <si>
    <t>c/c di tesoreria</t>
  </si>
  <si>
    <t>Interessi attivi da liquidare</t>
  </si>
  <si>
    <t>Deposito affrancatrice1</t>
  </si>
  <si>
    <t>Deposito affrancatrice2</t>
  </si>
  <si>
    <t>Conti transitori</t>
  </si>
  <si>
    <t>Incassi c/transitorio</t>
  </si>
  <si>
    <t>Pagamenti c/transitorio</t>
  </si>
  <si>
    <t>Giroconti interni</t>
  </si>
  <si>
    <t>Ammortamento Costi di impianto e ampliamento</t>
  </si>
  <si>
    <t>Ammortamento Costi di ricerca, sviluppo</t>
  </si>
  <si>
    <t xml:space="preserve">Ammortamento Diritti di brevetto e diritti di utilizzazione delle opere d'ingegno derivanti dall'attività di ricerca </t>
  </si>
  <si>
    <t>Ammortamento Diritti di brevetto e diritti di utilizzazione delle opere d'ingegno altro</t>
  </si>
  <si>
    <t>Ammortamento Concessioni, licenze, marchi e diritti simili</t>
  </si>
  <si>
    <t>Ammortamento Migliorie su beni di terzi</t>
  </si>
  <si>
    <t>Ammortamento Pubblicità</t>
  </si>
  <si>
    <t>Ammortamento altre immobilizzazioni immateriali</t>
  </si>
  <si>
    <t>Ammortamenti delle immobilizzazioni materiali</t>
  </si>
  <si>
    <t>Ammortamento dei fabbricati</t>
  </si>
  <si>
    <t>Ammortamenti fabbricati non strumentali (disponibili)</t>
  </si>
  <si>
    <t>Ammortamenti fabbricati strumentali (indisponibili)</t>
  </si>
  <si>
    <t>Ammortamenti delle altre immobilizzazioni materiali</t>
  </si>
  <si>
    <t>Ammortamento Impianti e macchinari</t>
  </si>
  <si>
    <t>Ammortamento Attrezzature sanitarie e scientifiche</t>
  </si>
  <si>
    <t>A.2.A.4)  Ricavi per prestazioni sanitarie erogate in regime di intramoenia</t>
  </si>
  <si>
    <t>AA0680</t>
  </si>
  <si>
    <t>A.4.D.1)  Ricavi per prestazioni sanitarie intramoenia - Area ospedaliera</t>
  </si>
  <si>
    <t>A.2.A.4.1)  Ricavi per prestazioni sanitarie intramoenia - Area ospedaliera</t>
  </si>
  <si>
    <t>AA0690</t>
  </si>
  <si>
    <t>A.4.D.2)  Ricavi per prestazioni sanitarie intramoenia - Area specialistica</t>
  </si>
  <si>
    <t>A.2.A.4.2)  Ricavi per prestazioni sanitarie intramoenia - Area specialistica</t>
  </si>
  <si>
    <t>AA0700</t>
  </si>
  <si>
    <t>A.4.D.3)  Ricavi per prestazioni sanitarie intramoenia - Area sanità pubblica</t>
  </si>
  <si>
    <t>Concorsi, recuperi e rimborsi da Aziende sanitarie pubbliche della Regione</t>
  </si>
  <si>
    <t>Ammortamento mobili e arredi</t>
  </si>
  <si>
    <t>Ammortamento automezzi</t>
  </si>
  <si>
    <t>Ammortamento altre immobilizzazioni materiali</t>
  </si>
  <si>
    <t>Svalutazione delle immobilizzazioni e dei crediti</t>
  </si>
  <si>
    <t>Svalutazione delle immobilizzazioni immateriali e materiali</t>
  </si>
  <si>
    <t>Svalutazione Crediti v/Regione o Provincia Autonoma per mobilità attiva extraregionale</t>
  </si>
  <si>
    <t>Svalutazione Crediti v/Regione o Provincia Autonoma per acconto quota FSR</t>
  </si>
  <si>
    <t>Svalutazione Crediti v/Regione o Provincia Autonoma per finanziamento sanitario aggiuntivo corrente LEA</t>
  </si>
  <si>
    <t>Svalutazione  Crediti v/Regione o Provincia Autonoma per finanziamento sanitario aggiuntivo corrente extra LEA</t>
  </si>
  <si>
    <t>Svalutazione Crediti v/Regione o Provincia Autonoma per spesa corrente - altro</t>
  </si>
  <si>
    <t>Svalutazione Crediti v/Regione o Provincia Autonoma per ricerca</t>
  </si>
  <si>
    <t>UTILI (PERDITE) PORTATI A NUOVO</t>
  </si>
  <si>
    <t>UTILE (PERDITA) D'ESERCIZIO</t>
  </si>
  <si>
    <t>FONDI AMMORTAMENTO e FONDI SVALUTAZIONE</t>
  </si>
  <si>
    <t>FONDI AMMORTAMENTO IMMOBILIZZAZIONI IMMATERIALI</t>
  </si>
  <si>
    <t>F.do Amm.to costi di impianto e di ampliamento</t>
  </si>
  <si>
    <t>F.do Amm.to costi di ricerca e sviluppo</t>
  </si>
  <si>
    <t>F.do Amm.to diritti di brevetto e diritti di utilizzazione delle opere d'ingegno - derivanti dall'attività di ricerca</t>
  </si>
  <si>
    <t>F.do Amm.to diritti di brevetto e diritti di utilizzazione delle opere d'ingegno - altri</t>
  </si>
  <si>
    <t>F.do Amm.to concessioni, licenze, marchi e diritti simili</t>
  </si>
  <si>
    <t>F.do Amm.to migliorie su beni di terzi</t>
  </si>
  <si>
    <t>F.do Amm.to pubblicità</t>
  </si>
  <si>
    <t>F.do Amm.to altre immobilizzazioni immateriali</t>
  </si>
  <si>
    <t>FONDI AMMORTAMENTO IMMOBILIZZAZIONI MATERIALI</t>
  </si>
  <si>
    <t>F.do Amm.to Fabbricati non strumentali (disponibili)</t>
  </si>
  <si>
    <t>F.do Amm.to Fabbricati strumentali (indisponibili)</t>
  </si>
  <si>
    <t>F.do Amm.to Impianti e macchinari</t>
  </si>
  <si>
    <t>F.do Amm.to Attrezzature sanitarie e scientifiche</t>
  </si>
  <si>
    <t>Svalutazione  Crediti v/Regione o Provincia Autonoma per finanziamenti per investimenti</t>
  </si>
  <si>
    <t>Svalutazione  Crediti v/Regione o Provincia Autonoma per incremento fondo dotazione</t>
  </si>
  <si>
    <t>Svalutazione Crediti v/Regione o Provincia Autonoma per ripiano perdite</t>
  </si>
  <si>
    <t>Svalutazione Crediti v/Regione per copertura debiti al 31/12/2005</t>
  </si>
  <si>
    <t>Finanziamenti per investimenti</t>
  </si>
  <si>
    <t xml:space="preserve"> Finanziamenti per beni di prima dotazione</t>
  </si>
  <si>
    <t>Finanziamenti da Stato per investimenti</t>
  </si>
  <si>
    <t xml:space="preserve">                       A.II.2.a) Finanziamenti da Stato per investimenti - ex art. 20 legge 67/88</t>
  </si>
  <si>
    <t xml:space="preserve">                       A.II.2.b) Finanziamenti da Stato per investimenti - ricerca</t>
  </si>
  <si>
    <t>B.2.A.10.4) - da privato</t>
  </si>
  <si>
    <t>B.2.A.9.4) - da privato</t>
  </si>
  <si>
    <t>BA1080</t>
  </si>
  <si>
    <t>B.2.A.10.5) - da privato per cittadini non residenti - Extraregione (mobilità attiva in compensazione)</t>
  </si>
  <si>
    <t>B.2.A.9.5) - da privato  per cittadini non residenti - extraregione (mobilità attiva in compensazione)</t>
  </si>
  <si>
    <t>BA1090</t>
  </si>
  <si>
    <t>B.2.A.11)   Acquisto prestazioni di trasporto sanitario</t>
  </si>
  <si>
    <t>B.2.A.10)   Acquisto prestazioni trasporto in emergenza ed urgenza</t>
  </si>
  <si>
    <t>BA1100</t>
  </si>
  <si>
    <t>A.5.C.1) Rimborso degli oneri stipendiali del personale dipendente dell'azienda in posizione di comando presso Aziende sanitarie pubbliche della Regione</t>
  </si>
  <si>
    <t xml:space="preserve">                       A.II.2.c) Finanziamenti da Stato per investimenti - altro</t>
  </si>
  <si>
    <t xml:space="preserve">a) </t>
  </si>
  <si>
    <t>Finanziamenti da Stato per investimenti - ex art. 20 legge 67/88</t>
  </si>
  <si>
    <t xml:space="preserve">c) </t>
  </si>
  <si>
    <t>Finanziamenti da Stato - altro</t>
  </si>
  <si>
    <t>Finanziamenti da Stato per ricerca</t>
  </si>
  <si>
    <t>Finanziamenti da Regione per investimenti</t>
  </si>
  <si>
    <t>Finanziamenti da altri soggetti pubblici per investimenti</t>
  </si>
  <si>
    <t>Finanziamenti per investimenti da rettifica contributi in conto esercizio</t>
  </si>
  <si>
    <t>Riserve da donazioni e lasciti vincolati ad investimenti</t>
  </si>
  <si>
    <t>Fondi per imposte, anche differite</t>
  </si>
  <si>
    <t>Fondi da distribuire</t>
  </si>
  <si>
    <t xml:space="preserve">Quote inutilizzate contributi di parte corrente vincolati </t>
  </si>
  <si>
    <t>Altri fondi oneri</t>
  </si>
  <si>
    <t>TRATTAMENTO FINE RAPPORTO</t>
  </si>
  <si>
    <t>Premio operosità</t>
  </si>
  <si>
    <t>TFR personale dipendnete</t>
  </si>
  <si>
    <t>B.2.A.11.2)  - da pubblico (altri enti pubblici)</t>
  </si>
  <si>
    <t>BA1170</t>
  </si>
  <si>
    <t>B.2.A.12.3) - da pubblico (Extraregione) non soggette a compensazione</t>
  </si>
  <si>
    <t>B.2.A.11.3) - da pubblico (extra Regione) non soggette a compensazione</t>
  </si>
  <si>
    <t>BA1180</t>
  </si>
  <si>
    <t>B.2.A.11.4) - da privato (intraregionale ed extraregionale)</t>
  </si>
  <si>
    <t>BA1190</t>
  </si>
  <si>
    <t>Compartecipazione alla spesa per prestazioni sanitarie - Ticket sulle prestazioni di specialistica ambulatoriale</t>
  </si>
  <si>
    <t>Compartecipazione alla spesa per prestazioni sanitarie - Ticket sul pronto soccorso</t>
  </si>
  <si>
    <t>Compartecipazione alla spesa per prestazioni sanitarie (Ticket) - Altro</t>
  </si>
  <si>
    <t>Quota contributi c/capitale imputata all'esercizio</t>
  </si>
  <si>
    <t>Quota imputata all'esercizio dei finanziamenti per investimenti dallo Stato</t>
  </si>
  <si>
    <t>DEBITI (con separata indicazione per ciascuna voce, degli importi esigibili oltre l'esercizio successivo)</t>
  </si>
  <si>
    <t>Mutui passivi</t>
  </si>
  <si>
    <t>Debiti v/Stato</t>
  </si>
  <si>
    <t>Debiti v/Regione o provincia Autonoma</t>
  </si>
  <si>
    <t>Debiti v/Comuni</t>
  </si>
  <si>
    <t>Debiti verso aziende sanitarie pubbliche</t>
  </si>
  <si>
    <t>Svalutazione  Crediti v/gestioni liquidatorie</t>
  </si>
  <si>
    <t>Svalutazione  Crediti v/altri soggetti pubblici</t>
  </si>
  <si>
    <t>Svalutazione  Crediti v/altri soggetti pubblici per ricerca</t>
  </si>
  <si>
    <t>Altri ricavi per prestazioni non sanitarie</t>
  </si>
  <si>
    <t>Fitti attivi ed altri proventi da attività immobiliari</t>
  </si>
  <si>
    <t>Rimborso spese condominiali</t>
  </si>
  <si>
    <t>Locazioni attive</t>
  </si>
  <si>
    <t>Altri fitti attivi ed altri proventi da attività immobiliari</t>
  </si>
  <si>
    <t>Altri proventi diversi</t>
  </si>
  <si>
    <t>Cessione gestione esercizi pubblici e macchine distributrici</t>
  </si>
  <si>
    <t>Donazioni e lasciti</t>
  </si>
  <si>
    <t>Interessi attivi</t>
  </si>
  <si>
    <t>Interessi attivi su c/tesoreria unica</t>
  </si>
  <si>
    <t>Interessi attivi su c/c postali e bancari</t>
  </si>
  <si>
    <t>B.2.A.14.1)  Contributi ad associazioni di volontariato</t>
  </si>
  <si>
    <t>Svalutazione  Altri crediti diversi</t>
  </si>
  <si>
    <t>Variazione rimanenze sanitarie</t>
  </si>
  <si>
    <t>Variazione rimanenze non sanitarie</t>
  </si>
  <si>
    <t>Accantonamenti dell’esercizio</t>
  </si>
  <si>
    <t>Accantonamenti per rischi</t>
  </si>
  <si>
    <t>Accantonamenti per cause civili ed oneri processuali</t>
  </si>
  <si>
    <t>Accantonamenti per contenzioso personale dipendente</t>
  </si>
  <si>
    <t>Accantonamenti per rischi connessi all'acquisto di prestazioni sanitarie da privato</t>
  </si>
  <si>
    <t>Accantonamenti per copertura diretta dei rischi (autoassicurazione)</t>
  </si>
  <si>
    <t>Altri accantonamenti per rischi</t>
  </si>
  <si>
    <t>Accantonamenti al F.do equo indennizzo</t>
  </si>
  <si>
    <t>Accantonamenti per accordi bonari</t>
  </si>
  <si>
    <t>Accantonamenti per premio di operosità (SUMAI)</t>
  </si>
  <si>
    <t>Accantonamento al fondo SUMAI - Specialisti ambulatoriali</t>
  </si>
  <si>
    <t>Accantonamento al fondo SUMAI - altre professioni</t>
  </si>
  <si>
    <t>Accantonamenti per quote inutilizzate di contributi vincolati</t>
  </si>
  <si>
    <t>A.3.B.2) Concorsi, recuperi e rimborsi v/altri Enti Pubblici</t>
  </si>
  <si>
    <t>AA0850</t>
  </si>
  <si>
    <t>Quote inutilizzate contributi vincolati da privati - altro</t>
  </si>
  <si>
    <t>ALTRI FONDI PER ONERI E SPESE</t>
  </si>
  <si>
    <t>Fondi integrativi pensione</t>
  </si>
  <si>
    <t>Fondi rinnovi contrattuali</t>
  </si>
  <si>
    <t xml:space="preserve">Fondo rinnovi contrattuali personale dipendente </t>
  </si>
  <si>
    <t>Fondo rinnovi convenzioni MMG/PLS/MCA</t>
  </si>
  <si>
    <t>Fondo rinnovi convenzioni medici Sumai</t>
  </si>
  <si>
    <t>Altri fondi per oneri e spese</t>
  </si>
  <si>
    <t>Fondo oneri personale in quiescienza</t>
  </si>
  <si>
    <t>FONDO PER PREMI OPEROSITA' MEDICI SUMAI</t>
  </si>
  <si>
    <t>FONDO PER TRATTAMENTO DI FINE RAPPORTO DIPENDENTI</t>
  </si>
  <si>
    <t>DEBITI</t>
  </si>
  <si>
    <t>DEBITI PER MUTUI PASSIVI</t>
  </si>
  <si>
    <t>DEBITI V/STATO</t>
  </si>
  <si>
    <t>Debiti v/Stato per mobilità passiva extraregionale</t>
  </si>
  <si>
    <t>Debiti v/Stato per mobilità passiva internazionale</t>
  </si>
  <si>
    <t>Acconto quota FSR v/Stato</t>
  </si>
  <si>
    <t>Debiti v/Stato per restituzione finanziamenti - per ricerca</t>
  </si>
  <si>
    <t>Altri debiti v/Stato</t>
  </si>
  <si>
    <t xml:space="preserve">Acconti su contributi </t>
  </si>
  <si>
    <t>Debiti per fatture ricevute e da ricevere</t>
  </si>
  <si>
    <t>Note credito da emettere/note debito da ricevere</t>
  </si>
  <si>
    <t>Accantonamenti per quote inutilizzate contributi da Regione e Prov. Aut. per quota F.S. vincolato</t>
  </si>
  <si>
    <t>Accantonamenti per quote inutilizzate contributi da soggetti pubblici (extra fondo) vincolati</t>
  </si>
  <si>
    <t>Accantonamenti per quote inutilizzate contributi da soggetti pubblici per ricerca</t>
  </si>
  <si>
    <t>Accantonamenti per quote inutilizzate contributi vincolati da privati</t>
  </si>
  <si>
    <t>Accantonamenti per quote inutilizzate contributi vincolati da privati - sperimentazioni</t>
  </si>
  <si>
    <t>Accantonamenti per quote inutilizzate contributi vincolati da privati - altro</t>
  </si>
  <si>
    <t>Altri accantonamenti</t>
  </si>
  <si>
    <t>Accantonamenti per interessi di mora</t>
  </si>
  <si>
    <t>Acc. Rinnovi convenzioni MMG/PLS/MCA</t>
  </si>
  <si>
    <t>Acc. Rinnovi convenzioni Medici Sumai</t>
  </si>
  <si>
    <t>Acc. Rinnovi contratt.: dirigenza medica</t>
  </si>
  <si>
    <t>Acc. Rinnovi contratt.: dirigenza non medica</t>
  </si>
  <si>
    <t>Acc. Rinnovi contratt.: comparto</t>
  </si>
  <si>
    <t>Accantonamento personale in quiescenza</t>
  </si>
  <si>
    <t>Accantonamento al fondo altri oneri e spese</t>
  </si>
  <si>
    <t>Interessi passivi</t>
  </si>
  <si>
    <t>Interessi passivi su anticipazioni di cassa</t>
  </si>
  <si>
    <t>Interessi passivi su mutui</t>
  </si>
  <si>
    <t>Altri interessi passivi</t>
  </si>
  <si>
    <t>Interessi moratori e legali</t>
  </si>
  <si>
    <t>Debiti verso aziende sanitarie della Regione - per altre prestazioni</t>
  </si>
  <si>
    <t xml:space="preserve">Debiti v/Aziende sanitarie pubbliche Extraregione </t>
  </si>
  <si>
    <t>Debiti verso aziende sanitarie extra regionali</t>
  </si>
  <si>
    <t>B.2.A.15.4.C) Rimborso oneri stipendiali personale sanitario in comando da aziende di altre Regioni (Extraregione)</t>
  </si>
  <si>
    <t>Insussistenze attive v/Aziende sanitarie pubbliche della Regione</t>
  </si>
  <si>
    <t>Insussistenze attive v/terzi</t>
  </si>
  <si>
    <t>Insussistenze attive v/terzi relative alla mobilità extraregionale</t>
  </si>
  <si>
    <t>Insussistenze attive v/terzi relative al personale</t>
  </si>
  <si>
    <t>Insussistenze attive v/terzi relative alle convenzioni con medici di base</t>
  </si>
  <si>
    <t>Insussistenze attive v/terzi relative alle convenzioni per la specialistica</t>
  </si>
  <si>
    <t>Insussistenze attive v/terzi relative all'acquisto prestaz. sanitarie da operatori accreditati</t>
  </si>
  <si>
    <t>Insussistenze attive v/terzi relative all'acquisto di beni e servizi</t>
  </si>
  <si>
    <t>Altri oneri</t>
  </si>
  <si>
    <t>Altri oneri finanziari</t>
  </si>
  <si>
    <t>Perdite su cambi</t>
  </si>
  <si>
    <t>Minusvalenze</t>
  </si>
  <si>
    <t>Altri oneri straordinari</t>
  </si>
  <si>
    <t>Oneri tributari da esercizi precedenti</t>
  </si>
  <si>
    <t>Oneri da cause civili ed oneri processuali</t>
  </si>
  <si>
    <t>Sopravvenienze passive</t>
  </si>
  <si>
    <t xml:space="preserve">                       A.III.1.d) Crediti finanziari v/altri</t>
  </si>
  <si>
    <t>AAA700</t>
  </si>
  <si>
    <t xml:space="preserve">            A.III.2) Titoli</t>
  </si>
  <si>
    <t>AAA710</t>
  </si>
  <si>
    <t xml:space="preserve">                       A.III.2.a) Partecipazioni</t>
  </si>
  <si>
    <t>AAA720</t>
  </si>
  <si>
    <t xml:space="preserve">                       A.III.2.b) Altri titoli</t>
  </si>
  <si>
    <t>AAA730</t>
  </si>
  <si>
    <t xml:space="preserve">                            A.III.2.b.1) Titoli di Stato</t>
  </si>
  <si>
    <t>AAA740</t>
  </si>
  <si>
    <t xml:space="preserve">                            A.III.2.b.2) Altre Obbligazioni</t>
  </si>
  <si>
    <t>AAA750</t>
  </si>
  <si>
    <t xml:space="preserve">                            A.III.2.b.3) Titoli azionari quotati in Borsa</t>
  </si>
  <si>
    <t>AAA760</t>
  </si>
  <si>
    <t>ABZ999</t>
  </si>
  <si>
    <t>B)  ATTIVO CIRCOLANTE</t>
  </si>
  <si>
    <t>ABA000</t>
  </si>
  <si>
    <t xml:space="preserve">     B.I)  RIMANENZE</t>
  </si>
  <si>
    <t>ABA010</t>
  </si>
  <si>
    <t xml:space="preserve">            B.I.1) Rimanenze beni sanitari</t>
  </si>
  <si>
    <t>ABA020</t>
  </si>
  <si>
    <t xml:space="preserve">                       B.I.1.a)  Prodotti farmaceutici ed emoderivati</t>
  </si>
  <si>
    <t>ABA030</t>
  </si>
  <si>
    <t xml:space="preserve">                       B.I.1.b)  Sangue ed emocomponenti</t>
  </si>
  <si>
    <t>ABA040</t>
  </si>
  <si>
    <t>B.2.B.1.6)   Servizi trasporti (non sanitari)</t>
  </si>
  <si>
    <t>BA1640</t>
  </si>
  <si>
    <t>B.2.B.1.7)   Smaltimento rifiuti</t>
  </si>
  <si>
    <t>BA1650</t>
  </si>
  <si>
    <t>B.2.B.1.8)   Utenze telefoniche</t>
  </si>
  <si>
    <t>BA1660</t>
  </si>
  <si>
    <t>B.2.B.1.9)   Utenze elettricità</t>
  </si>
  <si>
    <t>BA1670</t>
  </si>
  <si>
    <t>B.2.B.1.10)   Altre utenze</t>
  </si>
  <si>
    <t>BA1680</t>
  </si>
  <si>
    <t>B.2.B.1.11)  Premi di assicurazione</t>
  </si>
  <si>
    <t>BA1690</t>
  </si>
  <si>
    <t xml:space="preserve">B.2.B.1.11.A)  Premi di assicurazione - R.C. Professionale </t>
  </si>
  <si>
    <t>BA1700</t>
  </si>
  <si>
    <t>B.2.B.1.11.B)  Premi di assicurazione - Altri premi assicurativi</t>
  </si>
  <si>
    <t>BA1710</t>
  </si>
  <si>
    <t>B.2.B.1.12) Altri servizi non sanitari</t>
  </si>
  <si>
    <t>BA1720</t>
  </si>
  <si>
    <t>B.2.B.1.12.A) Altri servizi non sanitari da pubblico (Aziende sanitarie pubbliche della Regione)</t>
  </si>
  <si>
    <t>B.2.B.1.12.A) Altri servizi non sanitari da pubblico (Asl-AO, IRCCS, Policlinici della Regione)</t>
  </si>
  <si>
    <t>BA1730</t>
  </si>
  <si>
    <t>B.2.B.1.12.B) Altri servizi non sanitari da altri soggetti pubblici</t>
  </si>
  <si>
    <t>B.2.B.1.12.B) Altri servizi non sanitari da pubblico</t>
  </si>
  <si>
    <t>BA1740</t>
  </si>
  <si>
    <t>B.2.B.1.12.C) Altri servizi non sanitari da privato</t>
  </si>
  <si>
    <t>BA1750</t>
  </si>
  <si>
    <t>B.2.B.2)  Consulenze, Collaborazioni, Interinale e altre prestazioni di lavoro non sanitarie</t>
  </si>
  <si>
    <t>A.2.C.1.1) Affitti attivi ed altri proventi da attività immobiliari</t>
  </si>
  <si>
    <t>AA1090</t>
  </si>
  <si>
    <t>A.9.C) Altri proventi diversi</t>
  </si>
  <si>
    <t xml:space="preserve">                       B.I.1.c)  Dispositivi medici</t>
  </si>
  <si>
    <t>ABA050</t>
  </si>
  <si>
    <t xml:space="preserve">                       B.I.1.d)  Prodotti dietetici</t>
  </si>
  <si>
    <t>ABA060</t>
  </si>
  <si>
    <t xml:space="preserve">                       B.I.1.e)  Materiali per la profilassi (vaccini)</t>
  </si>
  <si>
    <t>ABA070</t>
  </si>
  <si>
    <t xml:space="preserve">                       B.I.1.f)  Prodotti chimici</t>
  </si>
  <si>
    <t>ABA080</t>
  </si>
  <si>
    <t>ABA090</t>
  </si>
  <si>
    <t xml:space="preserve">                       B.I.1.h)  Altri beni e prodotti sanitari</t>
  </si>
  <si>
    <t>ABA100</t>
  </si>
  <si>
    <t xml:space="preserve">                       B.I.1.i)  Acconti per acquisto di beni e prodotti sanitari</t>
  </si>
  <si>
    <t>ABA110</t>
  </si>
  <si>
    <t xml:space="preserve">            B.I.2) Rimanenze beni non sanitari</t>
  </si>
  <si>
    <t>ABA120</t>
  </si>
  <si>
    <t xml:space="preserve">                       B.I.2.a)  Prodotti alimentari</t>
  </si>
  <si>
    <t>ABA130</t>
  </si>
  <si>
    <t xml:space="preserve">                       B.I.2.b)  Materiali di guardaroba, di pulizia, e di convivenza in genere</t>
  </si>
  <si>
    <t>ABA140</t>
  </si>
  <si>
    <t xml:space="preserve">                       B.I.2.c)  Combustibili, carburanti e lubrificanti</t>
  </si>
  <si>
    <t>ABA150</t>
  </si>
  <si>
    <t xml:space="preserve">                       B.I.2.d)  Supporti informatici e cancelleria</t>
  </si>
  <si>
    <t>ABA160</t>
  </si>
  <si>
    <t>Altre sopravvenienze passive v/Aziende sanitarie pubbliche della Regione</t>
  </si>
  <si>
    <t>Sopravvenienze passive v/terzi</t>
  </si>
  <si>
    <t>aumento/diminuzione debiti (escl forn di immob e C/C bancari e istituto tesoriere)</t>
  </si>
  <si>
    <t>aumento/diminuzione ratei e risconti passivi</t>
  </si>
  <si>
    <t>diminuzione/aumento crediti parte corrente v/stato quote indistinte</t>
  </si>
  <si>
    <t>diminuzione/aumento crediti parte corrente v/stato quote vincolate</t>
  </si>
  <si>
    <t>diminuzione/aumento crediti parte corrente v/Regione per gettito addizionali Irpef e Irap</t>
  </si>
  <si>
    <t>diminuzione/aumento crediti parte corrente v/Regione per partecipazioni regioni a statuto speciale</t>
  </si>
  <si>
    <t>diminuzione/aumento crediti parte corrente v/Regione - vincolate per partecipazioni regioni a statuto speciale</t>
  </si>
  <si>
    <t>diminuzione/aumento crediti parte corrente v/Regione -gettito fiscalità regionale</t>
  </si>
  <si>
    <t>diminuzione/aumento crediti parte corrente v/Regione - altri contributi extrafondo</t>
  </si>
  <si>
    <t xml:space="preserve">diminuzione/aumento crediti parte corrente v/Regione </t>
  </si>
  <si>
    <t>Acquisti servizi sanitari per farmaceutica</t>
  </si>
  <si>
    <t>Prodotti farmaceutici e galenici</t>
  </si>
  <si>
    <t>Sopravvenienze passive v/terzi relative alla mobilità extraregionale</t>
  </si>
  <si>
    <t>Sopravvenienze passive v/terzi relative al personale</t>
  </si>
  <si>
    <t>Soprav. passive v/terzi relative al personale - dirigenza medica</t>
  </si>
  <si>
    <t>Contributi da Regione o Prov. Aut. (extra fondo) vincolati</t>
  </si>
  <si>
    <t>Contributi per anziani non autosufficienti</t>
  </si>
  <si>
    <t>Contributi da Regione per attività sociale</t>
  </si>
  <si>
    <t>Contributi da Regione o Prov. Aut. (extra fondo) vincolati a progetti europei</t>
  </si>
  <si>
    <t>Contributi da Regione o Prov. Aut. (extra fondo) - vincolati a progetti ministeriali</t>
  </si>
  <si>
    <t>Altri contributi da Regione o Prov. Aut. (extra fondo) vincolati - sanità</t>
  </si>
  <si>
    <t>Altri contributi da Regione o Prov. Aut. (extra fondo) vincolati - sociale</t>
  </si>
  <si>
    <t xml:space="preserve">                            B.II.4.a.1) Crediti v/Aziende sanitarie pubbliche della Regione - per mobilità in compensazione</t>
  </si>
  <si>
    <t>ABA570</t>
  </si>
  <si>
    <t>ABA580</t>
  </si>
  <si>
    <t xml:space="preserve">                            B.II.4.a.3) Crediti v/Aziende sanitarie pubbliche della Regione - per altre prestazioni</t>
  </si>
  <si>
    <t>ABA590</t>
  </si>
  <si>
    <t xml:space="preserve">                       B.II.4.b) Acconto quota FSR da distribuire</t>
  </si>
  <si>
    <t>ABA600</t>
  </si>
  <si>
    <t>B.1.A.9)  Beni e prodotti sanitari da Aziende sanitarie pubbliche della Regione</t>
  </si>
  <si>
    <t>B.1.A.12)  Beni e prodotti sanitari da Asl-AO, IRCCS, Policlinici della Regione</t>
  </si>
  <si>
    <t>BA0310</t>
  </si>
  <si>
    <t>B.1.B)  Acquisti di beni non sanitari</t>
  </si>
  <si>
    <t>BA0320</t>
  </si>
  <si>
    <t>B.1.B.1)  Prodotti alimentari</t>
  </si>
  <si>
    <t>BA0330</t>
  </si>
  <si>
    <t>B.1.B.2)  Materiali di guardaroba, di pulizia e di convivenza in genere</t>
  </si>
  <si>
    <t>BA0340</t>
  </si>
  <si>
    <t>B.1.B.3)  Combustibili, carburanti e lubrificanti</t>
  </si>
  <si>
    <t>BA0350</t>
  </si>
  <si>
    <t>B.1.B.4)  Supporti informatici e cancelleria</t>
  </si>
  <si>
    <t>BA0360</t>
  </si>
  <si>
    <t>B.1.B.5)  Materiale per la manutenzione</t>
  </si>
  <si>
    <t>BA0370</t>
  </si>
  <si>
    <t>B.1.B.6)  Altri beni e prodotti non sanitari</t>
  </si>
  <si>
    <t>B.1.B.6)  Altri beni non sanitari</t>
  </si>
  <si>
    <t>BA0380</t>
  </si>
  <si>
    <t>B.1.B.7)  Beni e prodotti non sanitari da Aziende sanitarie pubbliche della Regione</t>
  </si>
  <si>
    <t>B.1.B.7)  Beni non sanitari da Asl-AO, IRCCS, Policlinici della Regione</t>
  </si>
  <si>
    <t>BA0390</t>
  </si>
  <si>
    <t>B.2)  Acquisti di servizi</t>
  </si>
  <si>
    <t>BA0400</t>
  </si>
  <si>
    <t>B.5.A.1.1) Costo del personale dirigente medico - tempo indeterminato</t>
  </si>
  <si>
    <t>B.6.A) Costo del personale dirigente ruolo professionale</t>
  </si>
  <si>
    <t>BA2130</t>
  </si>
  <si>
    <t>B.5.A.1.2) Costo del personale dirigente medico - tempo determinato</t>
  </si>
  <si>
    <t>BA2140</t>
  </si>
  <si>
    <t xml:space="preserve">                       B.II.4.c) Crediti v/Aziende sanitarie pubbliche Extraregione</t>
  </si>
  <si>
    <t>ABA610</t>
  </si>
  <si>
    <t xml:space="preserve">            B.II.5) Crediti v/società partecipate e/o enti dipendenti della Regione</t>
  </si>
  <si>
    <t>ABA620</t>
  </si>
  <si>
    <t xml:space="preserve">                       B.II.5.a) Crediti v/enti regionali</t>
  </si>
  <si>
    <t>ABA630</t>
  </si>
  <si>
    <t xml:space="preserve">                       B.II.5.b) Crediti v/sperimentazioni gestionali</t>
  </si>
  <si>
    <t>ABA640</t>
  </si>
  <si>
    <t xml:space="preserve">                       B.II.5.c) Crediti v/altre partecipate</t>
  </si>
  <si>
    <t>ABA650</t>
  </si>
  <si>
    <t xml:space="preserve">            B.II.6) Crediti v/Erario</t>
  </si>
  <si>
    <t>ABA660</t>
  </si>
  <si>
    <t xml:space="preserve">            B.II.7) Crediti v/altri</t>
  </si>
  <si>
    <t>ABA670</t>
  </si>
  <si>
    <t xml:space="preserve">                       B.II.7.a) Crediti v/clienti privati</t>
  </si>
  <si>
    <t>ABA680</t>
  </si>
  <si>
    <t xml:space="preserve">                       B.II.7.b) Crediti v/gestioni liquidatorie</t>
  </si>
  <si>
    <t>ABA690</t>
  </si>
  <si>
    <t xml:space="preserve">                       B.II.7.c) Crediti v/altri soggetti pubblici</t>
  </si>
  <si>
    <t>ABA700</t>
  </si>
  <si>
    <t xml:space="preserve">                       B.II.7.d) Crediti v/altri soggetti pubblici per ricerca</t>
  </si>
  <si>
    <t>ABA710</t>
  </si>
  <si>
    <t xml:space="preserve">                       B.II.7.e) Altri crediti diversi</t>
  </si>
  <si>
    <t>ABA720</t>
  </si>
  <si>
    <t>Contributi da altri soggetti pubblici (extra fondo) vincolati</t>
  </si>
  <si>
    <t>Consulenze a favore di terzi, rimborsate Dirigenza sanitaria e delle professioni sanitarie</t>
  </si>
  <si>
    <t>Consulenze a favore di terzi, rimborsate Dirigenza medica universitaria</t>
  </si>
  <si>
    <t xml:space="preserve">Acquisto immobilizzazioni materiali in corso </t>
  </si>
  <si>
    <t>Acquisto Immobilizzazioni Materiali</t>
  </si>
  <si>
    <t>Valore netto  contabile terreni dismessi</t>
  </si>
  <si>
    <t>Valore netto  contabile fabbricati dismessi</t>
  </si>
  <si>
    <t>Valore netto  contabile impianti e macchinari dismessi</t>
  </si>
  <si>
    <t>Valore netto  contabile attrezzature sanitarie e scientifiche dismesse</t>
  </si>
  <si>
    <t>Valore netto  contabile mobili e arredi dismessi</t>
  </si>
  <si>
    <t>Valore netto  contabile automezzi dismessi</t>
  </si>
  <si>
    <t>Valore netto  contabile altri beni materiali dismessi</t>
  </si>
  <si>
    <t>Valore netto contabile Immobilizzazioni Materiali dismesse</t>
  </si>
  <si>
    <t>Acquisto crediti finanziari</t>
  </si>
  <si>
    <t>Acquisto titoli</t>
  </si>
  <si>
    <t>Acquisto Immobilizzazioni Finanziarie</t>
  </si>
  <si>
    <t>Valore netto  contabile crediti finanziari dismessi</t>
  </si>
  <si>
    <t>Valore netto  contabile titoli dismessi</t>
  </si>
  <si>
    <t>Valore netto  contabile Immobilizzazioni Finanziarie dismesse</t>
  </si>
  <si>
    <t>Aumento/Diminuzione debiti v/fornitori di immobilizzazioni</t>
  </si>
  <si>
    <t>Da Ministero dell'Università</t>
  </si>
  <si>
    <t>Da comuni per attività sanitaria</t>
  </si>
  <si>
    <t>Da comuni per attività socio assistenziale territoriale delegata</t>
  </si>
  <si>
    <t>Da Provincia</t>
  </si>
  <si>
    <t>Altri contributi da altri soggetti pubblici (extra fondo) vincolati - attività sanitaria</t>
  </si>
  <si>
    <t>Altri contributi da altri soggetti pubblici (extra fondo) vincolati - attività socio assistenziale territoriale delegata</t>
  </si>
  <si>
    <t>Contributi da altri soggetti pubblici (extra fondo) L. 210/92</t>
  </si>
  <si>
    <t>Contributi da altri soggetti pubblici (extra fondo) altro</t>
  </si>
  <si>
    <t>Contributi c/esercizio per ricerca</t>
  </si>
  <si>
    <t>Contributi da Ministero della Salute per ricerca corrente</t>
  </si>
  <si>
    <t>Contributi da Ministero della Salute per ricerca finalizzata</t>
  </si>
  <si>
    <t>Contributi da Regione ed altri soggetti pubblici per ricerca</t>
  </si>
  <si>
    <t>Ricerca da Regione</t>
  </si>
  <si>
    <t>Ricerca da altri</t>
  </si>
  <si>
    <t>Contributi da privati per ricerca</t>
  </si>
  <si>
    <t>Contributi c/esercizio da privati</t>
  </si>
  <si>
    <t>Rettifica contributi c/esercizio per destinazione ad investimenti</t>
  </si>
  <si>
    <t>B.2.A.3.3)  - da pubblico (extra Regione)</t>
  </si>
  <si>
    <t>BA0570</t>
  </si>
  <si>
    <t>B.2.A.3.4) - da privato - Medici SUMAI</t>
  </si>
  <si>
    <t>Personale di supporto diretto e indiretto</t>
  </si>
  <si>
    <t>Quota di perequazione</t>
  </si>
  <si>
    <t>Compartecipazione al personale per att. libero  professionale intramoenia - Altro (Aziende sanitarie pubbliche della Regione)</t>
  </si>
  <si>
    <t>Rimborsi, assegni e contributi sanitari</t>
  </si>
  <si>
    <t>Contributi ad associazioni di volontariato</t>
  </si>
  <si>
    <t>Rimborsi per cure all'estero</t>
  </si>
  <si>
    <t>Contributi a società partecipate e/o enti dipendenti della Regione</t>
  </si>
  <si>
    <t>Contributo Legge 210/92</t>
  </si>
  <si>
    <t>Altri rimborsi, assegni e contributi</t>
  </si>
  <si>
    <t>Rimborsi per ricoveri in Italia</t>
  </si>
  <si>
    <t>Rimborsi per altra assistenza sanitaria</t>
  </si>
  <si>
    <t>Contributi ai nefropatici</t>
  </si>
  <si>
    <t>Contributi ai donatori di sangue lavoratori</t>
  </si>
  <si>
    <t>Altri contributi agli assistiti</t>
  </si>
  <si>
    <t>Altri contributi per attività socio - assistenziale</t>
  </si>
  <si>
    <t>Contributi ad enti</t>
  </si>
  <si>
    <t>Rimborsi per responsabilità civile</t>
  </si>
  <si>
    <t xml:space="preserve">           B.II.1) Fondo rischi per cause civili ed oneri processuali</t>
  </si>
  <si>
    <t>PBA030</t>
  </si>
  <si>
    <t xml:space="preserve">           B.II.2) Fondo rischi per contenzioso personale dipendente</t>
  </si>
  <si>
    <t>PBA040</t>
  </si>
  <si>
    <t>B.16.A.5)  Altri accantonamenti per rischi</t>
  </si>
  <si>
    <t>B.16.A.3)  Accantonamenti per rischi connessi all'acquisto di prestazioni sanitarie da privato</t>
  </si>
  <si>
    <t>BA2740</t>
  </si>
  <si>
    <t>B.16.A.4)  Accantonamenti per copertura diretta dei rischi (autoassicurazione)</t>
  </si>
  <si>
    <t>BA2750</t>
  </si>
  <si>
    <t>B.15.A.3)  Altri accantonamenti per rischi</t>
  </si>
  <si>
    <t>BA2760</t>
  </si>
  <si>
    <t>Rettifica contributi in c/esercizio per destinazione ad investimenti - da Regione o Prov. Aut. per quota F.S. regionale</t>
  </si>
  <si>
    <t>Rettifica contributi in c/esercizio per destinazione ad investimenti - altri contributi</t>
  </si>
  <si>
    <t>Utilizzo fondi per quote inutilizzate contributi di esercizi precedenti da Regione o Prov. Aut. per quota F.S. regionale vincolato</t>
  </si>
  <si>
    <t>Utilizzo fondi per quote inutilizzate contributi di esercizi precedenti da soggetti pubblici (extra fondo) vincolati</t>
  </si>
  <si>
    <t>Utilizzo fondi per quote inutilizzate contributi di esercizi precedenti per ricerca</t>
  </si>
  <si>
    <t>Utilizzo fondi per quote inutilizzate contributi vincolati di esercizi precedenti da privati</t>
  </si>
  <si>
    <t xml:space="preserve">Ricavi per prestazioni sanitarie e sociosanitarie a rilevanza sanitaria erogate a soggetti pubblici </t>
  </si>
  <si>
    <t>Ricavi per prestaz. sanitarie  e sociosanitarie a rilevanza sanitaria erogate ad Aziende sanitarie pubbliche della Regione</t>
  </si>
  <si>
    <t>Prestazioni di ricovero</t>
  </si>
  <si>
    <t>Rimborso per prestazioni in regime di ricovero (DRG)</t>
  </si>
  <si>
    <t>Rimborso per prestazioni fatturate in regime di ricovero</t>
  </si>
  <si>
    <t xml:space="preserve">           D.III.3) Debiti v/Regione o Provincia Autonoma per mobilità passiva extraregionale</t>
  </si>
  <si>
    <t>PDA110</t>
  </si>
  <si>
    <t xml:space="preserve">           D.III.4) Acconto quota FSR da Regione o Provincia Autonoma</t>
  </si>
  <si>
    <t>PDA120</t>
  </si>
  <si>
    <t>B.2.A.3.5.B) Servizi sanitari per assistenza specialistica da Ospedali Classificati privati</t>
  </si>
  <si>
    <t>B.2.A.3.5.B) Servizi sanitari per assistenza specialistica da Ospedali Classificati Privati</t>
  </si>
  <si>
    <t>BA0610</t>
  </si>
  <si>
    <t>B.2.A.3.5.C) Servizi sanitari per assistenza specialistica da Case di Cura private</t>
  </si>
  <si>
    <t>B.2.A.3.5.C) Servizi sanitari per assistenza specialistica da Case di Cura Private</t>
  </si>
  <si>
    <t>BA0620</t>
  </si>
  <si>
    <t>B.2.A.3.5.D) Servizi sanitari per assistenza specialistica da altri privati</t>
  </si>
  <si>
    <t>B.2.A.3.5.D) Servizi sanitari per assistenza specialistica da altro privato</t>
  </si>
  <si>
    <t>BA0630</t>
  </si>
  <si>
    <t>B.2.A.3.6) - da privato per cittadini non residenti - Extraregione (mobilità attiva in compensazione)</t>
  </si>
  <si>
    <t>B.2.A.3.6)  - da privato per cittadini non residenti - extraregione (mobilità attiva in compensazione)</t>
  </si>
  <si>
    <t>BA0640</t>
  </si>
  <si>
    <t>B.2.A.4)   Acquisti servizi sanitari per assistenza riabilitativa</t>
  </si>
  <si>
    <t>BA0650</t>
  </si>
  <si>
    <t>B.2.A.4.1) - da pubblico (Aziende sanitarie pubbliche della Regione)</t>
  </si>
  <si>
    <t>B.2.A.4.1)  - da pubblico (Asl-AO, IRCCS, Policlinici della Regione)</t>
  </si>
  <si>
    <t>BA0660</t>
  </si>
  <si>
    <t>B.2.A.4.2) - da pubblico (altri soggetti pubbl. della Regione)</t>
  </si>
  <si>
    <t>B.2.A.4.2)  - da pubblico (altri soggetti pubbl. della Regione)</t>
  </si>
  <si>
    <t>BA0670</t>
  </si>
  <si>
    <t>B.2.A.4.3)  - da pubblico (extra Regione) non soggetto a compensazione</t>
  </si>
  <si>
    <t>BA0680</t>
  </si>
  <si>
    <t>B.2.A.4.4) - da privato (intraregionale)</t>
  </si>
  <si>
    <t>B.2.A.4.4)  - da privato (intraregionale ed extraregionale)</t>
  </si>
  <si>
    <t>BA0690</t>
  </si>
  <si>
    <t>B.2.A.4.5) - da privato (extraregionale)</t>
  </si>
  <si>
    <t>BA0700</t>
  </si>
  <si>
    <t>Altri servizi non sanitari</t>
  </si>
  <si>
    <t>Altri servizi non sanitari da pubblico (Aziende sanitarie pubbliche della Regione)</t>
  </si>
  <si>
    <t>Altri servizi non sanitari da altri soggetti pubblici</t>
  </si>
  <si>
    <t>Altri servizi non sanitari da pubblico</t>
  </si>
  <si>
    <t>Altri servizi socio - assistenziali da pubblico</t>
  </si>
  <si>
    <t>Altri servizi non sanitari da privato</t>
  </si>
  <si>
    <t>Servizi di vigilanza</t>
  </si>
  <si>
    <t>Servizi religiosi</t>
  </si>
  <si>
    <t>Spese bancarie</t>
  </si>
  <si>
    <t>Spese di incasso</t>
  </si>
  <si>
    <t>Spese di rappresentanza</t>
  </si>
  <si>
    <t>Pubblicità e inserzioni</t>
  </si>
  <si>
    <t>Altre spese legali</t>
  </si>
  <si>
    <t>Spese postali</t>
  </si>
  <si>
    <t>Bolli e marche</t>
  </si>
  <si>
    <t>Abbonamenti e riviste</t>
  </si>
  <si>
    <t>Altre spese generali e amministrative</t>
  </si>
  <si>
    <t>Rimborsi spese personale dipendente</t>
  </si>
  <si>
    <t>Altri rimborsi spese</t>
  </si>
  <si>
    <t>Altri servizi socio - assistenziali da privato</t>
  </si>
  <si>
    <t>Consulenze, Collaborazioni, Interinale e altre prestazioni di lavoro non sanitarie</t>
  </si>
  <si>
    <t>Consulenze non sanitarie da Aziende sanitarie pubbliche della Regione</t>
  </si>
  <si>
    <t>Consulenze non sanitarie da Terzi - Altri soggetti pubblici</t>
  </si>
  <si>
    <t>Consulenze, Collaborazioni, Interinale e altre prestazioni di lavoro non sanitarie da privato</t>
  </si>
  <si>
    <t>Consulenze non sanitarie da privato</t>
  </si>
  <si>
    <t>Consulenze fiscali</t>
  </si>
  <si>
    <t>Consulenze amministrative</t>
  </si>
  <si>
    <t>Consulenze tecniche</t>
  </si>
  <si>
    <t>Consulenze legali</t>
  </si>
  <si>
    <t>E.1.B.2.2.E) Sopravvenienze attive v/terzi relative all'acquisto prestaz. Sanitarie da operatori accreditati</t>
  </si>
  <si>
    <t>EA0130</t>
  </si>
  <si>
    <t>E.1.B.2.2.F) Sopravvenienze attive v/terzi relative all'acquisto di beni e servizi</t>
  </si>
  <si>
    <t>EA0140</t>
  </si>
  <si>
    <t>E.1.B.2.2.G) Altre sopravvenienze attive v/terzi</t>
  </si>
  <si>
    <t>EA0150</t>
  </si>
  <si>
    <t xml:space="preserve">E.1.B.3) Insussistenze attive </t>
  </si>
  <si>
    <t>E.1.B.3) Insussistenze attive straordinarie</t>
  </si>
  <si>
    <t>EA0160</t>
  </si>
  <si>
    <t>E.1.B.3.1) Insussistenze attive v/Aziende sanitarie pubbliche della Regione</t>
  </si>
  <si>
    <t>E.1.B.3.1) Insussistenze Attive v/Asl-AO, IRCCS, Policlinici</t>
  </si>
  <si>
    <t>EA0170</t>
  </si>
  <si>
    <t>E.1.B.3.2) Insussistenze attive v/terzi</t>
  </si>
  <si>
    <t>E.1.B.3.2) Insussistenze Attive v/terzi</t>
  </si>
  <si>
    <t>EA0180</t>
  </si>
  <si>
    <t>E.1.B.3.2.A) Insussistenze attive v/terzi relative alla mobilità extraregionale</t>
  </si>
  <si>
    <t>E.1.B.3.2.A) Insussistenze attive v/terzi relative alla mobilità</t>
  </si>
  <si>
    <t>EA0190</t>
  </si>
  <si>
    <t>E.1.B.3.2.B) Insussistenze attive v/terzi relative al personale</t>
  </si>
  <si>
    <t>EA0200</t>
  </si>
  <si>
    <t>E.1.B.3.2.C) Insussistenze attive v/terzi relative alle convenzioni con medici di base</t>
  </si>
  <si>
    <t>EA0210</t>
  </si>
  <si>
    <t>E.1.B.3.2.D) Insussistenze attive v/terzi relative alle convenzioni per la specialistica</t>
  </si>
  <si>
    <t>EA0220</t>
  </si>
  <si>
    <t>B.2.A.5.2)  - da pubblico (altri soggetti pubbl. della Regione)</t>
  </si>
  <si>
    <t>BA0730</t>
  </si>
  <si>
    <t>B.2.A.5.3) - da pubblico (Extraregione)</t>
  </si>
  <si>
    <t>B.2.A.5.3)  - da pubblico (extra Regione)</t>
  </si>
  <si>
    <t>BA0740</t>
  </si>
  <si>
    <t>B.2.A.5.4) - da privato</t>
  </si>
  <si>
    <t>B.2.A.5.4)  - da privato</t>
  </si>
  <si>
    <t>BA0750</t>
  </si>
  <si>
    <t>B.2.A.6)   Acquisti servizi sanitari per assistenza protesica</t>
  </si>
  <si>
    <t>BA0760</t>
  </si>
  <si>
    <t>B.2.A.6.1) - da pubblico (Aziende sanitarie pubbliche della Regione)</t>
  </si>
  <si>
    <t>BA0770</t>
  </si>
  <si>
    <t>B.2.A.6.2) - da pubblico (altri soggetti pubbl. della Regione)</t>
  </si>
  <si>
    <t>BA0780</t>
  </si>
  <si>
    <t>B.2.A.6.3) - da pubblico (Extraregione)</t>
  </si>
  <si>
    <t>BA0790</t>
  </si>
  <si>
    <t>B.2.A.6.4) - da privato</t>
  </si>
  <si>
    <t>d) IRAP relativa ad attività commerciale</t>
  </si>
  <si>
    <t>Fondo Svalutazione Crediti v/Aziende sanitarie pubbliche della Regione - acconto quota FSR da distribuire</t>
  </si>
  <si>
    <t>Fondo Svalutazione Crediti v/Erario</t>
  </si>
  <si>
    <t>Livello</t>
  </si>
  <si>
    <t>Stato Patrimoniale - Passivo</t>
  </si>
  <si>
    <t xml:space="preserve">CODICE VOCE SP </t>
  </si>
  <si>
    <t>Stato Patrimoniale - Attivo</t>
  </si>
  <si>
    <t>CODICE VOCE SP</t>
  </si>
  <si>
    <t xml:space="preserve">            A.II.8) Altre immobilizzazioni materiali</t>
  </si>
  <si>
    <t xml:space="preserve">                       A.II.8.a) Altre immobilizzazioni materiali</t>
  </si>
  <si>
    <t>E.1.B.3.2.E) Insussistenze attive v/terzi relative all'acquisto prestaz. sanitarie da operatori accreditati</t>
  </si>
  <si>
    <t>B.2.A.7.4.A) Servizi sanitari per assistenza ospedaliera da IRCCS privati e Policlinici privati</t>
  </si>
  <si>
    <t>B.2.A.6.4.A) Servizi sanitari per assistenza ospedaliera da IRCCS Privati e Policlinici privati</t>
  </si>
  <si>
    <t>BA0860</t>
  </si>
  <si>
    <t>B.2.A.7.4.B) Servizi sanitari per assistenza ospedaliera da Ospedali Classificati privati</t>
  </si>
  <si>
    <t>B.2.A.6.4.B) Servizi sanitari per assistenza ospedaliera da Ospedali Classificati Privati</t>
  </si>
  <si>
    <t>BA0870</t>
  </si>
  <si>
    <t>B.2.A.7.4.C) Servizi sanitari per assistenza ospedaliera da Case di Cura private</t>
  </si>
  <si>
    <t>B.2.A.6.4.C) Servizi sanitari per assistenza ospedaliera da Case di Cura Private</t>
  </si>
  <si>
    <t>BA0880</t>
  </si>
  <si>
    <t>B.2.A.7.4.D) Servizi sanitari per assistenza ospedaliera da altri privati</t>
  </si>
  <si>
    <t>E.2.B.1) Oneri tributari da esercizi precedenti</t>
  </si>
  <si>
    <t>EA0300</t>
  </si>
  <si>
    <t>E.2.B.2) Oneri da cause civili ed oneri processuali</t>
  </si>
  <si>
    <t>E.2.B.2) Oneri da cause civili</t>
  </si>
  <si>
    <t>EA0310</t>
  </si>
  <si>
    <t>E.2.B.3) Sopravvenienze passive</t>
  </si>
  <si>
    <t>EA0320</t>
  </si>
  <si>
    <t>E.2.B.3.1) Sopravvenienze passive v/Aziende sanitarie pubbliche della Regione</t>
  </si>
  <si>
    <t>E.2.B.3.1) Sopravvenienze passive v/Asl-AO, IRCCS, Policlinici</t>
  </si>
  <si>
    <t>EA0330</t>
  </si>
  <si>
    <t>E.2.B.3.1.A) Sopravvenienze passive v/Aziende sanitarie pubbliche relative alla mobilità intraregionale</t>
  </si>
  <si>
    <t>E.2.B.3.1.A) Sopravvenienze passive v/Asl-Ao,Irccs,Pol. relative alla mobilità extraregionale</t>
  </si>
  <si>
    <t>EA0340</t>
  </si>
  <si>
    <t>Costo del personale dirigente non medico - tempo indeterminato</t>
  </si>
  <si>
    <t>Indennità di risultato</t>
  </si>
  <si>
    <t>Altro trattamento accessorio</t>
  </si>
  <si>
    <t>Oneri sociali su retribuzione</t>
  </si>
  <si>
    <t>Costo del personale dirigente non medico - tempo determinato</t>
  </si>
  <si>
    <t xml:space="preserve">Rimborso per prestazioni ambulatoriali e diagnostiche fatturate </t>
  </si>
  <si>
    <t>630.100.100.200.20</t>
  </si>
  <si>
    <t>Altre prestazioni sanitarie e socio-sanitarie a rilevanza sanitaria - Consulenze</t>
  </si>
  <si>
    <t>630.100.100.900.10</t>
  </si>
  <si>
    <t>630.100.100.900.90</t>
  </si>
  <si>
    <t>E.2.B.4.2.C) Insussistenze passive v/terzi relative alle convenzioni con medici di base</t>
  </si>
  <si>
    <t>EA0520</t>
  </si>
  <si>
    <t>E.2.B.4.2.D) Insussistenze passive v/terzi relative alle convenzioni per la specialistica</t>
  </si>
  <si>
    <t>EA0530</t>
  </si>
  <si>
    <t>E.2.B.4.2.E) Insussistenze passive v/terzi relative all'acquisto prestaz. sanitarie da operatori accreditati</t>
  </si>
  <si>
    <r>
      <t>TOTALE</t>
    </r>
    <r>
      <rPr>
        <b/>
        <sz val="10"/>
        <rFont val="Tahoma"/>
        <family val="2"/>
      </rPr>
      <t xml:space="preserve"> </t>
    </r>
    <r>
      <rPr>
        <sz val="10"/>
        <rFont val="Tahoma"/>
        <family val="2"/>
      </rPr>
      <t>.</t>
    </r>
  </si>
  <si>
    <t>Importo anno T</t>
  </si>
  <si>
    <t>Importo anno T - 1</t>
  </si>
  <si>
    <t>IMPORTO T</t>
  </si>
  <si>
    <t>IMPORTO T - 1</t>
  </si>
  <si>
    <t>IMPORTO T -1</t>
  </si>
  <si>
    <t>F.do Svalut. Terreni disponibili</t>
  </si>
  <si>
    <t>F.do Svalut. Terreni indisponibili</t>
  </si>
  <si>
    <t>F.do Svalut. Fabbricati disponibili</t>
  </si>
  <si>
    <t>F.do Svalut. Fabbricati indisponibili</t>
  </si>
  <si>
    <t>Svalutazione terreni disponibili</t>
  </si>
  <si>
    <t>Svalutazione terreni indisponibili</t>
  </si>
  <si>
    <t>Svalutazione fabbricati disponibili</t>
  </si>
  <si>
    <t>Svalutazione fabbricati indisponibili</t>
  </si>
  <si>
    <t>Totale proventi e oneri straordinari (E)</t>
  </si>
  <si>
    <t>XA0000</t>
  </si>
  <si>
    <t>Risultato prima delle imposte (A - B +/- C +/- D +/- E)</t>
  </si>
  <si>
    <t xml:space="preserve">Imposte e tasse </t>
  </si>
  <si>
    <t>YA0010</t>
  </si>
  <si>
    <t>Y.1) IRAP</t>
  </si>
  <si>
    <t>YA0020</t>
  </si>
  <si>
    <t>YA0030</t>
  </si>
  <si>
    <t>YA0040</t>
  </si>
  <si>
    <t>YA0050</t>
  </si>
  <si>
    <t>YA0060</t>
  </si>
  <si>
    <t>Y.2) IRES</t>
  </si>
  <si>
    <t>YA0070</t>
  </si>
  <si>
    <t>Y.2.A) IRES su attività istituzionale</t>
  </si>
  <si>
    <t>Altri concorsi, recuperi e rimborsi da parte di Aziende sanitarie pubbliche della Regione - Prestazioni amministrative e gestionali</t>
  </si>
  <si>
    <t>Altri concorsi, recuperi e rimborsi da parte di Aziende sanitarie pubbliche della Regione - Consulenze non sanitarie</t>
  </si>
  <si>
    <t xml:space="preserve">Altri concorsi, recuperi e rimborsi da parte di Aziende sanitarie pubbliche della Regione -Altri concorsi, recuperi e rimborsi </t>
  </si>
  <si>
    <t>TOTALE RICAVI INFRAGRUPPO</t>
  </si>
  <si>
    <t>Costo del personale dirigente ruolo amministrativo - tempo determinato</t>
  </si>
  <si>
    <t>Costo del personale dirigente ruolo amministrativo - altro</t>
  </si>
  <si>
    <t>Costo del personale comparto ruolo amministrativo</t>
  </si>
  <si>
    <t>Costo del personale comparto ruolo amministrativo - tempo indeterminato</t>
  </si>
  <si>
    <t>E.2.B.4.2.B) Insussistenze passive v/terzi relative al personale</t>
  </si>
  <si>
    <t>EA0510</t>
  </si>
  <si>
    <t>CODICE VOCE CE Ministeriale</t>
  </si>
  <si>
    <t>A.4.A.1.1) Prestazioni di ricovero</t>
  </si>
  <si>
    <t>A.9.B) Fitti attivi ed altri proventi da attività immobiliari</t>
  </si>
  <si>
    <t>B.2.A.4.3) - da pubblico (Extraregione) non soggetti a compensazione</t>
  </si>
  <si>
    <t>B.2.A.8.4) - da privato (intraregionale)</t>
  </si>
  <si>
    <t>B.2.A.9.4) - da privato (intraregionale)</t>
  </si>
  <si>
    <t>B.2.A.12.4) - da privato (intraregionale)</t>
  </si>
  <si>
    <t>Fondo Svalutazione Crediti v/Stato per ricerca finalizzata - Ministero della Salute</t>
  </si>
  <si>
    <t xml:space="preserve">Fondo Svalutazione Crediti v/Stato per ricerca - altre Amministrazioni centrali </t>
  </si>
  <si>
    <t>B.2.A.7)   Acquisto prestazioni di psichiatria residenziale e semiresidenziale</t>
  </si>
  <si>
    <t>BA0910</t>
  </si>
  <si>
    <t>B.2.A.8.1) - da pubblico (Aziende sanitarie pubbliche della Regione)</t>
  </si>
  <si>
    <t>B.2.A.7.1)  - da pubblico (Asl-AO, IRCCS, Policlinici della Regione)</t>
  </si>
  <si>
    <t>BA0920</t>
  </si>
  <si>
    <t>B.2.A.8.2) - da pubblico (altri soggetti pubbl. della Regione)</t>
  </si>
  <si>
    <t>B.2.A.7.2)  - da pubblico (altri soggetti pubbl. della Regione)</t>
  </si>
  <si>
    <t>BA0930</t>
  </si>
  <si>
    <t>B.2.A.8.3) - da pubblico (Extraregione) - non soggette a compensazione</t>
  </si>
  <si>
    <t>B.2.A.7.3)  - da pubblico (extra Regione) - non soggette a compensazione</t>
  </si>
  <si>
    <t>BA0940</t>
  </si>
  <si>
    <t>B.2.A.7.4)  - da privato</t>
  </si>
  <si>
    <t>BA0950</t>
  </si>
  <si>
    <t>B.2.A.8.5) - da privato (extraregionale)</t>
  </si>
  <si>
    <t>BA0960</t>
  </si>
  <si>
    <t>Immobilizzazioni immateriali in corso e acconti</t>
  </si>
  <si>
    <t>Altre immobilizzazioni immateriali</t>
  </si>
  <si>
    <t>II</t>
  </si>
  <si>
    <t>Fabbricati non strumentali (disponibili)</t>
  </si>
  <si>
    <t>Fabbricati strumentali (indisponibili)</t>
  </si>
  <si>
    <t>Attrezzature sanitarie e scientifiche</t>
  </si>
  <si>
    <t>6)</t>
  </si>
  <si>
    <t>7)</t>
  </si>
  <si>
    <t>Oggetti d'arte</t>
  </si>
  <si>
    <t>8)</t>
  </si>
  <si>
    <t>Altre immobilizzazioni materiali</t>
  </si>
  <si>
    <t>Immobilizzazioni materiali in corso e acconti</t>
  </si>
  <si>
    <t>9)</t>
  </si>
  <si>
    <t>III</t>
  </si>
  <si>
    <t>Svalutazione delle immobilizzazioni immateriali</t>
  </si>
  <si>
    <t>Svalutazione costi di impianto e di ampliamento</t>
  </si>
  <si>
    <t>Svalutazione costi di ricerca e sviluppo</t>
  </si>
  <si>
    <t>Fondo Svalutazione Crediti v/Regione o Provincia Autonoma per spesa corrente - Addizionale IRPEF</t>
  </si>
  <si>
    <t>Fondo Svalutazione Crediti v/Regione o Provincia Autonoma per quota FSR</t>
  </si>
  <si>
    <t>Fondo Svalutazione  Crediti v/Regione o Provincia Autonoma per mobilità attiva intraregionale</t>
  </si>
  <si>
    <t>Crediti v/Regione o Provincia Autonoma per finanziamenti per investimenti</t>
  </si>
  <si>
    <t>Crediti v/Regione o Provincia Autonoma per incremento fondo dotazione</t>
  </si>
  <si>
    <t>Crediti v/Regione o Provincia Autonoma per ripiano perdite</t>
  </si>
  <si>
    <t>B.2.A.9.2) - da pubblico (altri soggetti pubbl. della Regione)</t>
  </si>
  <si>
    <t>BA0990</t>
  </si>
  <si>
    <t>B.2.A.9.3) - da pubblico (Extraregione)</t>
  </si>
  <si>
    <t>B.2.A.8.3) - da pubblico (extra Regione)</t>
  </si>
  <si>
    <t>BA1000</t>
  </si>
  <si>
    <t>B.2.A.8.4) - da privato (intraregionale ed extraregionale)</t>
  </si>
  <si>
    <t>BA1010</t>
  </si>
  <si>
    <t>B.2.A.9.5) - da privato (extraregionale)</t>
  </si>
  <si>
    <t>BA1020</t>
  </si>
  <si>
    <t>B.2.A.9.6) - da privato per cittadini non residenti - Extraregione (mobilità attiva in compensazione)</t>
  </si>
  <si>
    <t>B.2.A.8.5) - da privato per cittadini non residenti - extraregione (mobilità attiva in compensazione)</t>
  </si>
  <si>
    <t>BA1030</t>
  </si>
  <si>
    <t>B.2.A.10)   Acquisto prestazioni termali in convenzione</t>
  </si>
  <si>
    <t>B.2.A.9)   Acquisto prestazioni termali in convenzione</t>
  </si>
  <si>
    <t>BA1040</t>
  </si>
  <si>
    <t>Crediti v/Aziende sanitarie pubbliche della Regione</t>
  </si>
  <si>
    <t>Crediti v/Aziende sanitarie pubbliche fuori Regione</t>
  </si>
  <si>
    <t>Crediti v/società partecipate e/o enti dipendenti della Regione</t>
  </si>
  <si>
    <t>Crediti v/Erario</t>
  </si>
  <si>
    <t>Crediti v/altri</t>
  </si>
  <si>
    <t>Partecipazioni che non costituiscono immobilizzazioni</t>
  </si>
  <si>
    <t>Altri titoli che non costituiscono immobilizzazioni</t>
  </si>
  <si>
    <t>IV</t>
  </si>
  <si>
    <t>Istituto Tesoriere</t>
  </si>
  <si>
    <t>Svalutazione  Crediti v/Stato per acconto quota fabbisogno sanitario regionale standard</t>
  </si>
  <si>
    <t>Svalutazione  Crediti v/Stato per finanziamento sanitario aggiuntivo corrente</t>
  </si>
  <si>
    <t>Svalutazione   Crediti v/Stato per spesa corrente - altro</t>
  </si>
  <si>
    <t>Svalutazione  Crediti v/Stato per finanziamenti per investimenti</t>
  </si>
  <si>
    <t>Svalutazione  Crediti v/Stato per ricerca corrente - Ministero della Salute</t>
  </si>
  <si>
    <t>Svalutazione  Crediti v/Stato per ricerca finalizzata - Ministero della Salute</t>
  </si>
  <si>
    <t xml:space="preserve">Svalutazione Crediti v/Stato per ricerca - altre Amministrazioni centrali </t>
  </si>
  <si>
    <t>Svalutazione  Crediti v/Stato per ricerca - finanziamenti per investimenti</t>
  </si>
  <si>
    <t>Svalutazione Crediti v/prefetture</t>
  </si>
  <si>
    <t>Svalutazione  Crediti v/Regione o Provincia Autonoma per spesa corrente - IRAP</t>
  </si>
  <si>
    <t>B.2.A.13.7)  Rimborsi, assegni e contributi v/Asl-AO, IRCCS, Policlinici della Regione</t>
  </si>
  <si>
    <t>BA1350</t>
  </si>
  <si>
    <t>B.2.A.15)  Consulenze, Collaborazioni,  Interinale e altre prestazioni di lavoro sanitarie e sociosanitarie</t>
  </si>
  <si>
    <t>B.2.A.14)  Consulenze, Collaborazioni,  Interinale e altre prestazioni di lavoro sanitarie e sociosanitarie</t>
  </si>
  <si>
    <t>BA1360</t>
  </si>
  <si>
    <t>B.2.A.15.1) Consulenze sanitarie e sociosan. da Aziende sanitarie pubbliche della Regione</t>
  </si>
  <si>
    <t>B.2.A.14.1) Consulenze sanitarie e sociosan. v/Asl-AO, IRCCS, Policlinici della Regione</t>
  </si>
  <si>
    <t>BA1370</t>
  </si>
  <si>
    <t>Debiti v/ aziende sanitarie pubbliche della Regione per finanziamento sanitario aggiuntivo corrente LEA</t>
  </si>
  <si>
    <t>Crediti v/Regione o Provincia Autonoma per ricostituzione risorse da investimenti esercizi precedenti</t>
  </si>
  <si>
    <t>Crediti v/Comuni</t>
  </si>
  <si>
    <t>Crediti v/Aziende sanitarie pubbliche e acconto quota FSR da distribuire</t>
  </si>
  <si>
    <t>Fondo Svalutazione Crediti v/Comuni</t>
  </si>
  <si>
    <t>Fondo Svalutazione Crediti v/Aziende sanitarie pubbliche della Regione - per mobilità in compensazione</t>
  </si>
  <si>
    <t>Fondo Svalutazione Crediti v/Aziende sanitarie pubbliche della Regione - per mobilità non in compensazione</t>
  </si>
  <si>
    <t>Fondo Svalutazione Crediti v/Aziende sanitarie pubbliche della Regione - per altre prestazioni</t>
  </si>
  <si>
    <t>Fondo Svalutazione Crediti v/Aziende sanitarie pubbliche Extraregione</t>
  </si>
  <si>
    <t>Debiti v/ altri finanziatori</t>
  </si>
  <si>
    <t>Debiti v/ istituti previdenziali e sicurezza sociale</t>
  </si>
  <si>
    <t>Debiti v/ altri</t>
  </si>
  <si>
    <t>Totale E)</t>
  </si>
  <si>
    <t>TOTALE PASSIVO E PATRIMONIO NETTO (A+B+C+D+E)</t>
  </si>
  <si>
    <t>F)</t>
  </si>
  <si>
    <t>Totale F)</t>
  </si>
  <si>
    <t>Crediti (con separata indicazione per ciascuna voce, degli importi esigibili oltre l'esercizio successivo)</t>
  </si>
  <si>
    <t>(+/-)</t>
  </si>
  <si>
    <t>SP</t>
  </si>
  <si>
    <t>MODELLO DI RILEVAZIONE DELLO STATO PATRIMONIALE
AZIENDE SANITARIE LOCALI - AZIENDE OSPEDALIERE
IRCCS - AZIENDE OSPEDALIERE UNIVERSITARIE</t>
  </si>
  <si>
    <t>OGGETTO DELLA RILEVAZIONE</t>
  </si>
  <si>
    <t xml:space="preserve">CONSUNTIVO </t>
  </si>
  <si>
    <t>A T T I V I T A'</t>
  </si>
  <si>
    <t>DESCRIZIONE</t>
  </si>
  <si>
    <t>AAZ999</t>
  </si>
  <si>
    <t>A) IMMOBILIZZAZIONI</t>
  </si>
  <si>
    <t>AAA000</t>
  </si>
  <si>
    <t xml:space="preserve">     A.I) IMMOBILIZZAZIONI IMMATERIALI</t>
  </si>
  <si>
    <t>AAA010</t>
  </si>
  <si>
    <t xml:space="preserve">            A.I.1) Costi di impianto e di ampliamento</t>
  </si>
  <si>
    <t>AAA020</t>
  </si>
  <si>
    <t>UTILE (PERDITA) DELL'ESERCIZIO</t>
  </si>
  <si>
    <t>Automezzi</t>
  </si>
  <si>
    <t>IRAP</t>
  </si>
  <si>
    <t>TOTALE</t>
  </si>
  <si>
    <t>IMMOBILIZZAZIONI</t>
  </si>
  <si>
    <t>Terreni</t>
  </si>
  <si>
    <t>Terreni disponibili</t>
  </si>
  <si>
    <t>Terreni indisponibili</t>
  </si>
  <si>
    <t>Mobili e arredi</t>
  </si>
  <si>
    <t>Titoli</t>
  </si>
  <si>
    <t>ATTIVO CIRCOLANTE</t>
  </si>
  <si>
    <t>Debiti v/ aziende sanitarie pubbliche della Regione per spese correnti e mobilità</t>
  </si>
  <si>
    <t>Fondo Svalutazione Crediti v/sperimentazioni gestionali</t>
  </si>
  <si>
    <t>Fondo Svalutazione Crediti v/altre partecipate</t>
  </si>
  <si>
    <t>Fondo Svalutazione Crediti v/clienti privati</t>
  </si>
  <si>
    <t>Fondo Svalutazione Crediti v/gestioni liquidatorie</t>
  </si>
  <si>
    <t>Fondo Svalutazione Crediti v/altri soggetti pubblici</t>
  </si>
  <si>
    <t>B.2.A.15.3.C) Collaborazioni coordinate e continuative sanitarie e socios. da privato</t>
  </si>
  <si>
    <t>B.2.A.14.3.B) Collaborazioni coordinate e continuative sanitarie e socios. da privato</t>
  </si>
  <si>
    <t>BA1420</t>
  </si>
  <si>
    <t xml:space="preserve">B.2.A.15.3.D) Indennità a personale universitario - area sanitaria </t>
  </si>
  <si>
    <t xml:space="preserve">            A.I.4) Immobilizzazioni immateriali in corso e acconti</t>
  </si>
  <si>
    <t>AAA130</t>
  </si>
  <si>
    <t xml:space="preserve">            A.I.5) Altre immobilizzazioni immateriali</t>
  </si>
  <si>
    <t>AAA140</t>
  </si>
  <si>
    <t xml:space="preserve">                       A.I.5.a) Concessioni, licenze, marchi e diritti simili</t>
  </si>
  <si>
    <t>AAA150</t>
  </si>
  <si>
    <t xml:space="preserve">                       A.I.5.b) F.do Amm.to concessioni, licenze, marchi e diritti simili</t>
  </si>
  <si>
    <t>AAA160</t>
  </si>
  <si>
    <t xml:space="preserve">                       A.I.5.c) Migliorie su beni di terzi</t>
  </si>
  <si>
    <t>AAA170</t>
  </si>
  <si>
    <t>DEBITI V/ SOCIETA' PARTECIPATE E/O ENTI DIPENDENTI DELLA REGIONE</t>
  </si>
  <si>
    <t>Debiti v/enti regionali</t>
  </si>
  <si>
    <t>Debiti v/sperimentazioni gestionali</t>
  </si>
  <si>
    <t>Debiti v/altre partecipate</t>
  </si>
  <si>
    <t>DEBITI V/FORNITORI</t>
  </si>
  <si>
    <t xml:space="preserve">Debiti verso erogatori (privati accreditati e convenzionati) di prestazioni sanitarie </t>
  </si>
  <si>
    <t>Debiti verso altri fornitori</t>
  </si>
  <si>
    <t>Fornitori nazionali</t>
  </si>
  <si>
    <t>Fornitori esteri</t>
  </si>
  <si>
    <t>Assicurazioni</t>
  </si>
  <si>
    <t>Debiti vs farmacie</t>
  </si>
  <si>
    <t>Per trattenute a farmacie</t>
  </si>
  <si>
    <t>DEBITI V/ISTITUTO TESORIERE</t>
  </si>
  <si>
    <t>Anticipazioni</t>
  </si>
  <si>
    <t>Interessi passivi da liquidare</t>
  </si>
  <si>
    <t>DEBITI TRIBUTARI</t>
  </si>
  <si>
    <t>Ritenute fiscali</t>
  </si>
  <si>
    <t>Erario c/IVA</t>
  </si>
  <si>
    <t>Iva a debito</t>
  </si>
  <si>
    <t>Iva a debito x acquisti infra CEE</t>
  </si>
  <si>
    <t>Iva a debito per autofatture</t>
  </si>
  <si>
    <t>Altri debiti tributari</t>
  </si>
  <si>
    <t xml:space="preserve">                       A.I.1.b) F.do Amm.to costi di impianto e di ampliamento</t>
  </si>
  <si>
    <t>AAA040</t>
  </si>
  <si>
    <t xml:space="preserve">B.2.A.15.3.F) Altre collaborazioni e prestazioni di lavoro - area sanitaria </t>
  </si>
  <si>
    <t xml:space="preserve">B.2.A.14.3.E) Altre collaborazioni e prestazioni di lavoro - area sanitaria </t>
  </si>
  <si>
    <t>BA1450</t>
  </si>
  <si>
    <t>B.2.A.15.4) Rimborso oneri stipendiali del personale sanitario in comando</t>
  </si>
  <si>
    <t>B.2.A.14.4) Rimborso oneri stipendiali del personale sanitario in comando</t>
  </si>
  <si>
    <t>BA1460</t>
  </si>
  <si>
    <t>B.2.A.15.4.A) Rimborso oneri stipendiali personale sanitario in comando da Aziende sanitarie pubbliche della Regione</t>
  </si>
  <si>
    <t>B.2.A.14.4.A) Rimborso oneri stipendiale personale sanitario in comando da Asl-AO, IRCCS, Policlinici della Regione</t>
  </si>
  <si>
    <t>BA1470</t>
  </si>
  <si>
    <t>B.2.A.15.4.B) Rimborso oneri stipendiali personale sanitario in comando da Regioni, soggetti pubblici e da Università</t>
  </si>
  <si>
    <t>B.2.A.14.4.B) Rimborso oneri stipendiale personale sanitario in comando da Enti Pubblici</t>
  </si>
  <si>
    <t>BA1480</t>
  </si>
  <si>
    <t>B.2.B.2.3) Consulenze, Collaborazioni, Interinale e altre prestazioni di lavoro non sanitarie da privato</t>
  </si>
  <si>
    <t xml:space="preserve">            A.II.6) Automezzi</t>
  </si>
  <si>
    <t>AAA480</t>
  </si>
  <si>
    <t xml:space="preserve">                       A.II.6.a) Automezzi</t>
  </si>
  <si>
    <t>AAA490</t>
  </si>
  <si>
    <t>AAA110</t>
  </si>
  <si>
    <t xml:space="preserve">                       A.I.3.d) F.do Amm.to diritti di brevetto e diritti di utilizzazione delle opere d'ingegno - altri</t>
  </si>
  <si>
    <t>AAA120</t>
  </si>
  <si>
    <t>DEBITI V/ISTITUTI PREVIDENZIALI, ASSISTENZIALI E SICUREZZA SOCIALE</t>
  </si>
  <si>
    <t>INPS (ex gestione INPDAP)</t>
  </si>
  <si>
    <t>INPS</t>
  </si>
  <si>
    <t>INAIL</t>
  </si>
  <si>
    <t>ENPAM</t>
  </si>
  <si>
    <t>ENPAF</t>
  </si>
  <si>
    <t>ONAOSI</t>
  </si>
  <si>
    <t>ENPAP</t>
  </si>
  <si>
    <t>ENPAV</t>
  </si>
  <si>
    <t>debiti vs/altri istituti di previdenza</t>
  </si>
  <si>
    <t>DEBITI V/ALTRI</t>
  </si>
  <si>
    <t>Debiti v/altri finanziatori</t>
  </si>
  <si>
    <t>Debiti v/dipendenti</t>
  </si>
  <si>
    <t xml:space="preserve">Debiti verso personale dipendente </t>
  </si>
  <si>
    <t>Debiti CCNL da liquidare</t>
  </si>
  <si>
    <t>Debiti v/gestioni liquidatorie</t>
  </si>
  <si>
    <t>Debiti vs gestione stralcio 1</t>
  </si>
  <si>
    <t>Debiti vs gestione stralcio 2</t>
  </si>
  <si>
    <t>Altri debiti diversi</t>
  </si>
  <si>
    <t>Debiti verso associazioni di volontariato</t>
  </si>
  <si>
    <t>Debiti verso privati paganti c/cauzioni</t>
  </si>
  <si>
    <t>Debiti verso assistiti</t>
  </si>
  <si>
    <t>Debiti per trattenute al personale</t>
  </si>
  <si>
    <t>Debiti verso personale convenzionato</t>
  </si>
  <si>
    <t>Debiti per ACN da liquidare</t>
  </si>
  <si>
    <t>Debiti verso personale non convenzionato</t>
  </si>
  <si>
    <t>Debiti verso personale tirocinante e borsisti</t>
  </si>
  <si>
    <t>Debiti per autofatture da emettere</t>
  </si>
  <si>
    <t xml:space="preserve">B.2.B.2.3.D) Lavoro interinale - area non sanitaria </t>
  </si>
  <si>
    <t xml:space="preserve">B.2.B.2.3.C) Lavoro interninale - area non sanitaria </t>
  </si>
  <si>
    <t>BA1830</t>
  </si>
  <si>
    <t xml:space="preserve">B.2.B.2.3.E) Altre collaborazioni e prestazioni di lavoro - area non sanitaria </t>
  </si>
  <si>
    <t xml:space="preserve">B.2.B.2.3.D) Altre collaborazioni e prestazioni di lavoro - area non sanitaria </t>
  </si>
  <si>
    <t>BA1840</t>
  </si>
  <si>
    <t>B.2.B.2.4) Rimborso oneri stipendiali del personale non sanitario in comando</t>
  </si>
  <si>
    <t>BA1850</t>
  </si>
  <si>
    <t>B.2.B.2.4.A) Rimborso oneri stipendiali personale non sanitario in comando da Aziende sanitarie pubbliche della Regione</t>
  </si>
  <si>
    <t>g) Acquisti servizi sanitari per assistenza ospedaliera</t>
  </si>
  <si>
    <t>h)  Acquisto prestazioni di psichiatria residenziale e semiresidenziale</t>
  </si>
  <si>
    <t>i)  Acquisto prestazioni di distribuzione farmaci File F</t>
  </si>
  <si>
    <t>j)  Acquisto prestazioni termali in convenzione</t>
  </si>
  <si>
    <t>k)  Acquisto prestazioni di trasporto sanitario</t>
  </si>
  <si>
    <t>l)  Acquisto prestazioni Socio-Sanitarie a rilevanza sanitaria</t>
  </si>
  <si>
    <t>m)  Compartecipazione al personale per att. libero-prof. (intramoenia)</t>
  </si>
  <si>
    <t>n)  Rimborsi, assegni e contributi sanitari</t>
  </si>
  <si>
    <t xml:space="preserve">                               A.II.2.a.2) F.do Amm.to Fabbricati non strumentali (disponibili)</t>
  </si>
  <si>
    <t>AAA350</t>
  </si>
  <si>
    <t>Sopravvenienze passive v/Aziende sanitarie pubbliche della Regione</t>
  </si>
  <si>
    <t>Sopravvenienze passive v/Aziende sanitarie pubbliche relative alla mobilità intraregionale</t>
  </si>
  <si>
    <t xml:space="preserve">            A.II.5) Mobili e arredi</t>
  </si>
  <si>
    <t>AAA450</t>
  </si>
  <si>
    <t xml:space="preserve">                       A.II.5.a) Mobili e arredi</t>
  </si>
  <si>
    <t>AAA460</t>
  </si>
  <si>
    <t xml:space="preserve">                       A.II.5.b) F.do Amm.to Mobili e arredi</t>
  </si>
  <si>
    <t>AAA470</t>
  </si>
  <si>
    <t>RATEI PASSIVI</t>
  </si>
  <si>
    <t>Ratei passivi v/Aziende sanitarie pubbliche della Regione</t>
  </si>
  <si>
    <t>RISCONTI PASSIVI</t>
  </si>
  <si>
    <t>Risconti passivi v/Aziende sanitarie pubbliche della Regione</t>
  </si>
  <si>
    <t>CONTI DI RIEPILOGO</t>
  </si>
  <si>
    <t>Stato Patrimoniale di chiusura</t>
  </si>
  <si>
    <t>Stato Patrimoniale di apertura</t>
  </si>
  <si>
    <t>Conto Economico</t>
  </si>
  <si>
    <t>ACQUISTI DI BENI</t>
  </si>
  <si>
    <t>Acquisti di beni sanitari</t>
  </si>
  <si>
    <t>da pubblico (Aziende sanitarie pubbliche della Regione) – Mobilità intraregionale</t>
  </si>
  <si>
    <t>da pubblico (Aziende sanitarie pubbliche extra Regione) – Mobilità extraregionale</t>
  </si>
  <si>
    <t>da altri soggetti</t>
  </si>
  <si>
    <t xml:space="preserve">Dispositivi medici </t>
  </si>
  <si>
    <t>B.2.B.3.1) Formazione (esternalizzata e non) da pubblico</t>
  </si>
  <si>
    <t>BA1900</t>
  </si>
  <si>
    <t>B.2.B.3.2) Formazione (esternalizzata e non) da privato</t>
  </si>
  <si>
    <t>BA1910</t>
  </si>
  <si>
    <t>B.3)  Manutenzione e riparazione (ordinaria esternalizzata)</t>
  </si>
  <si>
    <t>BA1920</t>
  </si>
  <si>
    <t>B.3.A)  Manutenzione e riparazione ai fabbricati e loro pertinenze</t>
  </si>
  <si>
    <t>B.3.A)  Manutenzione e riparazione agli immobili e loro pertinenze</t>
  </si>
  <si>
    <t>BA1930</t>
  </si>
  <si>
    <t>B.3.B)  Manutenzione e riparazione agli impianti e macchinari</t>
  </si>
  <si>
    <t>Sopravvenienze passive v/terzi relative all'acquisto di beni e servizi</t>
  </si>
  <si>
    <t>Altre sopravvenienze passive v/terzi</t>
  </si>
  <si>
    <t>Insussistenze passive</t>
  </si>
  <si>
    <t>Insussistenze passive v/Aziende sanitarie pubbliche della Regione</t>
  </si>
  <si>
    <t>Insussistenze passive v/terzi</t>
  </si>
  <si>
    <t>Insussistenze passive v/terzi relative alla mobilità extraregionale</t>
  </si>
  <si>
    <t>Insussistenze passive v/terzi relative al personale</t>
  </si>
  <si>
    <t>Insussistenze passive v/terzi relative alle convenzioni con medici di base</t>
  </si>
  <si>
    <t>Insussistenze passive v/terzi relative alle convenzioni per la specialistica</t>
  </si>
  <si>
    <t>Insussistenze passive v/terzi relative all'acquisto prestaz. sanitarie da operatori accreditati</t>
  </si>
  <si>
    <t>Insussistenze passive v/terzi relative all'acquisto di beni e servizi</t>
  </si>
  <si>
    <t>Altre insussistenze passive v/terzi</t>
  </si>
  <si>
    <t>IRAP relativa a personale dipendente</t>
  </si>
  <si>
    <t>e) Acquisti servizi sanitari per assistenza integrativa</t>
  </si>
  <si>
    <t>f)  Acquisti servizi sanitari per assistenza protesica</t>
  </si>
  <si>
    <t>Materiale didattico, audiovisivo e fotografico</t>
  </si>
  <si>
    <t>Materiali ed accessori per beni sanitari</t>
  </si>
  <si>
    <t>Materiali ed accessori per beni non sanitari</t>
  </si>
  <si>
    <t>Beni e prodotti non sanitari da Aziende sanitarie pubbliche della Regione</t>
  </si>
  <si>
    <t>Altri beni e prodotti non sanitari da Aziende sanitarie pubbliche della Regione</t>
  </si>
  <si>
    <t>ACQUISTI DI SERVIZI</t>
  </si>
  <si>
    <t>Acquisti servizi sanitari</t>
  </si>
  <si>
    <t>Acquisti servizi sanitari per medicina di base</t>
  </si>
  <si>
    <t>- da convenzione</t>
  </si>
  <si>
    <t>Costi per assistenza MMG</t>
  </si>
  <si>
    <t>Quota capitaria nazionale</t>
  </si>
  <si>
    <t>Compensi da fondo ponderazione</t>
  </si>
  <si>
    <t>Assistenza riabilitativa ex art.26 L.833/78 - in regime di ricovero</t>
  </si>
  <si>
    <t>Assistenza riabilitativa ex art.26 L.833/78 - in regime ambulatoriale</t>
  </si>
  <si>
    <t>- da privato (extraregionale)</t>
  </si>
  <si>
    <t>Acquisti servizi sanitari per assistenza integrativa</t>
  </si>
  <si>
    <t>- da privato - AFIR</t>
  </si>
  <si>
    <t>AFIR farmacie convenzionate</t>
  </si>
  <si>
    <t xml:space="preserve">                            B.II.2.a.5)  Crediti v/Regione o Provincia Autonoma per mobilità attiva extraregionale</t>
  </si>
  <si>
    <t>ABA420</t>
  </si>
  <si>
    <t xml:space="preserve">                            B.II.2.a.6)  Crediti v/Regione o Provincia Autonoma per acconto quota FSR</t>
  </si>
  <si>
    <t>ABA430</t>
  </si>
  <si>
    <t>ABA440</t>
  </si>
  <si>
    <t>ABA450</t>
  </si>
  <si>
    <t xml:space="preserve">                            B.II.2.a.9)  Crediti v/Regione o Provincia Autonoma per spesa corrente - altro</t>
  </si>
  <si>
    <t>ABA460</t>
  </si>
  <si>
    <t xml:space="preserve">                            B.II.2.a.10)  Crediti v/Regione o Provincia Autonoma per ricerca</t>
  </si>
  <si>
    <t>ABA470</t>
  </si>
  <si>
    <t xml:space="preserve">                       B.II.2.b) Crediti v/Regione o Provincia Autonoma per versamenti a patrimonio netto</t>
  </si>
  <si>
    <t>ABA480</t>
  </si>
  <si>
    <t>ABA490</t>
  </si>
  <si>
    <t>ABA500</t>
  </si>
  <si>
    <t>ABA510</t>
  </si>
  <si>
    <t>ABA520</t>
  </si>
  <si>
    <t>ABA530</t>
  </si>
  <si>
    <t xml:space="preserve">            B.II.3)  Crediti v/Comuni</t>
  </si>
  <si>
    <t>ABA540</t>
  </si>
  <si>
    <t>BA2040</t>
  </si>
  <si>
    <t>B.7.B.2) Costo del personale comparto ruolo tecnico - tempo determinato</t>
  </si>
  <si>
    <t>BA2400</t>
  </si>
  <si>
    <t>B.7.B.3) Costo del personale comparto ruolo tecnico - altro</t>
  </si>
  <si>
    <t>BA2410</t>
  </si>
  <si>
    <t>B.8)   Personale del ruolo amministrativo</t>
  </si>
  <si>
    <t>BA2420</t>
  </si>
  <si>
    <t>B.8.A) Costo del personale dirigente ruolo amministrativo</t>
  </si>
  <si>
    <t>BA2430</t>
  </si>
  <si>
    <t>B.8.A.1) Costo del personale dirigente ruolo amministrativo - tempo indeterminato</t>
  </si>
  <si>
    <t>BA2440</t>
  </si>
  <si>
    <t>Y.1.B) IRAP relativa a collaboratori e personale assimilato a lavoro dipendente</t>
  </si>
  <si>
    <t>Soprav. passive v/terzi relative al personale - dirigenza non medica</t>
  </si>
  <si>
    <t>Soprav. passive v/terzi relative al personale - comparto</t>
  </si>
  <si>
    <t>Sopravvenienze passive v/terzi relative alle convenzioni con medici di base</t>
  </si>
  <si>
    <t>Sopravvenienze passive v/terzi relative alle convenzioni per la specialistica</t>
  </si>
  <si>
    <t>Sopravvenienze passive v/terzi relative all'acquisto prestaz. sanitarie da operatori accreditati</t>
  </si>
  <si>
    <t>Acquisti servizi sanitari per assistenza ospedaliera</t>
  </si>
  <si>
    <t>Acquisto di prestazioni in regime di ricovero (DRG) regionali</t>
  </si>
  <si>
    <t>Acquisto di prestazioni fatturate in regime di ricovero regionali</t>
  </si>
  <si>
    <t>Acquisto di prestazioni in regime di ricovero (DRG) extra regionali</t>
  </si>
  <si>
    <t>Acquisto di prestazioni fatturate in regime di ricovero extra regionali</t>
  </si>
  <si>
    <t>Servizi sanitari per assistenza ospedaliera da IRCCS privati e Policlinici privati</t>
  </si>
  <si>
    <t>Servizi sanitari per assistenza ospedaliera da Ospedali Classificati privati</t>
  </si>
  <si>
    <t>Servizi sanitari per assistenza ospedaliera da Case di Cura private</t>
  </si>
  <si>
    <t>Servizi sanitari per assistenza ospedaliera da altri privati</t>
  </si>
  <si>
    <t xml:space="preserve">     B.IV)  DISPONIBILITA' LIQUIDE</t>
  </si>
  <si>
    <t>ABA760</t>
  </si>
  <si>
    <t xml:space="preserve">            B.IV.1)  Cassa</t>
  </si>
  <si>
    <t>ABA770</t>
  </si>
  <si>
    <t xml:space="preserve">            B.IV.2)  Istituto Tesoriere</t>
  </si>
  <si>
    <t>ABA780</t>
  </si>
  <si>
    <t xml:space="preserve">            B.IV.3) Tesoreria Unica</t>
  </si>
  <si>
    <t>ABA790</t>
  </si>
  <si>
    <t>B.9)   Oneri diversi di gestione</t>
  </si>
  <si>
    <t>BA2510</t>
  </si>
  <si>
    <t>B.9.A)  Imposte e tasse (escluso IRAP e IRES)</t>
  </si>
  <si>
    <t>B.9.A)  Imposte e tasse (escluso Irap e Ires)</t>
  </si>
  <si>
    <t>BA2520</t>
  </si>
  <si>
    <t>B.9.B)  Perdite su crediti</t>
  </si>
  <si>
    <t>BA2530</t>
  </si>
  <si>
    <t>B.9.C) Altri oneri diversi di gestione</t>
  </si>
  <si>
    <t>BA2540</t>
  </si>
  <si>
    <t>B.9.C.1)  Indennità, rimborso spese e oneri sociali per gli Organi Direttivi e Collegio Sindacale</t>
  </si>
  <si>
    <t>BA2550</t>
  </si>
  <si>
    <t>B.9.C.2)  Altri oneri diversi di gestione</t>
  </si>
  <si>
    <t>BA2560</t>
  </si>
  <si>
    <t>Totale Ammortamenti</t>
  </si>
  <si>
    <t>Totale Ammortamenti delle immobilizzazioni materiali</t>
  </si>
  <si>
    <t>BA2570</t>
  </si>
  <si>
    <t>B.10) Ammortamenti delle immobilizzazioni immateriali</t>
  </si>
  <si>
    <t>BA2580</t>
  </si>
  <si>
    <t>B.11) Ammortamenti delle immobilizzazioni materiali</t>
  </si>
  <si>
    <t>BA2590</t>
  </si>
  <si>
    <t>B.12) Ammortamento dei fabbricati</t>
  </si>
  <si>
    <t>B.11) Ammortamento dei fabbricati</t>
  </si>
  <si>
    <t>BA2600</t>
  </si>
  <si>
    <t>B.12.A) Ammortamenti fabbricati non strumentali (disponibili)</t>
  </si>
  <si>
    <t>B.11.A) Ammortamenti fabbricati non strumentali (disponibili)</t>
  </si>
  <si>
    <t>BA2610</t>
  </si>
  <si>
    <t xml:space="preserve">     A.I) FONDO DI DOTAZIONE</t>
  </si>
  <si>
    <t>PAA010</t>
  </si>
  <si>
    <t xml:space="preserve">     A.II) FINANZIAMENTI PER INVESTIMENTI</t>
  </si>
  <si>
    <t>PAA020</t>
  </si>
  <si>
    <t xml:space="preserve">            A.II.1) Finanziamenti per beni di prima dotazione</t>
  </si>
  <si>
    <t>PAA030</t>
  </si>
  <si>
    <t xml:space="preserve">            A.II.2) Finanziamenti da Stato per investimenti</t>
  </si>
  <si>
    <t>PAA040</t>
  </si>
  <si>
    <t>PAA050</t>
  </si>
  <si>
    <t>PAA060</t>
  </si>
  <si>
    <t>PAA070</t>
  </si>
  <si>
    <t xml:space="preserve">                            B.II.2.a.3)  Crediti v/Regione o Provincia Autonoma per quota FSR</t>
  </si>
  <si>
    <t>ABA400</t>
  </si>
  <si>
    <t>Acquisto prestazioni termali in convenzione</t>
  </si>
  <si>
    <t>Acquisto prestazioni di trasporto sanitario</t>
  </si>
  <si>
    <t>Trasporti primari (emergenza)</t>
  </si>
  <si>
    <t>Trasporti secondari</t>
  </si>
  <si>
    <t>Elisoccorso</t>
  </si>
  <si>
    <t>Trasporti nefropatici</t>
  </si>
  <si>
    <t>Acquisto prestazioni Socio-Sanitarie a rilevanza sanitaria</t>
  </si>
  <si>
    <t>- da pubblico (altri soggetti pubblici della Regione)</t>
  </si>
  <si>
    <t>RSA esterne</t>
  </si>
  <si>
    <t>Rimborso per assistenza sanitaria in strutture residenziali e semi residenziali per anziani</t>
  </si>
  <si>
    <t>Abbattimento rette anziani non autosufficienti</t>
  </si>
  <si>
    <t>Altre prestazioni  da pubblico (altri soggetti pubblici della Regione)</t>
  </si>
  <si>
    <t xml:space="preserve">            B.II.4) Crediti v/Aziende sanitarie pubbliche</t>
  </si>
  <si>
    <t>ABA550</t>
  </si>
  <si>
    <t xml:space="preserve">                       B.II.4.a) Crediti v/Aziende sanitarie pubbliche della Regione</t>
  </si>
  <si>
    <t>ABA560</t>
  </si>
  <si>
    <t>TOTALE Y)</t>
  </si>
  <si>
    <t>MINISTERO DELLA SALUTE</t>
  </si>
  <si>
    <t>CE</t>
  </si>
  <si>
    <t>Direzione Generale della Programmazione Sanitaria</t>
  </si>
  <si>
    <t>Direzione Generale del Sistema Informativo e Statistico Sanitario</t>
  </si>
  <si>
    <t>B.15.C.4)  Acc. Rinnovi contratt.: ruolo sanitario - dirigenza non medica</t>
  </si>
  <si>
    <t>BA2880</t>
  </si>
  <si>
    <t>B.16.D.6)  Acc. Rinnovi contratt.: comparto</t>
  </si>
  <si>
    <t>B.15.C.5)  Acc. Rinnovi contratt.: ruolo sanitario - comparto</t>
  </si>
  <si>
    <t>BA2890</t>
  </si>
  <si>
    <t>B.16.D.7) Altri accantonamenti</t>
  </si>
  <si>
    <t>B.15.C.13) Altri accantonamenti</t>
  </si>
  <si>
    <t>BZ9999</t>
  </si>
  <si>
    <t>Totale costi della produzione (B)</t>
  </si>
  <si>
    <t>C)  Proventi e oneri finanziari</t>
  </si>
  <si>
    <t>CA0010</t>
  </si>
  <si>
    <t>C.1) Interessi attivi</t>
  </si>
  <si>
    <t>CA0020</t>
  </si>
  <si>
    <t>C.1.A) Interessi attivi su c/tesoreria unica</t>
  </si>
  <si>
    <t>C.1.A) Interessi attivi su c/tesoreria</t>
  </si>
  <si>
    <t>CA0030</t>
  </si>
  <si>
    <t xml:space="preserve">           B.II.4) Fondo rischi per copertura diretta dei rischi (autoassicurazione)</t>
  </si>
  <si>
    <t>PBA060</t>
  </si>
  <si>
    <t xml:space="preserve">           B.II.5) Altri fondi rischi</t>
  </si>
  <si>
    <t>PBA070</t>
  </si>
  <si>
    <t xml:space="preserve">     B.III) FONDI DA DISTRIBUIRE</t>
  </si>
  <si>
    <t>PBA080</t>
  </si>
  <si>
    <t xml:space="preserve">           B.III.1) FSR indistinto da distribuire</t>
  </si>
  <si>
    <t>PBA090</t>
  </si>
  <si>
    <t xml:space="preserve">           B.III.2) FSR vincolato da distribuire</t>
  </si>
  <si>
    <t>PBA100</t>
  </si>
  <si>
    <t xml:space="preserve">           B.III.3) Fondo per ripiano disavanzi pregressi</t>
  </si>
  <si>
    <t>PBA110</t>
  </si>
  <si>
    <t xml:space="preserve">           B.III.4) Fondo finanziamento sanitario aggiuntivo corrente LEA</t>
  </si>
  <si>
    <t>PBA120</t>
  </si>
  <si>
    <t xml:space="preserve">           B.III.5) Fondo finanziamento sanitario aggiuntivo corrente extra LEA</t>
  </si>
  <si>
    <t>PBA130</t>
  </si>
  <si>
    <t xml:space="preserve">           B.III.6) Fondo finanziamento per ricerca</t>
  </si>
  <si>
    <t>PBA140</t>
  </si>
  <si>
    <t xml:space="preserve">           B.III.7) Fondo finanziamento per investimenti</t>
  </si>
  <si>
    <t>PBA150</t>
  </si>
  <si>
    <t xml:space="preserve">            C.I.1) Ratei attivi</t>
  </si>
  <si>
    <t>ACA020</t>
  </si>
  <si>
    <t xml:space="preserve">            C.I.2) Ratei attivi v/Aziende sanitarie pubbliche della Regione</t>
  </si>
  <si>
    <t>ACA030</t>
  </si>
  <si>
    <t xml:space="preserve">     C.II) RISCONTI ATTIVI</t>
  </si>
  <si>
    <t>ACA040</t>
  </si>
  <si>
    <t xml:space="preserve">            C.II.1) Risconti attivi</t>
  </si>
  <si>
    <t>ACA050</t>
  </si>
  <si>
    <t xml:space="preserve">            C.II.2) Risconti attivi v/Aziende sanitarie pubbliche della Regione</t>
  </si>
  <si>
    <t>ADZ999</t>
  </si>
  <si>
    <t>D)  CONTI D'ORDINE</t>
  </si>
  <si>
    <t>ADA000</t>
  </si>
  <si>
    <t xml:space="preserve">     D.I) CANONI DI LEASING ANCORA DA PAGARE</t>
  </si>
  <si>
    <t>ADA010</t>
  </si>
  <si>
    <t xml:space="preserve">     D.II) DEPOSITI CAUZIONALI</t>
  </si>
  <si>
    <t>ADA020</t>
  </si>
  <si>
    <t xml:space="preserve">     D.III) BENI IN COMODATO</t>
  </si>
  <si>
    <t>ADA030</t>
  </si>
  <si>
    <t xml:space="preserve">     D.IV) ALTRI CONTI D'ORDINE</t>
  </si>
  <si>
    <t>Totale attivo</t>
  </si>
  <si>
    <t>Totale conti d'ordine</t>
  </si>
  <si>
    <t xml:space="preserve">   AZIENDA/ISTITUTO</t>
  </si>
  <si>
    <t>P A S S I V I T A'</t>
  </si>
  <si>
    <t>PAZ999</t>
  </si>
  <si>
    <t>A)  PATRIMONIO NETTO</t>
  </si>
  <si>
    <t>PAA000</t>
  </si>
  <si>
    <t>Compartecipazione al personale per att. libero professionale intramoenia- Area specialistica</t>
  </si>
  <si>
    <t>Compartecipazione al personale per att. libero professionale intramoenia - Area sanità pubblica</t>
  </si>
  <si>
    <t>Consulenze, Collaborazioni,  Interinale e altre prestazioni di lavoro sanitarie e socios. da privato</t>
  </si>
  <si>
    <t xml:space="preserve">           D.II.2) Debiti v/Stato per mobilità passiva internazionale</t>
  </si>
  <si>
    <t>PDA040</t>
  </si>
  <si>
    <t xml:space="preserve">           D.II.3) Acconto quota FSR v/Stato</t>
  </si>
  <si>
    <t>PDA050</t>
  </si>
  <si>
    <t xml:space="preserve">           D.II.4) Debiti v/Stato per restituzione finanziamenti - per ricerca</t>
  </si>
  <si>
    <t>PDA060</t>
  </si>
  <si>
    <t xml:space="preserve">           D.II.5) Altri debiti v/Stato</t>
  </si>
  <si>
    <t>PDA070</t>
  </si>
  <si>
    <t xml:space="preserve">     D.III) DEBITI V/REGIONE O PROVINCIA AUTONOMA</t>
  </si>
  <si>
    <t>PDA080</t>
  </si>
  <si>
    <t xml:space="preserve">           D.III.1) Debiti v/Regione o Provincia Autonoma per finanziamenti</t>
  </si>
  <si>
    <t>PDA090</t>
  </si>
  <si>
    <t xml:space="preserve">           D.III.2) Debiti v/Regione o Provincia Autonoma per mobilità passiva intraregionale</t>
  </si>
  <si>
    <t>PDA100</t>
  </si>
  <si>
    <t>A.2.A.1.3)    Ricavi per prestaz. sanitarie e sociosanitarie erogate a soggetti pubblici extra Regione</t>
  </si>
  <si>
    <t>S</t>
  </si>
  <si>
    <t>C.3.B) Interessi passivi su mutui</t>
  </si>
  <si>
    <t>CA0140</t>
  </si>
  <si>
    <t>C.3.C) Altri interessi passivi</t>
  </si>
  <si>
    <t>CA0150</t>
  </si>
  <si>
    <t>C.4) Altri oneri</t>
  </si>
  <si>
    <t>CA0160</t>
  </si>
  <si>
    <t xml:space="preserve">            A.V.1) Contributi per copertura debiti al 31/12/2005</t>
  </si>
  <si>
    <t>PAA190</t>
  </si>
  <si>
    <t xml:space="preserve">     A.VI) UTILI (PERDITE) PORTATI A NUOVO</t>
  </si>
  <si>
    <t>PAA220</t>
  </si>
  <si>
    <r>
      <t xml:space="preserve">            A.V.2) Contributi per ricostituzione risorse da investimenti esercizi precedenti</t>
    </r>
    <r>
      <rPr>
        <b/>
        <i/>
        <strike/>
        <sz val="10"/>
        <rFont val="Tahoma"/>
        <family val="2"/>
      </rPr>
      <t/>
    </r>
  </si>
  <si>
    <t>PAA200</t>
  </si>
  <si>
    <t xml:space="preserve">            A.V.3) Altro</t>
  </si>
  <si>
    <t>PAA210</t>
  </si>
  <si>
    <t>E.1.B) Altri proventi straordinari</t>
  </si>
  <si>
    <t>EA0040</t>
  </si>
  <si>
    <t>E.1.B.1) Proventi da donazioni e liberalità diverse</t>
  </si>
  <si>
    <t>EA0050</t>
  </si>
  <si>
    <t>Totale rettifiche di valore di attività finanziarie (D)</t>
  </si>
  <si>
    <t>E)  Proventi e oneri straordinari</t>
  </si>
  <si>
    <t>EA0010</t>
  </si>
  <si>
    <t>E.1) Proventi straordinari</t>
  </si>
  <si>
    <t>EA0020</t>
  </si>
  <si>
    <t>EA0030</t>
  </si>
  <si>
    <t>E.1.B.2.1) Sopravvenienze Attive v/Asl-AO, IRCCS, Policlinici</t>
  </si>
  <si>
    <t>EA0070</t>
  </si>
  <si>
    <t xml:space="preserve">     A.VII) UTILE (PERDITA) D'ESERCIZIO</t>
  </si>
  <si>
    <t>PBZ999</t>
  </si>
  <si>
    <t>B)  FONDI PER RISCHI E ONERI</t>
  </si>
  <si>
    <t>PBA000</t>
  </si>
  <si>
    <t xml:space="preserve">     B.I)  FONDI PER IMPOSTE, ANCHE DIFFERITE</t>
  </si>
  <si>
    <t>PBA010</t>
  </si>
  <si>
    <t xml:space="preserve">     B.II)  FONDI PER RISCHI</t>
  </si>
  <si>
    <t>PBA020</t>
  </si>
  <si>
    <t xml:space="preserve">           B.II.3) Fondo rischi connessi all'acquisto di prestazioni sanitarie da privato</t>
  </si>
  <si>
    <t>PBA050</t>
  </si>
  <si>
    <t xml:space="preserve">Lavoro interinale - area sanitaria </t>
  </si>
  <si>
    <t xml:space="preserve">Altre collaborazioni e prestazioni di lavoro - area sanitaria </t>
  </si>
  <si>
    <t>Costo del personale tirocinante - area sanitaria</t>
  </si>
  <si>
    <t>Costo borsisti - area sanitaria</t>
  </si>
  <si>
    <t>Costo borsisti - ricerca corrente</t>
  </si>
  <si>
    <t>Costo borsisti - ricerca finalizzata</t>
  </si>
  <si>
    <t>Indennità per commissioni sanitarie</t>
  </si>
  <si>
    <t>Compensi ai docenti</t>
  </si>
  <si>
    <t>Assegni studio agli allievi</t>
  </si>
  <si>
    <t>Altre collaborazioni e prestazioni di lavoro - area sanitaria</t>
  </si>
  <si>
    <t xml:space="preserve">Oneri sociali su altre collaborazioni e prestazioni di lavoro - area sanitaria </t>
  </si>
  <si>
    <t>Rimborso oneri stipendiali del personale sanitario in comando</t>
  </si>
  <si>
    <t>Rimborso oneri stipendiali personale sanitario in comando da Aziende sanitarie pubbliche della Regione</t>
  </si>
  <si>
    <t>Rimborso oneri stipendiali personale sanitario in comando da Regioni, soggetti pubblici e da Università</t>
  </si>
  <si>
    <t xml:space="preserve">           B.IV.1) Quote inutilizzate contributi da Regione o Prov. Aut. per quota F.S. vincolato</t>
  </si>
  <si>
    <t>PBA170</t>
  </si>
  <si>
    <t xml:space="preserve">           B.IV.2) Quote inutilizzate contributi vincolati da soggetti pubblici (extra fondo)</t>
  </si>
  <si>
    <t>PBA180</t>
  </si>
  <si>
    <t>Prestazioni di assistenza riabilitativa non soggette a compensazione Extraregione</t>
  </si>
  <si>
    <t>Altre prestazioni sanitarie e socio-sanitarie a rilevanza sanitaria non soggette a compensazione Extraregione</t>
  </si>
  <si>
    <t>Altre prestazioni sanitarie a rilevanza sanitaria - Mobilità attiva Internazionale</t>
  </si>
  <si>
    <t>Ricavi per prestazioni sanitarie e sociosanitarie a rilevanza sanitaria erogate da privati v/residenti Extraregione in compensazione (mobilità attiva)</t>
  </si>
  <si>
    <t>E.1.B.2.2.C) Sopravvenienze attive v/terzi relative alle convenzioni con medici di base</t>
  </si>
  <si>
    <t>EA0110</t>
  </si>
  <si>
    <t>E.1.B.2.2.D) Sopravvenienze attive v/terzi relative alle convenzioni per la specialistica</t>
  </si>
  <si>
    <t>EA0120</t>
  </si>
  <si>
    <t>E.2.B.3.1.B) Altre sopravvenienze passive v/Aziende sanitarie pubbliche della Regione</t>
  </si>
  <si>
    <t>E.2.B.3.1.B) Sopravvenienze passive v/Asl-Ao,Irccs,Pol. relative al personale</t>
  </si>
  <si>
    <t>EA0350</t>
  </si>
  <si>
    <t>E.2.B.3.2) Sopravvenienze passive v/terzi</t>
  </si>
  <si>
    <t>EA0360</t>
  </si>
  <si>
    <t>E.2.B.3.2.A) Sopravvenienze passive v/terzi relative alla mobilità extraregionale</t>
  </si>
  <si>
    <t>EA0370</t>
  </si>
  <si>
    <t>E.2.B.3.2.B) Sopravvenienze passive v/terzi relative al personale</t>
  </si>
  <si>
    <t>EA0380</t>
  </si>
  <si>
    <t>E.2.B.3.2.B.1) Soprav. passive v/terzi relative al personale - dirigenza medica</t>
  </si>
  <si>
    <t>E.2.B.3.2.B.1) Soprav. passive v/terzi relative al personale - ruolo sanitario - dirigenza medica</t>
  </si>
  <si>
    <t>EA0390</t>
  </si>
  <si>
    <t>E.2.B.3.2.B.2) Soprav. passive v/terzi relative al personale - dirigenza non medica</t>
  </si>
  <si>
    <t>E.2.B.3.2.B.2) Soprav. passive v/terzi relative al personale - ruolo sanitario - dirigenza non medica</t>
  </si>
  <si>
    <t>EA0400</t>
  </si>
  <si>
    <t>E.2.B.3.2.B.3) Soprav. passive v/terzi relative al personale - comparto</t>
  </si>
  <si>
    <t>E.2.B.3.2.B.3) Soprav. passive v/terzi relative al personale - ruolo sanitario - comparto</t>
  </si>
  <si>
    <t>EA0410</t>
  </si>
  <si>
    <t>E.2.B.3.2.C) Sopravvenienze passive v/terzi relative alle convenzioni con medici di base</t>
  </si>
  <si>
    <t>EA0420</t>
  </si>
  <si>
    <t>E.2.B.3.2.D) Sopravvenienze passive v/terzi relative alle convenzioni per la specialistica</t>
  </si>
  <si>
    <t>EA0430</t>
  </si>
  <si>
    <t>E.2.B.3.2.E) Sopravvenienze passive v/terzi relative all'acquisto prestaz. sanitarie da operatori accreditati</t>
  </si>
  <si>
    <t>E.2.B.3.2.E) Sopravvenienze passive v/terzi relative all'acquisto prestaz. Sanitarie da operatori accreditati</t>
  </si>
  <si>
    <t>EA0440</t>
  </si>
  <si>
    <t>E.2.B.3.2.F) Sopravvenienze passive v/terzi relative all'acquisto di beni e servizi</t>
  </si>
  <si>
    <t>EA0450</t>
  </si>
  <si>
    <t>E.2.B.3.2.G) Altre sopravvenienze passive v/terzi</t>
  </si>
  <si>
    <t>EA0460</t>
  </si>
  <si>
    <t>E.2.B.4) Insussistenze passive</t>
  </si>
  <si>
    <t>EA0470</t>
  </si>
  <si>
    <t>A.4.A.3.12) Altre prestazioni sanitarie e sociosanitarie a rilevanza sanitaria non soggette a compensazione Extraregione</t>
  </si>
  <si>
    <t>AA0580</t>
  </si>
  <si>
    <t>A.4.A.3.12.A) Prestazioni di assistenza riabilitativa non soggette a compensazione Extraregione</t>
  </si>
  <si>
    <t>A.2.A.1.3.F.1) Prestazioni di assistenza riabilitativa non soggetta a compenzazione Extraregione</t>
  </si>
  <si>
    <t>AA0590</t>
  </si>
  <si>
    <t>A.4.A.3.12.B) Altre prestazioni sanitarie e socio-sanitarie a rilevanza sanitaria non soggette a compensazione Extraregione</t>
  </si>
  <si>
    <t>A.2.A.1.3.F.2) Altre prestazioni sanitarie e socio-sanitarie non soggetta a compenzazione Extraregione</t>
  </si>
  <si>
    <t>AA0600</t>
  </si>
  <si>
    <t>E.2.B.4.1) Insussistenze passive v/Aziende sanitarie pubbliche della Regione</t>
  </si>
  <si>
    <t>E.2.B.4.1) Insussistenze passive v/Asl-AO, IRCCS, Policlinici</t>
  </si>
  <si>
    <t>EA0480</t>
  </si>
  <si>
    <t>E.2.B.4.2) Insussistenze passive v/terzi</t>
  </si>
  <si>
    <t>EA0490</t>
  </si>
  <si>
    <t>E.2.B.4.2.A) Insussistenze passive v/terzi relative alla mobilità extraregionale</t>
  </si>
  <si>
    <t>EA0500</t>
  </si>
  <si>
    <t>Immobilizzazioni finanziarie (con separata indicazione, per ciascuna voce dei crediti, degli importi esigibili entro l'esercizio successivo)</t>
  </si>
  <si>
    <t>Crediti finanziari</t>
  </si>
  <si>
    <t>Crediti finanziari v/Stato</t>
  </si>
  <si>
    <t>Crediti finanziari v/Regione</t>
  </si>
  <si>
    <t>Crediti finanziari v/partecipate</t>
  </si>
  <si>
    <t>Crediti finanziari v/altri</t>
  </si>
  <si>
    <t>Altri titoli</t>
  </si>
  <si>
    <t>Totale A)</t>
  </si>
  <si>
    <t>Rimanenze beni sanitari</t>
  </si>
  <si>
    <t>Rimanenze beni non sanitari</t>
  </si>
  <si>
    <t>Acconti per acquisti beni sanitari</t>
  </si>
  <si>
    <t>Crediti v/Regione o Provincia Autonoma per spesa corrente - IRAP</t>
  </si>
  <si>
    <t>Crediti v/Regione o Provincia Autonoma per spesa corrente - Addizionale IRPEF</t>
  </si>
  <si>
    <t>Crediti v/Regione o Provincia Autonoma per quota FSR</t>
  </si>
  <si>
    <t>Crediti v/Regione o Provincia Autonoma per mobilità attiva intraregionale</t>
  </si>
  <si>
    <t>Crediti v/Regione o Provincia Autonoma per mobilità attiva extraregionale</t>
  </si>
  <si>
    <t>Crediti v/Regione o Provincia Autonoma per acconto quota FSR</t>
  </si>
  <si>
    <t>Crediti v/Regione o Provincia Autonoma per finanziamento sanitario aggiuntivo corrente LEA</t>
  </si>
  <si>
    <t>Crediti v/Regione o Provincia Autonoma per finanziamento sanitario aggiuntivo corrente extra LEA</t>
  </si>
  <si>
    <t>Altre prestazioni di natura territoriale</t>
  </si>
  <si>
    <t>Prestazioni amministrative e gestionali</t>
  </si>
  <si>
    <t>Consulenze</t>
  </si>
  <si>
    <t>Diritti per rilascio certificati, cartelle cliniche e fotocopie</t>
  </si>
  <si>
    <t>Acconti per acquisti beni non sanitari</t>
  </si>
  <si>
    <t>Crediti v/Stato</t>
  </si>
  <si>
    <t>Crediti v/Stato parte corrente</t>
  </si>
  <si>
    <t>Crediti v/Stato per spesa corrente ed acconti</t>
  </si>
  <si>
    <t>Crediti v/Stato -  altro</t>
  </si>
  <si>
    <t>Crediti v/Stato per investimenti</t>
  </si>
  <si>
    <t>Crediti v/Stato per ricerca</t>
  </si>
  <si>
    <t xml:space="preserve">                            B.II.1.i.1)  Crediti v/Stato per ricerca corrente - Ministero della Salute</t>
  </si>
  <si>
    <t xml:space="preserve">                            B.II.1.i.2)  Crediti v/Stato per ricerca finalizzata - Ministero della Salute</t>
  </si>
  <si>
    <t xml:space="preserve">                            B.II.1.i.3)  Crediti v/Stato per ricerca - altre Amministrazioni centrali </t>
  </si>
  <si>
    <t xml:space="preserve">                            B.II.1.i.4)  Crediti v/Stato per ricerca - finanziamenti per investimenti</t>
  </si>
  <si>
    <t>Acconto quota FSR da distribuire</t>
  </si>
  <si>
    <t>Crediti v/Aziende sanitarie pubbliche Extraregione</t>
  </si>
  <si>
    <t>Crediti v/enti regionali</t>
  </si>
  <si>
    <t>Crediti v/sperimentazioni gestionali</t>
  </si>
  <si>
    <t>Crediti v/altre partecipate</t>
  </si>
  <si>
    <t>IVA a Credito</t>
  </si>
  <si>
    <t>IVA a Credito per acquisti Infra CEE</t>
  </si>
  <si>
    <t xml:space="preserve">Crediti v/Stato per ricerca - altre Amministrazioni centrali </t>
  </si>
  <si>
    <t xml:space="preserve">Crediti v/Ministero della Salute per ricerca corrente </t>
  </si>
  <si>
    <t>Crediti v/ Ministero della Salute per ricerca finalizzata</t>
  </si>
  <si>
    <t>Crediti v/Stato - investimenti per ricerca</t>
  </si>
  <si>
    <t>Crediti v/prefetture</t>
  </si>
  <si>
    <t>Crediti v/Regione o Provincia Autonoma</t>
  </si>
  <si>
    <t>Crediti v/Regione o Provincia Autonoma - parte corrente</t>
  </si>
  <si>
    <t>Crediti v/Regione o Provincia Autonoma per spesa corrente</t>
  </si>
  <si>
    <t>a) Crediti v/Regione o Provincia Autonoma per finanziamento sanitario ordinario corrente</t>
  </si>
  <si>
    <t>b) Crediti v/Regione o Provincia Autonoma per finanziamento sanitario aggiuntivo corrente LEA</t>
  </si>
  <si>
    <t>c) Crediti v/Regione o Provincia Autonoma per finanziamento sanitario aggiuntivo corrente extra LEA</t>
  </si>
  <si>
    <t>Giroconti note</t>
  </si>
  <si>
    <t>Giroconti cauzioni</t>
  </si>
  <si>
    <t>Giroconti documenti pagati</t>
  </si>
  <si>
    <t>Giroconti protocolli errati</t>
  </si>
  <si>
    <t>Giroconti ritenute personale dipendente</t>
  </si>
  <si>
    <t>Giroconti ritenute personale esterno</t>
  </si>
  <si>
    <t>Giroconti ritenute personale convenzionato</t>
  </si>
  <si>
    <t>Giroconti ritenute personale altro</t>
  </si>
  <si>
    <t>Giroconti c/c postale</t>
  </si>
  <si>
    <t>RATEI ATTIVI</t>
  </si>
  <si>
    <t>Ratei attivi v/Aziende sanitarie pubbliche della Regione</t>
  </si>
  <si>
    <t>RISCONTI ATTIVI</t>
  </si>
  <si>
    <t>Risconti attivi v/Aziende sanitarie pubbliche della Regione</t>
  </si>
  <si>
    <t>A.4.B.4)  Altre prestazioni sanitarie e sociosanitarie a rilevanza sanitaria erogate da privati v/residenti Extraregione in compensazione (mobilità attiva)</t>
  </si>
  <si>
    <t>A.2.A.2.4)  Altre prestazioni sanitarie erogate da privati v/residenti extraregione in compensazione (mobilità attiva)</t>
  </si>
  <si>
    <t>AA0660</t>
  </si>
  <si>
    <t xml:space="preserve">A.4.C)  Ricavi per prestazioni sanitarie e sociosanitarie a rilevanza sanitaria erogate a privati </t>
  </si>
  <si>
    <t xml:space="preserve">A.2.A.3)  Ricavi per prestazioni sanitarie erogate a soggetti privati </t>
  </si>
  <si>
    <t>AA0670</t>
  </si>
  <si>
    <t>A.4.D)  Ricavi per prestazioni sanitarie erogate in regime di intramoenia</t>
  </si>
  <si>
    <t>d) Crediti v/Regione o Provincia Autonoma per spesa corrente - altro</t>
  </si>
  <si>
    <t>Crediti v/Regione o Provincia Autonoma per ricerca</t>
  </si>
  <si>
    <t>preventivo</t>
  </si>
  <si>
    <t>preconsuntivo</t>
  </si>
  <si>
    <t>colonna J</t>
  </si>
  <si>
    <t>colonna I</t>
  </si>
  <si>
    <t>Depositi cauzionali</t>
  </si>
  <si>
    <t>Ratei attivi</t>
  </si>
  <si>
    <t>Risconti attivi</t>
  </si>
  <si>
    <t>PATRIMONIO NETTO</t>
  </si>
  <si>
    <t>Fondo di dotazione</t>
  </si>
  <si>
    <t>Altre riserve</t>
  </si>
  <si>
    <t>RATEI E RISCONTI PASSIVI</t>
  </si>
  <si>
    <t>Ratei passivi</t>
  </si>
  <si>
    <t>Risconti passivi</t>
  </si>
  <si>
    <t>Immobilizzazioni immateriali</t>
  </si>
  <si>
    <t>Costi d'impianto e di ampliamento</t>
  </si>
  <si>
    <t>Immobilizzazioni materiali</t>
  </si>
  <si>
    <t>Entro 12 mesi</t>
  </si>
  <si>
    <t>Oltre 12 mesi</t>
  </si>
  <si>
    <t>Rimanenze</t>
  </si>
  <si>
    <t>Attività finanziarie che non costituiscono immobilizzazioni</t>
  </si>
  <si>
    <t>Disponibilità liquide</t>
  </si>
  <si>
    <t>Cassa</t>
  </si>
  <si>
    <t xml:space="preserve">Contributi per ripiani perdite </t>
  </si>
  <si>
    <t>Utili (perdite) portati a nuovo</t>
  </si>
  <si>
    <t>Utile (Perdita) dell'esercizio</t>
  </si>
  <si>
    <t>FONDI PER RISCHI E ONERI</t>
  </si>
  <si>
    <t>Fondi per rischi</t>
  </si>
  <si>
    <t>Rimborso degli oneri stipendiali del personale dipendente dell'azienda in posizione di comando presso Aziende sanitarie pubbliche della Regione</t>
  </si>
  <si>
    <t>Rimborsi per acquisto beni da parte di Aziende sanitarie pubbliche della Regione</t>
  </si>
  <si>
    <t>Altri concorsi, recuperi e rimborsi da parte di Aziende sanitarie pubbliche della Regione</t>
  </si>
  <si>
    <t>Consulenze non sanitarie</t>
  </si>
  <si>
    <t>Altri concorsi, recuperi e rimborsi</t>
  </si>
  <si>
    <t>Concorsi, recuperi e rimborsi da altri soggetti pubblici</t>
  </si>
  <si>
    <t>Rimborso degli oneri stipendiali del personale dipendente dell'azienda in posizione di comando presso altri soggetti pubblici</t>
  </si>
  <si>
    <t>Rimborsi per acquisto beni da parte di altri soggetti pubblici</t>
  </si>
  <si>
    <t>Altri concorsi, recuperi e rimborsi da parte di altri soggetti pubblici</t>
  </si>
  <si>
    <t>Da comuni per integrazione rette in R.S.A.</t>
  </si>
  <si>
    <t>Da comuni per integrazione rette in attività sociale</t>
  </si>
  <si>
    <t>Contributi per copertura debiti al 31/12/2005</t>
  </si>
  <si>
    <r>
      <t>Contributi per ricostituzione risorse da investimenti esercizi precedenti</t>
    </r>
    <r>
      <rPr>
        <b/>
        <i/>
        <strike/>
        <sz val="10"/>
        <rFont val="Tahoma"/>
        <family val="2"/>
      </rPr>
      <t/>
    </r>
  </si>
  <si>
    <t>Altro</t>
  </si>
  <si>
    <t>Debiti tributari</t>
  </si>
  <si>
    <t>Rivalutazioni</t>
  </si>
  <si>
    <t>Svalutazioni</t>
  </si>
  <si>
    <t>Oneri straordinari</t>
  </si>
  <si>
    <t>Proventi straordinari</t>
  </si>
  <si>
    <t>IRES</t>
  </si>
  <si>
    <t>Partecipazioni</t>
  </si>
  <si>
    <t>Conto  Economico</t>
  </si>
  <si>
    <t>Importi: Euro</t>
  </si>
  <si>
    <t>SCHEMA DI BILANCIO
Decreto interministeriale ____________</t>
  </si>
  <si>
    <t xml:space="preserve">Importo </t>
  </si>
  <si>
    <t>%</t>
  </si>
  <si>
    <t>VARIAZIONE T/T-1</t>
  </si>
  <si>
    <t>Anno T</t>
  </si>
  <si>
    <t>Anno T -1</t>
  </si>
  <si>
    <t xml:space="preserve">1) </t>
  </si>
  <si>
    <t xml:space="preserve">A.1.B.1)  da Regione o Prov. Aut. (extra fondo) </t>
  </si>
  <si>
    <t>A.1.B.1)  da altri enti pubblici (extra fondo) vincolati</t>
  </si>
  <si>
    <t>A.1.B.1.1)  Contributi da Regione o Prov. Aut. (extra fondo) vincolati</t>
  </si>
  <si>
    <t>A.1.B.1.1)  Contributi da Regione (extra fondo) vincolati</t>
  </si>
  <si>
    <t>A.1.B.2.1)  Contributi da altri enti pubblici (extra fondo) vincolati</t>
  </si>
  <si>
    <t>A.1.B.1.4)  Contributi da Regione o Prov. Aut. (extra fondo) - Altro</t>
  </si>
  <si>
    <t xml:space="preserve">A.1.B.2)  Contributi da Aziende sanitarie pubbliche della Regione o Prov. Aut. (extra fondo) </t>
  </si>
  <si>
    <t>A.1.B.2.1)  Contributi da Aziende sanitarie pubbliche della Regione o Prov. Aut. (extra fondo) vincolati</t>
  </si>
  <si>
    <t>A.1.B.2.2)  Contributi da Aziende sanitarie pubbliche della Regione o Prov. Aut. (extra fondo) altro</t>
  </si>
  <si>
    <t>1)  Contributi da Regione o Prov. Aut. (extra fondo) vincolati</t>
  </si>
  <si>
    <t>2)  Contributi da Regione o Prov. Aut. (extra fondo) - Risorse aggiuntive da bilancio regionale a titolo di copertura LEA</t>
  </si>
  <si>
    <t>F.do Amm.to Mobili e arredi</t>
  </si>
  <si>
    <t>F.do Amm.to Automezzi</t>
  </si>
  <si>
    <t>Fondo svalutazione Crediti finanziari v/Stato</t>
  </si>
  <si>
    <t>Fondo svalutazione Crediti finanziari v/Regione</t>
  </si>
  <si>
    <t>Fondo svalutazione Crediti finanziari v/partecipate</t>
  </si>
  <si>
    <t>Fondo svalutazione Crediti finanziari v/altri</t>
  </si>
  <si>
    <t>Fondo Svalutazione Crediti v/Stato per spesa corrente - Integrazione a norma del D.L.vo 56/2000</t>
  </si>
  <si>
    <t>Fondo Svalutazione Crediti v/Stato per spesa corrente - FSN</t>
  </si>
  <si>
    <t>Fondo Svalutazione Crediti v/Stato per mobilità attiva extraregionale</t>
  </si>
  <si>
    <t>Fondo Svalutazione Crediti v/Stato per mobilità attiva internazionale</t>
  </si>
  <si>
    <t>Fondo Svalutazione Crediti v/Stato per acconto quota fabbisogno sanitario regionale standard</t>
  </si>
  <si>
    <t>A.2.A.4.6)  Ricavi per prestazioni sanitarie intramoenia - Altro</t>
  </si>
  <si>
    <t>AA0740</t>
  </si>
  <si>
    <t>A.4.D.7)  Ricavi per prestazioni sanitarie intramoenia - Altro (Aziende sanitarie pubbliche della Regione)</t>
  </si>
  <si>
    <t>A.2.A.4.7)  Ricavi per prestazioni sanitarie intramoenia - Altro (Asl - Ao, Irccs e Policlinici della Regione)</t>
  </si>
  <si>
    <t>Fondo Svalutazione Crediti v/Stato per ricerca corrente - Ministero della Salute</t>
  </si>
  <si>
    <t>3)  Contributi da Regione o Prov. Aut. (extra fondo) - Risorse aggiuntive da bilancio regionale a titolo di copertura extra LEA</t>
  </si>
  <si>
    <t>4)  Contributi da Regione o Prov. Aut. (extra fondo) - Altro</t>
  </si>
  <si>
    <t>5)  Contributi da Aziende sanitarie pubbliche (extra fondo)</t>
  </si>
  <si>
    <t>6)  Contributi da altri soggetti pubblici</t>
  </si>
  <si>
    <t>A.1.C.1)  Contributi da Ministero della Salute per ricerca corrente</t>
  </si>
  <si>
    <t xml:space="preserve">                       A.I.2.b) F.do Amm.to costi di ricerca e sviluppo</t>
  </si>
  <si>
    <t>AAA070</t>
  </si>
  <si>
    <t xml:space="preserve">            A.I.3) Diritti di brevetto e diritti di utilizzazione delle opere d'ingegno</t>
  </si>
  <si>
    <t>A.3.B.1.1) Rimborso degli oneri stipendiali del personale sanitario dipendente dell' azienda in posizione di comando in Asl-AO, IRCCS, Policlinici della Regione</t>
  </si>
  <si>
    <t>AA0820</t>
  </si>
  <si>
    <t>A.5.C.2) Rimborsi per acquisto beni da parte di Aziende sanitarie pubbliche della Regione</t>
  </si>
  <si>
    <t>A.3.B.1.2) Rimborsi per acquisto beni sanitari per Asl-AO, IRCCS, Policlinici della Regione</t>
  </si>
  <si>
    <t>AA0830</t>
  </si>
  <si>
    <t>B.2.A.12.1) - da pubblico (Aziende sanitarie pubbliche della Regione) - Mobilità intraregionale</t>
  </si>
  <si>
    <t>B.2.A.11.1)  - da pubblico (Asl-AO, IRCCS, Policlinici della Regione)</t>
  </si>
  <si>
    <t>BA1160</t>
  </si>
  <si>
    <t>B.2.A.12.2) - da pubblico (altri soggetti pubblici della Regione)</t>
  </si>
  <si>
    <t>AAA080</t>
  </si>
  <si>
    <t>noleggio</t>
  </si>
  <si>
    <t>305/200/100/600/30/65</t>
  </si>
  <si>
    <t>Noleggio</t>
  </si>
  <si>
    <t>315/200/100</t>
  </si>
  <si>
    <t>calcolo oneri borsisti RC</t>
  </si>
  <si>
    <t>calcolo oneri borsisti RF</t>
  </si>
  <si>
    <t xml:space="preserve">Borsisti RF </t>
  </si>
  <si>
    <t xml:space="preserve">Borsisti RC </t>
  </si>
  <si>
    <t>pers int (overheads)</t>
  </si>
  <si>
    <t xml:space="preserve">                       A.II.2.b) Fabbricati strumentali (indisponibili)</t>
  </si>
  <si>
    <t>AAA360</t>
  </si>
  <si>
    <t xml:space="preserve">                               A.II.2.b.1) Fabbricati strumentali (indisponibili)</t>
  </si>
  <si>
    <t>AAA370</t>
  </si>
  <si>
    <t xml:space="preserve">                               A.II.2.b.2) F.do Amm.to Fabbricati strumentali (indisponibili)</t>
  </si>
  <si>
    <t>AAA380</t>
  </si>
  <si>
    <t xml:space="preserve">            A.II.3) Impianti e macchinari</t>
  </si>
  <si>
    <t>AAA390</t>
  </si>
  <si>
    <t xml:space="preserve">                       A.II.3.a) Impianti e macchinari</t>
  </si>
  <si>
    <t>AAA400</t>
  </si>
  <si>
    <t xml:space="preserve">                       A.II.3.b) F.do Amm.to Impianti e macchinari</t>
  </si>
  <si>
    <t>AAA410</t>
  </si>
  <si>
    <t xml:space="preserve">            A.II.4) Attrezzature sanitarie e scientifiche</t>
  </si>
  <si>
    <t>AAA420</t>
  </si>
  <si>
    <t xml:space="preserve">Quota imputata all'esercizio dei finanziamenti per investimenti da Regione </t>
  </si>
  <si>
    <t>Quota imputata all'esercizio dei finanziamenti per beni di prima dotazione</t>
  </si>
  <si>
    <t>Quota imputata all'esercizio dei contributi in c/ esercizio FSR destinati ad investimenti</t>
  </si>
  <si>
    <t>Quota imputata all'esercizio degli altri contributi in c/ esercizio destinati ad investimenti</t>
  </si>
  <si>
    <t>Quota imputata all'esercizio di altre poste del patrimonio netto</t>
  </si>
  <si>
    <t>Altri ricavi e proventi</t>
  </si>
  <si>
    <t>Ricavi per prestazioni non sanitarie</t>
  </si>
  <si>
    <t>Differenze alberghiere camere speciali</t>
  </si>
  <si>
    <t>Cessione liquidi di fissaggio, rottami e materiali diversi</t>
  </si>
  <si>
    <t xml:space="preserve">                       A.II.4.a) Attrezzature sanitarie e scientifiche</t>
  </si>
  <si>
    <t>AAA430</t>
  </si>
  <si>
    <t xml:space="preserve">                       A.II.4.b) F.do Amm.to Attrezzature sanitarie e scientifiche</t>
  </si>
  <si>
    <t>AAA440</t>
  </si>
  <si>
    <t>A.1.B.1.4)  Contributi in conto esercizio per ricerca corrente</t>
  </si>
  <si>
    <t>A.1.C.2)  Contributi da Ministero della Salute per ricerca finalizzata</t>
  </si>
  <si>
    <t>A.1.C.3)  Contributi da Regione ed altri soggetti pubblici per ricerca</t>
  </si>
  <si>
    <t>A.1.C.4)  Contributi da privati per ricerca</t>
  </si>
  <si>
    <t>1)  Contributi da Ministero della Salute per ricerca corrente</t>
  </si>
  <si>
    <t>2)  Contributi da Ministero della Salute per ricerca finalizzata</t>
  </si>
  <si>
    <t>3)  Contributi da Regione ed altri soggetti pubblici</t>
  </si>
  <si>
    <t>4)  Contributi da privati</t>
  </si>
  <si>
    <t>Rettifiche contributi c/esercizio per destinazione ad investimenti</t>
  </si>
  <si>
    <t>Utilizzo fondi per quote inutilizzate contributi vincolati di esercizi precedenti</t>
  </si>
  <si>
    <t>B.2.A.13.1)  Contributi ad associazioni di volontariato</t>
  </si>
  <si>
    <t>BA1300</t>
  </si>
  <si>
    <t>Fondo rischi per copertura diretta dei rischi (autoassicurazione)</t>
  </si>
  <si>
    <t>Altri fondi rischi</t>
  </si>
  <si>
    <t>Fondo equo indennizzo</t>
  </si>
  <si>
    <t>Fondo accordi bonari</t>
  </si>
  <si>
    <t>FONDI DA DISTRIBUIRE</t>
  </si>
  <si>
    <t>FSR indistinto da distribuire</t>
  </si>
  <si>
    <t>FSR vincolato da distribuire</t>
  </si>
  <si>
    <t>Fondo per ripiano disavanzi pregressi</t>
  </si>
  <si>
    <t>Fondo finanziamento sanitario aggiuntivo corrente LEA</t>
  </si>
  <si>
    <t>Fondo finanziamento sanitario aggiuntivo corrente extra LEA</t>
  </si>
  <si>
    <t>Fondo finanziamento per ricerca</t>
  </si>
  <si>
    <t>Fondo finanziamento per investimenti</t>
  </si>
  <si>
    <t>A.5.C.3) Altri concorsi, recuperi e rimborsi da parte di Aziende sanitarie pubbliche della Regione</t>
  </si>
  <si>
    <t>A.3.B.1.4) Altri concorsi, recuperi e rimborsi per attività tipiche da parte di Asl-AO, IRCCS, Policlinici della Regione</t>
  </si>
  <si>
    <t>AA0840</t>
  </si>
  <si>
    <t>A.5.D) Concorsi, recuperi e rimborsi da altri soggetti pubblici</t>
  </si>
  <si>
    <t>Ricavi per prestazioni sanitarie e sociosanitarie a rilevanza sanitaria</t>
  </si>
  <si>
    <t xml:space="preserve">Concorsi, recuperi e rimborsi </t>
  </si>
  <si>
    <t>Quote contributi in c/capitale imputata nell'esercizio</t>
  </si>
  <si>
    <t>Incrementi delle immobilizzazioni per lavori interni</t>
  </si>
  <si>
    <t>Alri ricavi e proventi</t>
  </si>
  <si>
    <t>Compartecipazione alla spesa per prestazioni sanitarie (ticket)</t>
  </si>
  <si>
    <t>TOTALE A)</t>
  </si>
  <si>
    <t>Acquisti di servizi sanitari</t>
  </si>
  <si>
    <t>Y.1.C) IRAP relativa ad attività di libera professione (intramoenia)</t>
  </si>
  <si>
    <t>Y.1.D) IRAP relativa ad attività commerciale</t>
  </si>
  <si>
    <t>Y.1.D) IRAP relativa ad attività commerciali</t>
  </si>
  <si>
    <t>3)</t>
  </si>
  <si>
    <t xml:space="preserve"> Accantonamento a F.do Imposte (Accertamenti, condoni, ecc.)</t>
  </si>
  <si>
    <t xml:space="preserve">                       B.I.2.e)  Materiale per la manutenzione</t>
  </si>
  <si>
    <t>ABA170</t>
  </si>
  <si>
    <t xml:space="preserve">                       B.I.2.f)  Altri beni e prodotti non sanitari</t>
  </si>
  <si>
    <t>ABA180</t>
  </si>
  <si>
    <t xml:space="preserve">                       B.I.2.g)  Acconti per acquisto di beni e prodotti non sanitari</t>
  </si>
  <si>
    <t>ABA190</t>
  </si>
  <si>
    <t xml:space="preserve">     B.II)  CREDITI </t>
  </si>
  <si>
    <t>ABA200</t>
  </si>
  <si>
    <t xml:space="preserve">            B.II.1)  Crediti v/Stato</t>
  </si>
  <si>
    <t>ABA210</t>
  </si>
  <si>
    <t xml:space="preserve">                       B.II.1.a)  Crediti v/Stato per spesa corrente - Integrazione a norma del D.L.vo 56/2000</t>
  </si>
  <si>
    <t>ABA220</t>
  </si>
  <si>
    <t xml:space="preserve">                       B.II.1.b)  Crediti v/Stato per spesa corrente - FSN</t>
  </si>
  <si>
    <t>ABA230</t>
  </si>
  <si>
    <t>DEBITI V/REGIONE O PROVINCIA AUTONOMA</t>
  </si>
  <si>
    <t>Debiti v/Regione o Provincia Autonoma per finanziamenti</t>
  </si>
  <si>
    <t>A.5.E.1.3) Ulteriore Pay-back</t>
  </si>
  <si>
    <t>AA0930</t>
  </si>
  <si>
    <t>A.5.E.2) Altri concorsi, recuperi e rimborsi da privati</t>
  </si>
  <si>
    <t>AA0940</t>
  </si>
  <si>
    <t>A.6)  Compartecipazione alla spesa per prestazioni sanitarie (Ticket)</t>
  </si>
  <si>
    <t>A.4)  Compartecipazione alla spesa per prestazioni sanitarie (ticket)</t>
  </si>
  <si>
    <t>AA0950</t>
  </si>
  <si>
    <t>A.6.A)  Compartecipazione alla spesa per prestazioni sanitarie - Ticket sulle prestazioni di specialistica ambulatoriale</t>
  </si>
  <si>
    <t>AA0960</t>
  </si>
  <si>
    <t>A.6.B)  Compartecipazione alla spesa per prestazioni sanitarie - Ticket sul pronto soccorso</t>
  </si>
  <si>
    <t>AA0970</t>
  </si>
  <si>
    <t>A.6.C)  Compartecipazione alla spesa per prestazioni sanitarie (Ticket) - Altro</t>
  </si>
  <si>
    <t>AA0980</t>
  </si>
  <si>
    <t>A.7)  Quota contributi c/capitale imputata all'esercizio</t>
  </si>
  <si>
    <t>Debiti v/Aziende sanitarie pubbliche della Regione - per finanziamento sanitario aggiuntivo corrente extra LEA</t>
  </si>
  <si>
    <t>Debiti v/Aziende sanitarie pubbliche della Regione - per mobilità in compensazione</t>
  </si>
  <si>
    <t>Debiti v/Aziende sanitarie pubbliche della Regione - per mobilità non in compensazione</t>
  </si>
  <si>
    <t>Debiti v/Aziende sanitarie pubbliche della Regione - per altre prestazioni</t>
  </si>
  <si>
    <t xml:space="preserve">                       B.II.1.c)  Crediti v/Stato per mobilità attiva extraregionale</t>
  </si>
  <si>
    <t>ABA240</t>
  </si>
  <si>
    <t xml:space="preserve">                       B.II.1.d)  Crediti v/Stato per mobilità attiva internazionale</t>
  </si>
  <si>
    <t>ABA250</t>
  </si>
  <si>
    <t xml:space="preserve">                       B.II.1.e)  Crediti v/Stato per acconto quota fabbisogno sanitario regionale standard</t>
  </si>
  <si>
    <t>ABA260</t>
  </si>
  <si>
    <t xml:space="preserve">                       B.II.1.f)  Crediti v/Stato per finanziamento sanitario aggiuntivo corrente</t>
  </si>
  <si>
    <t>ABA270</t>
  </si>
  <si>
    <t xml:space="preserve">                       B.II.1.g)   Crediti v/Stato per spesa corrente - altro</t>
  </si>
  <si>
    <t>ABA280</t>
  </si>
  <si>
    <t xml:space="preserve">                       B.II.1.h)  Crediti v/Stato per finanziamenti per investimenti</t>
  </si>
  <si>
    <t>ABA290</t>
  </si>
  <si>
    <t xml:space="preserve">                       B.II.1.i)  Crediti v/Stato per ricerca</t>
  </si>
  <si>
    <t>ABA300</t>
  </si>
  <si>
    <t>ABA310</t>
  </si>
  <si>
    <t>ABA320</t>
  </si>
  <si>
    <t>ABA330</t>
  </si>
  <si>
    <t>ABA340</t>
  </si>
  <si>
    <t xml:space="preserve">                       B.II.1.l)  Crediti v/prefetture</t>
  </si>
  <si>
    <t>ABA350</t>
  </si>
  <si>
    <t xml:space="preserve">            B.II.2)  Crediti v/Regione o Provincia Autonoma</t>
  </si>
  <si>
    <t>Altre insussistenze attive v/terzi</t>
  </si>
  <si>
    <t>SCHEMA DI RENDICONTO FINANZIARIO</t>
  </si>
  <si>
    <t>ANNO T</t>
  </si>
  <si>
    <t>ANNO T - 1</t>
  </si>
  <si>
    <t>OPERAZIONI DI GESTIONE REDDITUALE</t>
  </si>
  <si>
    <t>(-)</t>
  </si>
  <si>
    <t>utilizzo fondi per rischi e oneri (compreso il rilascio fondi per esubero)</t>
  </si>
  <si>
    <t>TOTALE Flusso di CCN della gestione corrente</t>
  </si>
  <si>
    <t>(+)/(-)</t>
  </si>
  <si>
    <t>(+)</t>
  </si>
  <si>
    <t>risultato di esercizio</t>
  </si>
  <si>
    <t>- Voci che non hanno effetto sulla liquidità: costi e ricavi non monetari</t>
  </si>
  <si>
    <t>B.2.A.15.3) Altri servizi sanitari e sociosanitari da pubblico (extra Regione)</t>
  </si>
  <si>
    <t>BA1530</t>
  </si>
  <si>
    <t>B.2.A.16.4)  Altri servizi sanitari da privato</t>
  </si>
  <si>
    <t>B.2.A.15.4)  Altri servizi sanitari da privato</t>
  </si>
  <si>
    <t>BA1540</t>
  </si>
  <si>
    <t>B.2.A.16.5)  Costi per servizi sanitari - Mobilità internazionale passiva</t>
  </si>
  <si>
    <t>BA1550</t>
  </si>
  <si>
    <t>B.2.A.17) Costi per differenziale tariffe TUC</t>
  </si>
  <si>
    <t>BA1560</t>
  </si>
  <si>
    <t>B.2.B) Acquisti di servizi non sanitari</t>
  </si>
  <si>
    <t>BA1570</t>
  </si>
  <si>
    <t>A.5.A)  Costi capitalizzati da utilizzo finanziamenti per investimenti// [Costi Sterilizzati]</t>
  </si>
  <si>
    <t>AA0990</t>
  </si>
  <si>
    <t>A.7.A) Quota imputata all'esercizio dei finanziamenti per investimenti dallo Stato</t>
  </si>
  <si>
    <t>A.5.A.1)  Costi capitalizzati da utilizzo finanziamenti per investimenti da Regione</t>
  </si>
  <si>
    <t>AA1000</t>
  </si>
  <si>
    <t>ABA360</t>
  </si>
  <si>
    <t xml:space="preserve">                       B.II.2.a)  Crediti v/Regione o Provincia Autonoma per spesa corrente</t>
  </si>
  <si>
    <t>RR</t>
  </si>
  <si>
    <t>ABA370</t>
  </si>
  <si>
    <t xml:space="preserve">                            B.II.2.a.1)  Crediti v/Regione o Provincia Autonoma per spesa corrente - IRAP</t>
  </si>
  <si>
    <t>ABA380</t>
  </si>
  <si>
    <t xml:space="preserve">                            B.II.2.a.2)  Crediti v/Regione o Provincia Autonoma per spesa corrente - Addizionale IRPEF</t>
  </si>
  <si>
    <t>ABA390</t>
  </si>
  <si>
    <t>A.1.A.1)  da Regione o Prov. Aut. per quota F.S. regionale indistinto</t>
  </si>
  <si>
    <t>AA0040</t>
  </si>
  <si>
    <t>A.1.A.2)  da Regione o Prov. Aut. per quota F.S. regionale vincolato</t>
  </si>
  <si>
    <t>AA0050</t>
  </si>
  <si>
    <t>A.1.B)  Contributi c/esercizio (extra fondo)</t>
  </si>
  <si>
    <t>A.1.B)  Contributi c/esercizio da enti pubblici  (EXTRA FONDO)</t>
  </si>
  <si>
    <t>AA0060</t>
  </si>
  <si>
    <t>AA0070</t>
  </si>
  <si>
    <t>AA0080</t>
  </si>
  <si>
    <t>AA0090</t>
  </si>
  <si>
    <t>AA0100</t>
  </si>
  <si>
    <t>AA0110</t>
  </si>
  <si>
    <t>R</t>
  </si>
  <si>
    <t>AA0120</t>
  </si>
  <si>
    <t>AA0130</t>
  </si>
  <si>
    <t>AA0140</t>
  </si>
  <si>
    <t xml:space="preserve">A.1.B.3)  Contributi da altri soggetti pubblici (extra fondo) </t>
  </si>
  <si>
    <t>AA0150</t>
  </si>
  <si>
    <t>A.1.B.3.1)  Contributi da altri soggetti pubblici (extra fondo) vincolati</t>
  </si>
  <si>
    <t>A.1.B.1.2)  Contributi da altri enti pubblici (extra fondo) vincolati</t>
  </si>
  <si>
    <t>AA0160</t>
  </si>
  <si>
    <t>A.1.B.3.2)  Contributi da altri soggetti pubblici (extra fondo) L. 210/92</t>
  </si>
  <si>
    <t>AA0170</t>
  </si>
  <si>
    <t>A.1.B.3.3)  Contributi da altri soggetti pubblici (extra fondo) altro</t>
  </si>
  <si>
    <t>AA0180</t>
  </si>
  <si>
    <t>A.2.C.2) Altri proventi diversi</t>
  </si>
  <si>
    <t>AZ9999</t>
  </si>
  <si>
    <t>Totale valore della produzione (A)</t>
  </si>
  <si>
    <t>B)  Costi della produzione</t>
  </si>
  <si>
    <t>BA0010</t>
  </si>
  <si>
    <t>B.1)  Acquisti di beni</t>
  </si>
  <si>
    <t>BA0020</t>
  </si>
  <si>
    <t>B.1.A)  Acquisti di beni sanitari</t>
  </si>
  <si>
    <t>BA0030</t>
  </si>
  <si>
    <t>B.1.A.1)  Prodotti farmaceutici ed emoderivati</t>
  </si>
  <si>
    <t>BA0040</t>
  </si>
  <si>
    <t>B.1.A.1.1) Medicinali con AIC, ad eccezione di vaccini ed emoderivati di produzione regionale</t>
  </si>
  <si>
    <t>B.2.A.1.1) - da convenzione</t>
  </si>
  <si>
    <t>BA0050</t>
  </si>
  <si>
    <t>B.1.A.1.2) Medicinali senza AIC</t>
  </si>
  <si>
    <t>BA0060</t>
  </si>
  <si>
    <t>B.1.A.1.3) Emoderivati di produzione regionale</t>
  </si>
  <si>
    <t>BA0070</t>
  </si>
  <si>
    <t>B.1.A.2)  Sangue ed emocomponenti</t>
  </si>
  <si>
    <t>B.1.A.2)  Ossigeno</t>
  </si>
  <si>
    <t>BA0080</t>
  </si>
  <si>
    <t>Altre competenze</t>
  </si>
  <si>
    <t>Oneri sociali</t>
  </si>
  <si>
    <t>Costi per assistenza PLS</t>
  </si>
  <si>
    <t>Costi per assistenza Continuità assistenziale</t>
  </si>
  <si>
    <t>Compensi fissi  Conv. per ass. guardia medica festiva e notturna</t>
  </si>
  <si>
    <t>Compensi fissi  Conv. per emergenza sanitaria territoriale</t>
  </si>
  <si>
    <t>Compensi fissi Conv. per ass. guardia medica turistica</t>
  </si>
  <si>
    <t>aumento/diminuzione debiti tributari</t>
  </si>
  <si>
    <t>aumento/diminuzione debiti verso istituti di previdenza</t>
  </si>
  <si>
    <t>aumento/diminuzione altri debiti</t>
  </si>
  <si>
    <t>A.1.C)  Contributi c/esercizio per ricerca</t>
  </si>
  <si>
    <t>AA0190</t>
  </si>
  <si>
    <t>AA0200</t>
  </si>
  <si>
    <t>AA0210</t>
  </si>
  <si>
    <t>AA0220</t>
  </si>
  <si>
    <t>AA0230</t>
  </si>
  <si>
    <t>A.1.D)  Contributi c/esercizio da privati</t>
  </si>
  <si>
    <t>A.1.C)  Contributi c/esercizio da enti privati</t>
  </si>
  <si>
    <t>AA0240</t>
  </si>
  <si>
    <t>A.2)  Rettifica contributi c/esercizio per destinazione ad investimenti</t>
  </si>
  <si>
    <t>-</t>
  </si>
  <si>
    <t>AA0250</t>
  </si>
  <si>
    <t>AA0260</t>
  </si>
  <si>
    <t>A.2.B)  Rettifica contributi in c/esercizio per destinazione ad investimenti - altri contributi</t>
  </si>
  <si>
    <t>AA0270</t>
  </si>
  <si>
    <t>A.3) Utilizzo fondi per quote inutilizzate contributi vincolati di esercizi precedenti</t>
  </si>
  <si>
    <t>AA0280</t>
  </si>
  <si>
    <t>A.3.A)  Utilizzo fondi per quote inutilizzate contributi di esercizi precedenti da Regione o Prov. Aut. per quota F.S. regionale vincolato</t>
  </si>
  <si>
    <t>AA0290</t>
  </si>
  <si>
    <t>A.3.B) Utilizzo fondi per quote inutilizzate contributi di esercizi precedenti da soggetti pubblici (extra fondo) vincolati</t>
  </si>
  <si>
    <t>B.15.C.1)  Accantonamenti per interessi di mora</t>
  </si>
  <si>
    <t>AA0300</t>
  </si>
  <si>
    <t xml:space="preserve">            A.II.3) Finanziamenti da Regione per investimenti</t>
  </si>
  <si>
    <t>PAA080</t>
  </si>
  <si>
    <t xml:space="preserve">            A.II.4) Finanziamenti da altri soggetti pubblici per investimenti</t>
  </si>
  <si>
    <t>PAA090</t>
  </si>
  <si>
    <t xml:space="preserve">            A.II.5) Finanziamenti per investimenti da rettifica contributi in conto esercizio</t>
  </si>
  <si>
    <t>PAA100</t>
  </si>
  <si>
    <t>Contributi farmacie rurali ed Enpaf</t>
  </si>
  <si>
    <t>- da pubblico (Aziende sanitarie pubbliche della Regione)- Mobilità intraregionale</t>
  </si>
  <si>
    <t>- da pubblico (Extraregione)</t>
  </si>
  <si>
    <t>Acquisti servizi sanitari per assistenza specialistica ambulatoriale</t>
  </si>
  <si>
    <t>- da pubblico (Aziende sanitarie pubbliche della Regione)</t>
  </si>
  <si>
    <t>Acquisto di prestazioni ambulatoriali e diagnostiche regionali</t>
  </si>
  <si>
    <t>Acquisto di prestazioni ambulatoriali e diagnostiche regionali fatturate</t>
  </si>
  <si>
    <t>- da pubblico (altri soggetti pubbl. della Regione)</t>
  </si>
  <si>
    <t>Acquisto di prestazioni ambulatoriali e diagnostiche extraregione in compensazione</t>
  </si>
  <si>
    <t>B.1.A.2.1) da pubblico (Aziende sanitarie pubbliche della Regione) – Mobilità intraregionale</t>
  </si>
  <si>
    <t>B.1.A.6)  Materiali diagnostici, lastre RX, mezzi di contrasto per RX, carta per ECG, ECG, etc.</t>
  </si>
  <si>
    <t>BA0090</t>
  </si>
  <si>
    <t>Servizi sanitari per assistenza specialistica da IRCCS privati e Policlinici privati</t>
  </si>
  <si>
    <t>Servizi sanitari per assistenza specialistica da Ospedali Classificati privati</t>
  </si>
  <si>
    <t>Servizi sanitari per assistenza specialistica da Case di Cura private</t>
  </si>
  <si>
    <t>Servizi sanitari per assistenza specialistica da altri privati</t>
  </si>
  <si>
    <t>- da privato per cittadini non residenti - Extraregione (mobilità attiva in compensazione)</t>
  </si>
  <si>
    <t>Acquisti servizi sanitari per assistenza riabilitativa</t>
  </si>
  <si>
    <t>- da pubblico (Extraregione) non soggetti a compensazione</t>
  </si>
  <si>
    <t>- da privato (intraregionale)</t>
  </si>
  <si>
    <t>B.4.C)  Canoni di leasing</t>
  </si>
  <si>
    <t>BA2050</t>
  </si>
  <si>
    <t>A.3.C)  Utilizzo fondi per quote inutilizzate contributi di esercizi precedenti per ricerca</t>
  </si>
  <si>
    <t>AA0310</t>
  </si>
  <si>
    <t>A.3.D) Utilizzo fondi per quote inutilizzate contributi vincolati di esercizi precedenti da privati</t>
  </si>
  <si>
    <t>AA0320</t>
  </si>
  <si>
    <t>A.4)  Ricavi per prestazioni sanitarie e sociosanitarie a rilevanza sanitaria</t>
  </si>
  <si>
    <t>AA0330</t>
  </si>
  <si>
    <t xml:space="preserve">A.4.A)  Ricavi per prestazioni sanitarie e sociosanitarie a rilevanza sanitaria erogate a soggetti pubblici </t>
  </si>
  <si>
    <t>AA0340</t>
  </si>
  <si>
    <t>A.4.A.1)  Ricavi per prestaz. sanitarie  e sociosanitarie a rilevanza sanitaria erogate ad Aziende sanitarie pubbliche della Regione</t>
  </si>
  <si>
    <t>AA0350</t>
  </si>
  <si>
    <t>AA0360</t>
  </si>
  <si>
    <t>A.4.A.1.2) Prestazioni di specialistica ambulatoriale</t>
  </si>
  <si>
    <t>A.2.A.1.1.B) Prestazioni di specialistica ambulatoriale</t>
  </si>
  <si>
    <t>AA0370</t>
  </si>
  <si>
    <t>A.4.A.1.3) Prestazioni di psichiatria residenziale e semiresidenziale</t>
  </si>
  <si>
    <t>A.2.A.1.1.C) Prestazioni di psichiatria residenziale e semiresidenziale</t>
  </si>
  <si>
    <t>AA0380</t>
  </si>
  <si>
    <t>A.4.A.1.4) Prestazioni di File F</t>
  </si>
  <si>
    <t>A.2.A.1.1.D) Prestazioni di File F</t>
  </si>
  <si>
    <t>AA0390</t>
  </si>
  <si>
    <t>A.4.A.1.5) Prestazioni servizi MMG, PLS, Contin. assistenziale</t>
  </si>
  <si>
    <t>A.2.A.1.1.E.1) Prestazioni servizi MMG, PLS, Contin. Assistenziale</t>
  </si>
  <si>
    <t>AA0400</t>
  </si>
  <si>
    <t>A.4.A.1.6) Prestazioni servizi farmaceutica convenzionata</t>
  </si>
  <si>
    <t>B.5.A.1.3) Costo del personale dirigente medico - altro</t>
  </si>
  <si>
    <t>BA2150</t>
  </si>
  <si>
    <t>B.5.A.2) Costo del personale dirigente non medico</t>
  </si>
  <si>
    <t>BA2160</t>
  </si>
  <si>
    <t>B.5.A.2.1) Costo del personale dirigente non medico - tempo indeterminato</t>
  </si>
  <si>
    <t>BA2170</t>
  </si>
  <si>
    <t>B.5.A.2.2) Costo del personale dirigente non medico - tempo determinato</t>
  </si>
  <si>
    <t>BA2180</t>
  </si>
  <si>
    <t>B.5.A.2.3) Costo del personale dirigente non medico - altro</t>
  </si>
  <si>
    <t>BA2190</t>
  </si>
  <si>
    <t>B.5.B) Costo del personale comparto ruolo sanitario</t>
  </si>
  <si>
    <t>BA2200</t>
  </si>
  <si>
    <t xml:space="preserve">Acquisto immobilizzazioni immateriali in corso </t>
  </si>
  <si>
    <t>Acquisto altre immobilizzazioni immateriali</t>
  </si>
  <si>
    <t>Acquisto Immobilizzazioni Immateriali</t>
  </si>
  <si>
    <t>B.7.A) Costo del personale dirigente ruolo tecnico</t>
  </si>
  <si>
    <t>BA2340</t>
  </si>
  <si>
    <t>B.7.A.1) Costo del personale dirigente ruolo tecnico - tempo indeterminato</t>
  </si>
  <si>
    <t>BA2350</t>
  </si>
  <si>
    <t>B.7.A.2) Costo del personale dirigente ruolo tecnico - tempo determinato</t>
  </si>
  <si>
    <t>BA2360</t>
  </si>
  <si>
    <t>B.7.A.3) Costo del personale dirigente ruolo tecnico - altro</t>
  </si>
  <si>
    <t>BA2370</t>
  </si>
  <si>
    <t>B.7.B) Costo del personale comparto ruolo tecnico</t>
  </si>
  <si>
    <t>BA2380</t>
  </si>
  <si>
    <t>B.7.B.1) Costo del personale comparto ruolo tecnico - tempo indeterminato</t>
  </si>
  <si>
    <t>BA2390</t>
  </si>
  <si>
    <t>Compartecipazione al personale per att. libero professionale intramoenia - Consulenze (ex art. 55 c.1 lett. c), d) ed ex Art. 57-58)</t>
  </si>
  <si>
    <t>Consulenze a favore di terzi, rimborsate Dirigenza medica e veterinaria</t>
  </si>
  <si>
    <t>A.2.A.1.1.E.2) Prestazioni servizi farmaceutica convenzionata</t>
  </si>
  <si>
    <t>AA0410</t>
  </si>
  <si>
    <t>A.4.A.1.7) Prestazioni termali</t>
  </si>
  <si>
    <t>A.2.A.1.1.E.3) Prestazioni termali</t>
  </si>
  <si>
    <t>AA0420</t>
  </si>
  <si>
    <t>A.4.A.1.8) Prestazioni trasporto ambulanze ed elisoccorso</t>
  </si>
  <si>
    <t>A.2.A.1.1.E.4) Prestazioni trasporto ambulanze ed elisoccorso</t>
  </si>
  <si>
    <t>AA0430</t>
  </si>
  <si>
    <t xml:space="preserve">A.4.A.1.9) Altre prestazioni sanitarie e socio-sanitarie a rilevanza sanitaria </t>
  </si>
  <si>
    <t>A.2.A.1.1.E.5) Altre prestazioni sanitarie e socio-sanitarie</t>
  </si>
  <si>
    <t>AA0440</t>
  </si>
  <si>
    <t xml:space="preserve">A.4.A.2)   Ricavi per prestaz. sanitarie e sociosanitarie a rilevanza sanitaria erogate ad altri soggetti pubblici </t>
  </si>
  <si>
    <t>A.2.A.1.2)   Ricavi per prestaz. sanitarie  e sociosanitarie  erogate ad altri soggetti pubblici della Regione</t>
  </si>
  <si>
    <t>AA0450</t>
  </si>
  <si>
    <t>A.4.A.3)   Ricavi per prestaz. sanitarie e sociosanitarie a rilevanza sanitaria erogate a soggetti pubblici Extraregione</t>
  </si>
  <si>
    <t>PEZ999</t>
  </si>
  <si>
    <t>E)  RATEI E RISCONTI PASSIVI</t>
  </si>
  <si>
    <t>PEA000</t>
  </si>
  <si>
    <t xml:space="preserve">     E.I) RATEI PASSIVI</t>
  </si>
  <si>
    <t>PEA010</t>
  </si>
  <si>
    <t xml:space="preserve">            E.I.1) Ratei passivi</t>
  </si>
  <si>
    <t>PEA020</t>
  </si>
  <si>
    <t xml:space="preserve">            E.I.2) Ratei passivi v/Aziende sanitarie pubbliche della Regione</t>
  </si>
  <si>
    <t>B - Totale attività di investimento</t>
  </si>
  <si>
    <t>ATTIVITÀ DI FINANZIAMENTO</t>
  </si>
  <si>
    <t>diminuzione/aumento crediti vs Stato (finanziamenti per investimenti)</t>
  </si>
  <si>
    <t>diminuzione/aumento crediti vs Regione  (finanziamenti per investimenti)</t>
  </si>
  <si>
    <t>B.2.A.2)   Acquisti servizi sanitari per farmaceutica</t>
  </si>
  <si>
    <t>BA0500</t>
  </si>
  <si>
    <t>B.2.A.2.1) - da convenzione</t>
  </si>
  <si>
    <t>BA0510</t>
  </si>
  <si>
    <t>B.2.A.2.2) - da pubblico (Aziende sanitarie pubbliche della Regione)- Mobilità intraregionale</t>
  </si>
  <si>
    <t>B.2.A.2.2) – da pubblico (Asl-AO, IRCCS, Policlinici  della Regione)- Mobilità intraregionale</t>
  </si>
  <si>
    <t>BA0520</t>
  </si>
  <si>
    <t>B.2.A.2.3) - da pubblico (Extraregione)</t>
  </si>
  <si>
    <t>B.2.A.2.3) – da pubblico (Asl-AO, IRCCS, Policlinici  extra Regione)</t>
  </si>
  <si>
    <t>BA0530</t>
  </si>
  <si>
    <t>B.2.A.3)   Acquisti servizi sanitari per assistenza specialistica ambulatoriale</t>
  </si>
  <si>
    <t>BA0540</t>
  </si>
  <si>
    <t>B.2.A.3.1) - da pubblico (Aziende sanitarie pubbliche della Regione)</t>
  </si>
  <si>
    <t>B.2.A.3.1)  - da pubblico (Asl-AO, IRCCS, Policlinici della Regione)</t>
  </si>
  <si>
    <t>BA0550</t>
  </si>
  <si>
    <t>B.2.A.3.2) - da pubblico (altri soggetti pubbl. della Regione)</t>
  </si>
  <si>
    <t>B.2.A.3.2)  - da pubblico (altri soggetti pubbl. della Regione)</t>
  </si>
  <si>
    <t>BA0560</t>
  </si>
  <si>
    <t>B.2.A.3.3) - da pubblico (Extraregione)</t>
  </si>
  <si>
    <t>PEA030</t>
  </si>
  <si>
    <t xml:space="preserve">     E.II) RISCONTI PASSIVI</t>
  </si>
  <si>
    <t>PEA040</t>
  </si>
  <si>
    <t xml:space="preserve">           E.II.1) Risconti passivi</t>
  </si>
  <si>
    <t>PEA050</t>
  </si>
  <si>
    <t xml:space="preserve">           E.II.2) Risconti passivi v/Aziende sanitarie pubbliche della Regione</t>
  </si>
  <si>
    <t>PFZ999</t>
  </si>
  <si>
    <t>F)  CONTI D'ORDINE</t>
  </si>
  <si>
    <t>PFA000</t>
  </si>
  <si>
    <t xml:space="preserve">     F.I) CANONI DI LEASING ANCORA DA PAGARE</t>
  </si>
  <si>
    <t>PFA010</t>
  </si>
  <si>
    <t xml:space="preserve">     F.II) DEPOSITI CAUZIONALI</t>
  </si>
  <si>
    <t>PFA020</t>
  </si>
  <si>
    <t xml:space="preserve">     F.III) BENI IN COMODATO</t>
  </si>
  <si>
    <t>PFA030</t>
  </si>
  <si>
    <t xml:space="preserve">     F.IV) ALTRI CONTI D'ORDINE</t>
  </si>
  <si>
    <t>Totale passivo</t>
  </si>
  <si>
    <t>Dettaglio debiti (PDZ999) per anno di formazione</t>
  </si>
  <si>
    <t>IMPORTO ANTE 31/12/2005</t>
  </si>
  <si>
    <t>IMPORTO POST 31/12/2005</t>
  </si>
  <si>
    <t xml:space="preserve">DEBITI COMMERCIALI </t>
  </si>
  <si>
    <t xml:space="preserve">DEBITI NON COMMERCIALI </t>
  </si>
  <si>
    <t>(PDZ999)</t>
  </si>
  <si>
    <t xml:space="preserve">Data </t>
  </si>
  <si>
    <t>……………………</t>
  </si>
  <si>
    <t xml:space="preserve">
(+/-)</t>
  </si>
  <si>
    <t>IMMOBILIZZAZIONI IMMATERIALI</t>
  </si>
  <si>
    <t>Costi di impianto e di ampliamento</t>
  </si>
  <si>
    <t>Costi di ricerca e sviluppo</t>
  </si>
  <si>
    <t>Diritti di brevetto e diritti di utilizzazione delle opere d'ingegno</t>
  </si>
  <si>
    <t>A.4.A.3.5) Prestazioni servizi MMG, PLS, Contin. assistenziale Extraregione</t>
  </si>
  <si>
    <t>B.16.A.1)  Accantonamenti per cause civili ed oneri processuali</t>
  </si>
  <si>
    <t>B.15.A.1)  Accantonamenti per cause civili ed oneri processuali</t>
  </si>
  <si>
    <t>BA2720</t>
  </si>
  <si>
    <t>B.16.A.2)  Accantonamenti per contenzioso personale dipendente</t>
  </si>
  <si>
    <t>A.2.A.1.3.E.1) Prestazioni servizi MMG, PLS, Contin. assistenziale Extraregione</t>
  </si>
  <si>
    <t>AA0510</t>
  </si>
  <si>
    <t>A.4.A.3.6) Prestazioni servizi farmaceutica convenzionata Extraregione</t>
  </si>
  <si>
    <t>A.2.A.1.3.E.2) Prestazioni servizi farmaceutica conv enzionata Extraregione</t>
  </si>
  <si>
    <t>AA0520</t>
  </si>
  <si>
    <t>A.4.A.3.7) Prestazioni termali Extraregione</t>
  </si>
  <si>
    <t>B.15.A.2)  Accantonamenti per contenzioso personale dipendente</t>
  </si>
  <si>
    <t>BA2730</t>
  </si>
  <si>
    <t>Integrazione finanziamento</t>
  </si>
  <si>
    <t>A.2.A.1.3.E.3) Prestazioni termali Extraregione</t>
  </si>
  <si>
    <t>AA0530</t>
  </si>
  <si>
    <t>A.4.A.3.8) Prestazioni trasporto ambulanze ed elisoccorso Extraregione</t>
  </si>
  <si>
    <t>FLUSSO DI CASSA COMPLESSIVO (A+B+C)</t>
  </si>
  <si>
    <t>Delta liquidità tra inizio e fine esercizio (al netto dei conti bancari passivi)</t>
  </si>
  <si>
    <t>Squadratura tra il valore delle disponibilità liquide nello SP e il valore del flusso di cassa complessivo</t>
  </si>
  <si>
    <t>aumento/diminuzione debiti verso arpa</t>
  </si>
  <si>
    <t>diminuzione/aumento crediti parte corrente v/ARPA</t>
  </si>
  <si>
    <t xml:space="preserve">                       A.I.3.a) Diritti di brevetto e diritti di utilizzazione delle opere d'ingegno - derivanti dall'attività di ricerca</t>
  </si>
  <si>
    <t xml:space="preserve">                       A.I.3.b) F.do Amm.to diritti di brevetto e diritti di utilizzazione delle opere d'ingegno - derivanti dall'attività di ricerca</t>
  </si>
  <si>
    <t xml:space="preserve">                            B.II.2.a.7)  Crediti v/Regione o Provincia Autonoma per finanziamento sanitario aggiuntivo corrente LEA</t>
  </si>
  <si>
    <t xml:space="preserve">                            B.II.2.a.8)  Crediti v/Regione o Provincia Autonoma per finanziamento sanitario aggiuntivo corrente extra LEA</t>
  </si>
  <si>
    <t xml:space="preserve">                            B.II.2.b.5) Crediti v/Regione o Provincia Autonoma per ricostituzione risorse da investimenti esercizi precedenti</t>
  </si>
  <si>
    <t xml:space="preserve">                            B.II.4.a.2) Crediti v/Aziende sanitarie pubbliche della Regione - per mobilità non in compensazione</t>
  </si>
  <si>
    <t>A.2.A.1.3.E.4) Prestazioni trasporto ambulanze ed elisoccorso Extraregione</t>
  </si>
  <si>
    <t>AA0540</t>
  </si>
  <si>
    <t>A.4.A.3.9) Altre prestazioni sanitarie e sociosanitarie a rilevanza sanitaria Extraregione</t>
  </si>
  <si>
    <t>A.2.A.1.3.E.5) Altre prestazioni sanitarie Extraregione</t>
  </si>
  <si>
    <t>AA0550</t>
  </si>
  <si>
    <t>A.4.A.3.10) Ricavi per cessione di emocomponenti e cellule staminali Extraregione</t>
  </si>
  <si>
    <t>AA0560</t>
  </si>
  <si>
    <t>A.4.A.3.11) Ricavi per differenziale tariffe TUC</t>
  </si>
  <si>
    <t>conto</t>
  </si>
  <si>
    <t>A.A.S 2</t>
  </si>
  <si>
    <t>A.A.S 3</t>
  </si>
  <si>
    <t>A.A.S 5</t>
  </si>
  <si>
    <t>C.R.O.</t>
  </si>
  <si>
    <t>EGAS</t>
  </si>
  <si>
    <t>Crediti v/Regione o Provincia Autonoma per spesa corrente - altro</t>
  </si>
  <si>
    <t>Crediti v/Regione o Provincia Autonoma per ricerca - vincolati a progetti europei</t>
  </si>
  <si>
    <t>Crediti v/Regione o Provincia Autonoma per ricerca -  vincolati a progetti ministeriali</t>
  </si>
  <si>
    <t>Crediti v/Regione o Provincia Autonoma per ricerca - quota regionale</t>
  </si>
  <si>
    <t>Crediti v/Regione o Provincia Autonoma per ricerca - Altro</t>
  </si>
  <si>
    <t>Crediti v/Regione o Provincia Autonoma per versamenti a patrimonio netto</t>
  </si>
  <si>
    <t>Crediti v/Regione per copertura debiti al 31/12/2005</t>
  </si>
  <si>
    <t>Crediti v/comuni</t>
  </si>
  <si>
    <t>Crediti v/Aziende sanitarie pubbliche</t>
  </si>
  <si>
    <t>Crediti v/clienti privati</t>
  </si>
  <si>
    <t>Privati paganti</t>
  </si>
  <si>
    <t>Crediti verso soggetti esteri</t>
  </si>
  <si>
    <t>A.4.B.1)  Prestazioni di ricovero da priv. Extraregione in compensazione (mobilità attiva)</t>
  </si>
  <si>
    <t>A.2.A.2.1)  Prestazioni di ricovero da priv. extraregione in compensazione (mobilità attiva)</t>
  </si>
  <si>
    <t>AA0630</t>
  </si>
  <si>
    <t>A.4.B.2)  Prestazioni ambulatoriali da priv. Extraregione in compensazione  (mobilità attiva)</t>
  </si>
  <si>
    <t>A.2.A.2.2)  Prestazioni di ambulatoriali da priv. extraregione in compensazione  (mobilità attiva)</t>
  </si>
  <si>
    <t>AA0640</t>
  </si>
  <si>
    <t>A.4.B.3)  Prestazioni di File F da priv. Extraregione in compensazione (mobilità attiva)</t>
  </si>
  <si>
    <t>A.2.A.2.3)  Prestazioni di File F da priv. extraregione in compensazione (mobilità attiva)</t>
  </si>
  <si>
    <t>AA0650</t>
  </si>
  <si>
    <t>A.2.A.4.3)  Ricavi per prestazioni sanitarie intramoenia - Area sanità pubblica</t>
  </si>
  <si>
    <t>AA0710</t>
  </si>
  <si>
    <t>A.4.D.4)  Ricavi per prestazioni sanitarie intramoenia - Consulenze (ex art. 55 c.1 lett. c), d) ed ex art. 57-58)</t>
  </si>
  <si>
    <t>A.2.A.4.4)  Ricavi per prestazioni sanitarie intramoenia - Consulenze (ex art. 55 c.1 lett. c), d) ed ex Art. 57-58)</t>
  </si>
  <si>
    <t>AA0720</t>
  </si>
  <si>
    <t>Contributi regionali in c/capitale vincolati</t>
  </si>
  <si>
    <t>Contributi per rimborso mutui</t>
  </si>
  <si>
    <t>Altri contributi</t>
  </si>
  <si>
    <t>RISERVE DA DONAZIONI E LASCITI VINCOLATI AD INVESTIMENTI</t>
  </si>
  <si>
    <t>ALTRE RISERVE</t>
  </si>
  <si>
    <t>Riserve da rivalutazioni</t>
  </si>
  <si>
    <t>Riserve da plusvalenze da reinvestire</t>
  </si>
  <si>
    <t>Contributi da reinvestire</t>
  </si>
  <si>
    <t>Riserve da utili di esercizio destinati ad investimenti</t>
  </si>
  <si>
    <t>Riserve diverse</t>
  </si>
  <si>
    <t>CONTRIBUTI PER RIPIANO PERDITE</t>
  </si>
  <si>
    <t>F.do Amm.to Altre immobilizzazioni materiali</t>
  </si>
  <si>
    <t>FONDI SVALUTAZIONE IMMOBILIZZAZIONI IMMATERIALI</t>
  </si>
  <si>
    <t>F.do Svalut. Costi di impianto e di ampliamento</t>
  </si>
  <si>
    <t>F.do Svalut. Costi di ricerca e sviluppo</t>
  </si>
  <si>
    <t>F.do Svalut. Diritti di brevetto e diritti di utilizzazione delle opere d'ingegno</t>
  </si>
  <si>
    <t>F.do Svalut. Altre immobilizzazioni immateriali</t>
  </si>
  <si>
    <t>FONDI SVALUTAZIONE IMMOBILIZZAZIONI MATERIALI</t>
  </si>
  <si>
    <t>F.do Svalut. Impianti e macchinari</t>
  </si>
  <si>
    <t>F.do Svalut. Attrezzature sanitarie e scientifiche</t>
  </si>
  <si>
    <t>F.do Svalut. Mobili e arredi</t>
  </si>
  <si>
    <t>A.4.D.5)  Ricavi per prestazioni sanitarie intramoenia - Consulenze (ex art. 55 c.1 lett. c), d) ed ex art. 57-58) (Aziende sanitarie pubbliche della Regione)</t>
  </si>
  <si>
    <t>A.2.A.4.5)  Ricavi per prestazioni sanitarie intramoenia - Consulenze (ex art. 55 c.1 lett. c), d) ed ex Art. 57-58) (Asl - Ao, Irccs e Policlinici della Regione)</t>
  </si>
  <si>
    <t>AA0730</t>
  </si>
  <si>
    <t>A.4.D.6)  Ricavi per prestazioni sanitarie intramoenia - Altro</t>
  </si>
  <si>
    <t>AA0750</t>
  </si>
  <si>
    <t>A.5) Concorsi, recuperi e rimborsi</t>
  </si>
  <si>
    <t>A.3)  Concorsi, recuperi e rimborsi per attività tipiche</t>
  </si>
  <si>
    <t>AA0760</t>
  </si>
  <si>
    <t>A.5.A) Rimborsi assicurativi</t>
  </si>
  <si>
    <t>A.3.A) Rimborsi assicurativi</t>
  </si>
  <si>
    <t>AA0770</t>
  </si>
  <si>
    <t>A.5.B) Concorsi, recuperi e rimborsi da Regione</t>
  </si>
  <si>
    <t>A.3.B.3) Concorsi, recuperi e rimborsi v/Regione</t>
  </si>
  <si>
    <t>AA0780</t>
  </si>
  <si>
    <t>A.5.B.1) Rimborso degli oneri stipendiali del personale dell'azienda in posizione di comando presso la Regione</t>
  </si>
  <si>
    <t>A.3.B.3.1) Rimborso degli oneri stipendiali del personale dell'azienda in posizione di comando v/Regione</t>
  </si>
  <si>
    <t>AA0790</t>
  </si>
  <si>
    <t>A.5.B.2) Altri concorsi, recuperi e rimborsi da parte della Regione</t>
  </si>
  <si>
    <t>A.3.B.3.2) Altri concorsi, recuperi e rimborsi per attività tipiche v/Regione</t>
  </si>
  <si>
    <t>AA0800</t>
  </si>
  <si>
    <t>A.5.C) Concorsi, recuperi e rimborsi da Aziende sanitarie pubbliche della Regione</t>
  </si>
  <si>
    <t>A.3.B.1) Concorsi, recuperi e rimborsi v/Asl-AO, IRCCS, Policlinici della Regione</t>
  </si>
  <si>
    <t>AA0810</t>
  </si>
  <si>
    <t>B.2.A.12.5) - da privato (extraregionale)</t>
  </si>
  <si>
    <t>BA1200</t>
  </si>
  <si>
    <t>B.2.A.13)  Compartecipazione al personale per att. libero-prof. (intramoenia)</t>
  </si>
  <si>
    <t>B.2.A.12)  Compartecipazione al personale per att. libero-prof. (intramoenia)</t>
  </si>
  <si>
    <t>BA1210</t>
  </si>
  <si>
    <t>B.2.A.13.1)  Compartecipazione al personale per att. libero professionale intramoenia - Area ospedaliera</t>
  </si>
  <si>
    <t>BA1220</t>
  </si>
  <si>
    <t>B.2.A.13.2)  Compartecipazione al personale per att. libero professionale intramoenia- Area specialistica</t>
  </si>
  <si>
    <t>BA1230</t>
  </si>
  <si>
    <t>B.2.A.13.3)  Compartecipazione al personale per att. libero professionale intramoenia - Area sanità pubblica</t>
  </si>
  <si>
    <t>BA1240</t>
  </si>
  <si>
    <t>B.2.A.13.4)  Compartecipazione al personale per att. libero professionale intramoenia - Consulenze (ex art. 55 c.1 lett. c), d) ed ex Art. 57-58)</t>
  </si>
  <si>
    <t>BA1250</t>
  </si>
  <si>
    <t>B.2.A.13.5)  Compartecipazione al personale per att. libero professionale intramoenia - Consulenze (ex art. 55 c.1 lett. c), d) ed ex Art. 57-58) (Aziende sanitarie pubbliche della Regione)</t>
  </si>
  <si>
    <t>BA1260</t>
  </si>
  <si>
    <t>B.2.A.13.6)  Compartecipazione al personale per att. libero professionale intramoenia - Altro</t>
  </si>
  <si>
    <t>BA1270</t>
  </si>
  <si>
    <t>B.2.A.13.7)  Compartecipazione al personale per att. libero  professionale intramoenia - Altro (Aziende sanitarie pubbliche della Regione)</t>
  </si>
  <si>
    <t>BA1280</t>
  </si>
  <si>
    <t>B.2.A.14)  Rimborsi, assegni e contributi sanitari</t>
  </si>
  <si>
    <t>B.2.A.13)  Rimborsi, assegni e contributi sanitari</t>
  </si>
  <si>
    <t>BA1290</t>
  </si>
  <si>
    <t>X</t>
  </si>
  <si>
    <t>A.5.D.1) Rimborso degli oneri stipendiali del personale dipendente dell'azienda in posizione di comando presso altri soggetti pubblici</t>
  </si>
  <si>
    <t>A.2.B.2.1) Rimborso degli oneri stipendiali del personale  dipendente dell'azienda in posizione di comando v/altri Enti Pubblici</t>
  </si>
  <si>
    <t>AA0860</t>
  </si>
  <si>
    <t>A.5.D.2) Rimborsi per acquisto beni da parte di altri soggetti pubblici</t>
  </si>
  <si>
    <t>A.3.B.2.2) Rimborsi per acquisto beni sanitari v/altri Enti Pubblici</t>
  </si>
  <si>
    <t>AA0870</t>
  </si>
  <si>
    <t>A.5.D.3) Altri concorsi, recuperi e rimborsi da parte di altri soggetti pubblici</t>
  </si>
  <si>
    <t>A.3.B.2.4) Altri concorsi, recuperi e rimborsi per attività tipiche v/Altri Enti Pubblici</t>
  </si>
  <si>
    <t>AA0880</t>
  </si>
  <si>
    <t>A.5.E) Concorsi, recuperi e rimborsi da privati</t>
  </si>
  <si>
    <t>A.3.B.4) Concorsi, recuperi e rimborsi v/privati</t>
  </si>
  <si>
    <t>AA0890</t>
  </si>
  <si>
    <t>A.5.E.1) Rimborso da aziende farmaceutiche per Pay back</t>
  </si>
  <si>
    <t>AA0900</t>
  </si>
  <si>
    <t>A.5.E.1.1) Pay-back per il superamento del tetto della spesa farmaceutica territoriale</t>
  </si>
  <si>
    <t>AA0910</t>
  </si>
  <si>
    <t>A.5.E.1.2) Pay-back per superamento del tetto della spesa farmaceutica ospedaliera</t>
  </si>
  <si>
    <t>AA0920</t>
  </si>
  <si>
    <t>B.2.A.14.4.E) Rimborso oneri stipendiale personale sanitario in comando da aziende di altre Regioni (Extraregione)</t>
  </si>
  <si>
    <t>BA1490</t>
  </si>
  <si>
    <t>B.2.A.16) Altri servizi sanitari e sociosanitari a rilevanza sanitaria</t>
  </si>
  <si>
    <t>B.2.A.15) Altri servizi sanitari e sociosanitari a rilevanza sanitaria</t>
  </si>
  <si>
    <t>BA1500</t>
  </si>
  <si>
    <t>B.2.A.16.1)  Altri servizi sanitari e sociosanitari a rilevanza sanitaria da pubblico - Aziende sanitarie pubbliche della Regione</t>
  </si>
  <si>
    <t>B.2.A.15.1)  Altri servizi sanitari e sociosanitari da pubblico v/Asl-AO, IRCCS, Policlinici d/Regione</t>
  </si>
  <si>
    <t>BA1510</t>
  </si>
  <si>
    <t>B.2.A.16.2)  Altri servizi sanitari e sociosanitari  a rilevanza sanitaria da pubblico - Altri soggetti pubblici della Regione</t>
  </si>
  <si>
    <t>B.2.A.15.2)  Altri servizi sanitari e sociosanitari da pubblico - Altri enti</t>
  </si>
  <si>
    <t>BA1520</t>
  </si>
  <si>
    <t>B.2.A.16.3) Altri servizi sanitari e sociosanitari a rilevanza sanitaria da pubblico (Extraregione)</t>
  </si>
  <si>
    <t xml:space="preserve">A.7.B)  Quota imputata all'esercizio dei finanziamenti per investimenti da Regione </t>
  </si>
  <si>
    <t>A.5.A.2)  Costi capitalizzati da utilizzo finanziamenti per investimenti dallo Stato</t>
  </si>
  <si>
    <t>AA1010</t>
  </si>
  <si>
    <t>A.7.C)  Quota imputata all'esercizio dei finanziamenti per beni di prima dotazione</t>
  </si>
  <si>
    <t>A.5.A.3)  Costi capitalizzati da utilizzo altre poste del patrimonio netto</t>
  </si>
  <si>
    <t>AA1020</t>
  </si>
  <si>
    <t>A.7.D) Quota imputata all'esercizio dei contributi in c/ esercizio FSR destinati ad investimenti</t>
  </si>
  <si>
    <t>AA1030</t>
  </si>
  <si>
    <t>A.7.E) Quota imputata all'esercizio degli altri contributi in c/ esercizio destinati ad investimenti</t>
  </si>
  <si>
    <t>AA1040</t>
  </si>
  <si>
    <t>A.7.F) Quota imputata all'esercizio di altre poste del patrimonio netto</t>
  </si>
  <si>
    <t>AA1050</t>
  </si>
  <si>
    <t>A.8)  Incrementi delle immobilizzazioni per lavori interni</t>
  </si>
  <si>
    <t>A.5.B)  Costi capitalizzati per costi sostenuti in economia</t>
  </si>
  <si>
    <t>AA1060</t>
  </si>
  <si>
    <t>A.9) Altri ricavi e proventi</t>
  </si>
  <si>
    <t>A.2.B) Ricavi per prestazioni non sanitarie</t>
  </si>
  <si>
    <t>AA1070</t>
  </si>
  <si>
    <t>A.9.A) Ricavi per prestazioni non sanitarie</t>
  </si>
  <si>
    <t>AA1080</t>
  </si>
  <si>
    <t>Compensi da accordi regionali Conv. per ass. guardia medica festiva e notturna</t>
  </si>
  <si>
    <t xml:space="preserve">Compensi da accordi regionali Conv. per emergenza sanitaria territoriale </t>
  </si>
  <si>
    <t>Compensi da accordi aziendali Conv. per ass. guardia medica festiva e notturna</t>
  </si>
  <si>
    <t xml:space="preserve">Compensi da accordi aziendali Conv. per emergenza sanitaria territoriale </t>
  </si>
  <si>
    <t>Altri compensi</t>
  </si>
  <si>
    <t>Premi assicurativi malattia Conv. per ass. guardia medica festiva e notturna</t>
  </si>
  <si>
    <t>Premi assicurativi malattia Conv. per emergenza sanitaria territoriale</t>
  </si>
  <si>
    <t>Premi assicurativi malattia  Conv. per ass. guardia medica turistica</t>
  </si>
  <si>
    <t>Oneri sociali Conv. per ass. guardia medica festiva e notturna</t>
  </si>
  <si>
    <t>Oneri sociali Conv. per emergenza sanitaria territoriale</t>
  </si>
  <si>
    <t>Oneri sociali  Conv. per ass. guardia medica turistica</t>
  </si>
  <si>
    <t>Altro (medicina dei servizi, psicologi, medici 118, ecc)</t>
  </si>
  <si>
    <t xml:space="preserve">Compensi fissi </t>
  </si>
  <si>
    <t>Medicina fiscale</t>
  </si>
  <si>
    <t>- da pubblico (Aziende sanitarie pubbliche della Regione) - Mobilità intraregionale</t>
  </si>
  <si>
    <t>- da pubblico (Aziende sanitarie pubbliche Extraregione) - Mobilità extraregionale</t>
  </si>
  <si>
    <t>B.1.A.2.2) da pubblico (Aziende sanitarie pubbliche extra Regione) – Mobilità extraregionale</t>
  </si>
  <si>
    <t>BA0100</t>
  </si>
  <si>
    <t>B.1.A.2.3) da altri soggetti</t>
  </si>
  <si>
    <t>BA0210</t>
  </si>
  <si>
    <t>B.1.A.3) Dispositivi medici</t>
  </si>
  <si>
    <t>BA0220</t>
  </si>
  <si>
    <t xml:space="preserve">B.1.A.3.1)  Dispositivi medici </t>
  </si>
  <si>
    <t>BA0230</t>
  </si>
  <si>
    <t>B.1.A.3.2)  Dispositivi medici impiantabili attivi</t>
  </si>
  <si>
    <t>BA0240</t>
  </si>
  <si>
    <t>B.1.A.3.3)  Dispositivi medico diagnostici in vitro (IVD)</t>
  </si>
  <si>
    <t>B.1.A.7)   Presidi chirurgici e materiali sanitari</t>
  </si>
  <si>
    <t>BA0250</t>
  </si>
  <si>
    <t>B.1.A.4)  Prodotti dietetici</t>
  </si>
  <si>
    <t>B.1.A.3)  Prodotti dietetici</t>
  </si>
  <si>
    <t>BA0260</t>
  </si>
  <si>
    <t>B.1.A.5)  Materiali per la profilassi (vaccini)</t>
  </si>
  <si>
    <t>B.1.A.4)  Materiali per la profilassi (vaccini)</t>
  </si>
  <si>
    <t>BA0270</t>
  </si>
  <si>
    <t>B.1.A.6)  Prodotti chimici</t>
  </si>
  <si>
    <t>B.1.A.5)  Materiali diagnostici prodotti chimici</t>
  </si>
  <si>
    <t>BA0280</t>
  </si>
  <si>
    <t>B.1.A.7)  Materiali e prodotti per uso veterinario</t>
  </si>
  <si>
    <t>B.1.A.10)  Materiali e Prodotti per uso veterinario</t>
  </si>
  <si>
    <t>BA0290</t>
  </si>
  <si>
    <t>B.1.A.8)  Altri beni e prodotti sanitari</t>
  </si>
  <si>
    <t>B.1.A.11)  Altri beni e prodotti sanitari</t>
  </si>
  <si>
    <t>BA0300</t>
  </si>
  <si>
    <t>B.5.B.1) Costo del personale comparto ruolo sanitario - tempo indeterminato</t>
  </si>
  <si>
    <t>BA2210</t>
  </si>
  <si>
    <t>B.5.B.2) Costo del personale comparto ruolo sanitario - tempo determinato</t>
  </si>
  <si>
    <t>BA2220</t>
  </si>
  <si>
    <t>B.5.B.3) Costo del personale comparto ruolo sanitario - altro</t>
  </si>
  <si>
    <t>BA2230</t>
  </si>
  <si>
    <t>B.6)   Personale del ruolo professionale</t>
  </si>
  <si>
    <t>BA2240</t>
  </si>
  <si>
    <t>BA2250</t>
  </si>
  <si>
    <t>B.6.A.1) Costo del personale dirigente ruolo professionale - tempo indeterminato</t>
  </si>
  <si>
    <t>BA2260</t>
  </si>
  <si>
    <t>B.6.A.2) Costo del personale dirigente ruolo professionale - tempo determinato</t>
  </si>
  <si>
    <t>BA2270</t>
  </si>
  <si>
    <t>B.6.A.3) Costo del personale dirigente ruolo professionale - altro</t>
  </si>
  <si>
    <t>BA2280</t>
  </si>
  <si>
    <t>B.6.B) Costo del personale comparto ruolo professionale</t>
  </si>
  <si>
    <t>BA2290</t>
  </si>
  <si>
    <t>B.6.B.1) Costo del personale comparto ruolo professionale - tempo indeterminato</t>
  </si>
  <si>
    <t>BA2300</t>
  </si>
  <si>
    <t>B.6.B.2) Costo del personale comparto ruolo professionale - tempo determinato</t>
  </si>
  <si>
    <t>BA2310</t>
  </si>
  <si>
    <t>B.6.B.3) Costo del personale comparto ruolo professionale - altro</t>
  </si>
  <si>
    <t>BA2320</t>
  </si>
  <si>
    <t>B.7)   Personale del ruolo tecnico</t>
  </si>
  <si>
    <t>BA2330</t>
  </si>
  <si>
    <t>Oneri su compartecipazione al  personale per att. libero  professionale intramoenia - Altro</t>
  </si>
  <si>
    <t>B.2.A)   Acquisti servizi sanitari</t>
  </si>
  <si>
    <t>BA0410</t>
  </si>
  <si>
    <t>B.2.A.1)   Acquisti servizi sanitari per medicina di base</t>
  </si>
  <si>
    <t>BA0420</t>
  </si>
  <si>
    <t>BA0430</t>
  </si>
  <si>
    <t>B.2.A.1.1.A) Costi per assistenza MMG</t>
  </si>
  <si>
    <t>B.2.A.1.1.A) Spese per assistenza MMG</t>
  </si>
  <si>
    <t>BA0440</t>
  </si>
  <si>
    <t>B.2.A.1.1.B) Costi per assistenza PLS</t>
  </si>
  <si>
    <t>B.2.A.1.1.B) Spese per assistenza PLS</t>
  </si>
  <si>
    <t>BA0450</t>
  </si>
  <si>
    <t>B.2.A.1.1.C) Costi per assistenza Continuità assistenziale</t>
  </si>
  <si>
    <t>B.2.A.1.1.C) Spese per assistenza Continuità assistenziale</t>
  </si>
  <si>
    <t>BA0460</t>
  </si>
  <si>
    <t>B.2.A.1.1.D) Altro (medicina dei servizi, psicologi, medici 118, ecc)</t>
  </si>
  <si>
    <t>BA0470</t>
  </si>
  <si>
    <t>B.2.A.1.2) - da pubblico (Aziende sanitarie pubbliche della Regione) - Mobilità intraregionale</t>
  </si>
  <si>
    <t>B.2.A.1.2) – da pubblico (Asl-AO, IRCCS, Policlinici della Regione) - Mobilità intraregionale</t>
  </si>
  <si>
    <t>BA0480</t>
  </si>
  <si>
    <t>B.2.A.1.3) - da pubblico (Aziende sanitarie pubbliche Extraregione) - Mobilità extraregionale</t>
  </si>
  <si>
    <t>B.2.A.1.3) – da pubblico (Asl-AO, IRCCS, Policlinici  Extra Regione)</t>
  </si>
  <si>
    <t>BA0490</t>
  </si>
  <si>
    <t>B.2.A.3.4)  - da privato - Medici SUMAI</t>
  </si>
  <si>
    <t>BA0580</t>
  </si>
  <si>
    <t>B.2.A.3.5) - da privato</t>
  </si>
  <si>
    <t>B.2.A.3.5)  - da privato</t>
  </si>
  <si>
    <t>BA0590</t>
  </si>
  <si>
    <t>B.14) Svalutazione delle immobilizzazioni e dei crediti</t>
  </si>
  <si>
    <t>B.13) Svalutazione dei crediti</t>
  </si>
  <si>
    <t>BA2640</t>
  </si>
  <si>
    <t>B.14.A) Svalutazione delle immobilizzazioni immateriali e materiali</t>
  </si>
  <si>
    <t>B.14.A) Variazione rimanenze sanitarie</t>
  </si>
  <si>
    <t>BA2650</t>
  </si>
  <si>
    <t>B.14.B) Svalutazione dei crediti</t>
  </si>
  <si>
    <t>BA2660</t>
  </si>
  <si>
    <t>B.15) Variazione delle rimanenze</t>
  </si>
  <si>
    <t>B.14) Variazione delle rimanenze</t>
  </si>
  <si>
    <t>+/-</t>
  </si>
  <si>
    <t>BA2670</t>
  </si>
  <si>
    <t>B.15.A) Variazione rimanenze sanitarie</t>
  </si>
  <si>
    <t>BA2680</t>
  </si>
  <si>
    <t>B.15.B) Variazione rimanenze non sanitarie</t>
  </si>
  <si>
    <t>B.14.B) Variazione rimanenze non sanitarie</t>
  </si>
  <si>
    <t>BA2690</t>
  </si>
  <si>
    <t>B.16) Accantonamenti dell’esercizio</t>
  </si>
  <si>
    <t>B.15) Accantonamenti tipici dell’esercizio</t>
  </si>
  <si>
    <t>BA2700</t>
  </si>
  <si>
    <t>B.16.A) Accantonamenti per rischi</t>
  </si>
  <si>
    <t>B.15.A) Accantonamenti per rischi</t>
  </si>
  <si>
    <t>BA2710</t>
  </si>
  <si>
    <t>300/100/300/300-300/100/800</t>
  </si>
  <si>
    <t>305/100/800 /400/90</t>
  </si>
  <si>
    <t>305/100/700 /500/35</t>
  </si>
  <si>
    <t>305/100/750 /300/60/20</t>
  </si>
  <si>
    <t>305/100/750 /300/30/15</t>
  </si>
  <si>
    <t>305/200/100 /600/30/55</t>
  </si>
  <si>
    <t>305/100/750 /300/30/20</t>
  </si>
  <si>
    <t>B.16.B) Accantonamenti per premio di operosità (SUMAI)</t>
  </si>
  <si>
    <t>B.15.B) Accantonamenti per premio di operosità (SUMAI)</t>
  </si>
  <si>
    <t>BA2770</t>
  </si>
  <si>
    <t>B.16.C) Accantonamenti per quote inutilizzate di contributi vincolati</t>
  </si>
  <si>
    <t>BA2780</t>
  </si>
  <si>
    <t>B.16.C.1)  Accantonamenti per quote inutilizzate contributi da Regione e Prov. Aut. per quota F.S. vincolato</t>
  </si>
  <si>
    <t>BA2790</t>
  </si>
  <si>
    <t>B.16.C.2)  Accantonamenti per quote inutilizzate contributi da soggetti pubblici (extra fondo) vincolati</t>
  </si>
  <si>
    <t>BA2800</t>
  </si>
  <si>
    <t>B.16.C.3)  Accantonamenti per quote inutilizzate contributi da soggetti pubblici per ricerca</t>
  </si>
  <si>
    <t>BA2810</t>
  </si>
  <si>
    <t>B.16.C.4)  Accantonamenti per quote inutilizzate contributi vincolati da privati</t>
  </si>
  <si>
    <t>BA2820</t>
  </si>
  <si>
    <t>B.16.D) Altri accantonamenti</t>
  </si>
  <si>
    <t>B.2.A.3.5.A) Servizi sanitari per assistenza specialistica da IRCCS privati e Policlinici privati</t>
  </si>
  <si>
    <t>B.2.A.3.5.A) Servizi sanitari per assistenza specialistica da IRCCS Privati e Policl.privati</t>
  </si>
  <si>
    <t>BA0600</t>
  </si>
  <si>
    <t>B.2.A.5)   Acquisti servizi sanitari per assistenza integrativa</t>
  </si>
  <si>
    <t>B.2.A.5)   Acquisti servizi sanitari per assistenza integrativa e protesica</t>
  </si>
  <si>
    <t>BA0710</t>
  </si>
  <si>
    <t>B.2.A.5.1) - da pubblico (Aziende sanitarie pubbliche della Regione)</t>
  </si>
  <si>
    <t>B.2.A.5.1)  - da pubblico (Asl-AO, IRCCS, Policlinici della Regione)</t>
  </si>
  <si>
    <t>BA0720</t>
  </si>
  <si>
    <t>B.2.A.5.2) - da pubblico (altri soggetti pubbl. della Regione)</t>
  </si>
  <si>
    <t xml:space="preserve">Indennità a personale universitario - area non sanitaria </t>
  </si>
  <si>
    <t xml:space="preserve">Lavoro interinale - area non sanitaria </t>
  </si>
  <si>
    <t xml:space="preserve">Altre collaborazioni e prestazioni di lavoro - area non sanitaria </t>
  </si>
  <si>
    <t>Costo del personale tirocinante - area non sanitaria</t>
  </si>
  <si>
    <t>Personale esterno con contratto di diritto privato - area non sanitaria</t>
  </si>
  <si>
    <t>Costo borsisti - area non sanitaria</t>
  </si>
  <si>
    <t>Indennità per commissioni non sanitarie</t>
  </si>
  <si>
    <t>Rimborso oneri stipendiali del personale non sanitario in comando</t>
  </si>
  <si>
    <t>Rimborso oneri stipendiali personale non sanitario in comando da Aziende sanitarie pubbliche della Regione</t>
  </si>
  <si>
    <t>Rimborso oneri stipendiali personale non sanitario in comando da Regione, soggetti pubblici e da Università</t>
  </si>
  <si>
    <t>Rimborso oneri stipendiali personale non sanitario in comando da aziende di altre Regioni (Extraregione)</t>
  </si>
  <si>
    <t>Formazione (esternalizzata e non)</t>
  </si>
  <si>
    <t>E.1.B.2.2.E) Sopravvenienze attive v/terzi relative all'acquisto prestaz. sanitarie da operatori accreditati</t>
  </si>
  <si>
    <t>1000 sono extra reg</t>
  </si>
  <si>
    <t>Conto iscrizione</t>
  </si>
  <si>
    <t>PATRIMONIO</t>
  </si>
  <si>
    <t>5‰</t>
  </si>
  <si>
    <t>TOT</t>
  </si>
  <si>
    <t>305/100/750 /300/60/15</t>
  </si>
  <si>
    <t>software</t>
  </si>
  <si>
    <t>310/600/200</t>
  </si>
  <si>
    <t xml:space="preserve">Maggiorazione tariffato 7% </t>
  </si>
  <si>
    <t>305.100.350.100.10</t>
  </si>
  <si>
    <t>305.100.150.100.10</t>
  </si>
  <si>
    <t>Consulenze non sanitarie da aziende sanitarie pubbliche della Regione</t>
  </si>
  <si>
    <t>305.100.450.100.10</t>
  </si>
  <si>
    <t>SCHEMA DI BILANCIO
Decreto interministeriale (20/03/2013)</t>
  </si>
  <si>
    <t>305.100.700.500.45</t>
  </si>
  <si>
    <t>Tabella 16 : Piano dei flussi di cassa prospettici</t>
  </si>
  <si>
    <t>SCHEMA DI PIANO DEI FLUSSI DI CASSA PROSPETTICI</t>
  </si>
  <si>
    <t>A - Totale altre operazioni di gestione reddituale</t>
  </si>
  <si>
    <t>BA0800</t>
  </si>
  <si>
    <t>B.2.A.7)   Acquisti servizi sanitari per assistenza ospedaliera</t>
  </si>
  <si>
    <t>B.2.A.6)   Acquisti servizi sanitari per assistenza ospedaliera</t>
  </si>
  <si>
    <t>BA0810</t>
  </si>
  <si>
    <t>B.2.A.7.1) - da pubblico (Aziende sanitarie pubbliche della Regione)</t>
  </si>
  <si>
    <t>B.2.A.6.1)  - da pubblico (Asl-AO, IRCCS, Policlinici della Regione)</t>
  </si>
  <si>
    <t>BA0820</t>
  </si>
  <si>
    <t>B.2.A.7.2) - da pubblico (altri soggetti pubbl. della Regione)</t>
  </si>
  <si>
    <t>B.2.A.6.2)  - da pubblico (altri soggetti pubbl. della Regione)</t>
  </si>
  <si>
    <t>BA0830</t>
  </si>
  <si>
    <t>B.2.A.7.3) - da pubblico (Extraregione)</t>
  </si>
  <si>
    <t>B.2.A.6.3)  - da pubblico (extra Regione)</t>
  </si>
  <si>
    <t>BA0840</t>
  </si>
  <si>
    <t>B.2.A.7.4) - da privato</t>
  </si>
  <si>
    <t>B.2.A.6.4)  - da privato</t>
  </si>
  <si>
    <t>BA0850</t>
  </si>
  <si>
    <t>B.2.A.6.4.D) Servizi sanitari per assistenza ospedaliera da altri soggetti privati</t>
  </si>
  <si>
    <t>BA0890</t>
  </si>
  <si>
    <t>Costo del personale comparto ruolo professionale</t>
  </si>
  <si>
    <t>Costo del personale comparto ruolo professionale - tempo indeterminato</t>
  </si>
  <si>
    <t>Costo del personale comparto ruolo professionale - tempo determinato</t>
  </si>
  <si>
    <t>Costo del personale comparto ruolo professionale - altro</t>
  </si>
  <si>
    <t>Personale del ruolo tecnico</t>
  </si>
  <si>
    <t>Costo del personale dirigente ruolo tecnico</t>
  </si>
  <si>
    <t>Costo del personale dirigente ruolo tecnico - tempo indeterminato</t>
  </si>
  <si>
    <t>Costo del personale dirigente ruolo tecnico - tempo determinato</t>
  </si>
  <si>
    <t>Costo del personale dirigente ruolo tecnico - altro</t>
  </si>
  <si>
    <t>Costo del personale comparto ruolo tecnico</t>
  </si>
  <si>
    <t>DETTAGLIO DEI RICAVI INFRAGRUPPO</t>
  </si>
  <si>
    <t>VOCI DI RICAVI</t>
  </si>
  <si>
    <t>Contributi da aziende sanitarie pubbliche della regione (extra fondo) vincolati</t>
  </si>
  <si>
    <t>Contributi da aziende sanitarie pubbliche della regione (extra fondo) altro</t>
  </si>
  <si>
    <t>630.100.100.100.10</t>
  </si>
  <si>
    <t>630.100.100.100.20</t>
  </si>
  <si>
    <t>630.100.100.200.10</t>
  </si>
  <si>
    <t>E.2.B.4.2.E) Insussistenze passive v/terzi relative all'acquisto prestaz. Sanitarie da operatori accreditati</t>
  </si>
  <si>
    <t>EA0540</t>
  </si>
  <si>
    <t>E.2.B.4.2.F) Insussistenze passive v/terzi relative all'acquisto di beni e servizi</t>
  </si>
  <si>
    <t>EA0550</t>
  </si>
  <si>
    <t>E.2.B.4.2.G) Altre insussistenze passive v/terzi</t>
  </si>
  <si>
    <t>E.2.B.4.2.G) Altre Insussistenze passive v/terzi</t>
  </si>
  <si>
    <t>EA0560</t>
  </si>
  <si>
    <t>E.2.B.5) Altri oneri straordinari</t>
  </si>
  <si>
    <t>EZ9999</t>
  </si>
  <si>
    <t>B.2.A.7.5) - da privato per cittadini non residenti - Extraregione (mobilità attiva in compensazione)</t>
  </si>
  <si>
    <t>Svalutazione diritti di brevetto e diritti di utilizzazione delle opere d'ingegno</t>
  </si>
  <si>
    <t>Svalutazione altre immobilizzazioni immateriali</t>
  </si>
  <si>
    <t>Svalutazione delle immobilizzazioni materiali</t>
  </si>
  <si>
    <t>Svalutazione impianti e macchinari</t>
  </si>
  <si>
    <t>Svalutazione attrezzature sanitarie e scientifiche</t>
  </si>
  <si>
    <t>Svalutazione mobili e arredi</t>
  </si>
  <si>
    <t xml:space="preserve">Svalutazione automezzi </t>
  </si>
  <si>
    <t>Svalutazione oggetti d'arte</t>
  </si>
  <si>
    <t>Svalutazione altre immobilizzazioni materiali</t>
  </si>
  <si>
    <t>Svalutazione dei crediti</t>
  </si>
  <si>
    <t>Svalutazione Crediti finanziari v/Stato</t>
  </si>
  <si>
    <t>Svalutazione  Crediti finanziari v/Regione</t>
  </si>
  <si>
    <t>Svalutazione  Crediti finanziari v/partecipate</t>
  </si>
  <si>
    <t>Svalutazione  Crediti finanziari v/altri</t>
  </si>
  <si>
    <t>Svalutazione Crediti v/Stato per spesa corrente - Integrazione a norma del D.L.vo 56/2000</t>
  </si>
  <si>
    <t>Svalutazione  Crediti v/Stato per spesa corrente - FSN</t>
  </si>
  <si>
    <t>B.2.A.6.5)  - da privato per cittadini non residenti - extraregione (mobilità attiva in compensazione)</t>
  </si>
  <si>
    <t>BA0900</t>
  </si>
  <si>
    <t>B.2.A.8)   Acquisto prestazioni di psichiatria residenziale e semiresidenziale</t>
  </si>
  <si>
    <t>B.2.A.9)   Acquisto prestazioni di distribuzione farmaci File F</t>
  </si>
  <si>
    <t>B.2.A.8)   Acquisto prestazioni di distribuzione farmaci File F</t>
  </si>
  <si>
    <t>BA0970</t>
  </si>
  <si>
    <t>B.2.A.9.1) - da pubblico (Aziende sanitarie pubbliche della Regione) - Mobilità intraregionale</t>
  </si>
  <si>
    <t>B.2.A.8.1)  - da pubblico (Asl-AO, IRCCS, Policlinici della Regione)</t>
  </si>
  <si>
    <t>BA0980</t>
  </si>
  <si>
    <t>Svalutazione   Crediti v/Regione o Provincia Autonoma per mobilità attiva intraregionale</t>
  </si>
  <si>
    <t>Crediti v/Regione o Provincia Autonoma - patrimonio netto</t>
  </si>
  <si>
    <t xml:space="preserve">                            B.II.2.b.1) Crediti v/Regione o Provincia Autonoma per finanziamenti per investimenti</t>
  </si>
  <si>
    <t xml:space="preserve">                            B.II.2.b.2) Crediti v/Regione o Provincia Autonoma per incremento fondo dotazione</t>
  </si>
  <si>
    <t xml:space="preserve">                            B.II.2.b.3) Crediti v/Regione o Provincia Autonoma per ripiano perdite</t>
  </si>
  <si>
    <t xml:space="preserve">                            B.II.2.b.4) Crediti v/Regione per copertura debiti al 31/12/2005</t>
  </si>
  <si>
    <t>Tesoreria Unica</t>
  </si>
  <si>
    <t>Conto corrente postale</t>
  </si>
  <si>
    <t>Totale B)</t>
  </si>
  <si>
    <t>RATEI E RISCONTI ATTIVI</t>
  </si>
  <si>
    <t>TOTALE ATTIVO (A+B+C)</t>
  </si>
  <si>
    <t>Totale C)</t>
  </si>
  <si>
    <t>CONTI D'ORDINE</t>
  </si>
  <si>
    <t>Canoni leasing ancora da pagare</t>
  </si>
  <si>
    <t>Beni in comodato</t>
  </si>
  <si>
    <t>B.2.A.10.1) - da pubblico (Aziende sanitarie pubbliche della Regione) - Mobilità intraregionale</t>
  </si>
  <si>
    <t>B.2.A.9.1)  - da pubblico (Asl-AO, IRCCS, Policlinici della Regione)</t>
  </si>
  <si>
    <t>BA1050</t>
  </si>
  <si>
    <t>B.2.A.10.2) - da pubblico (altri soggetti pubbl. della Regione)</t>
  </si>
  <si>
    <t>BA1060</t>
  </si>
  <si>
    <t>B.2.A.10.3) - da pubblico (Extraregione)</t>
  </si>
  <si>
    <t>B.2.A.9.3) - da pubblico (extra Regione)</t>
  </si>
  <si>
    <t>BA1070</t>
  </si>
  <si>
    <t>B.2.A.14.2)  Rimborsi per cure all'estero</t>
  </si>
  <si>
    <t>B.2.A.13.2)  Rimborsi per cure all'estero</t>
  </si>
  <si>
    <t>BA1310</t>
  </si>
  <si>
    <t>B.2.A.14.3)  Contributi a società partecipate e/o enti dipendenti della Regione</t>
  </si>
  <si>
    <t>B.2.A.13.3)  Contributi per ARPA</t>
  </si>
  <si>
    <t>BA1320</t>
  </si>
  <si>
    <t>B.2.A.14.4)  Contributo Legge 210/92</t>
  </si>
  <si>
    <t>B.2.A.13.5)  Contributo Legge 210/92</t>
  </si>
  <si>
    <t>BA1330</t>
  </si>
  <si>
    <t>B.2.A.14.5)  Altri rimborsi, assegni e contributi</t>
  </si>
  <si>
    <t>B.2.A.13.6)  Altri rimborsi, assegni e contributi</t>
  </si>
  <si>
    <t>BA1340</t>
  </si>
  <si>
    <t>B.2.A.14.6)  Rimborsi, assegni e contributi v/Aziende sanitarie pubbliche della Regione</t>
  </si>
  <si>
    <t>Debiti v/ aziende sanitarie pubbliche della Regione per finanziamento sanitario aggiuntivo corrente extra LEA</t>
  </si>
  <si>
    <t>Debiti v/ aziende sanitarie pubbliche della Regione per altre prestazioni</t>
  </si>
  <si>
    <t>Debiti v/ aziende sanitarie pubbliche della Regione per versamenti a patrimonio netto</t>
  </si>
  <si>
    <t>Debiti v/ aziende sanitarie pubbliche fuori Regione</t>
  </si>
  <si>
    <t>Debiti v/ società partecipate e/o enti dipendenti della Regione</t>
  </si>
  <si>
    <t>10)</t>
  </si>
  <si>
    <t>11)</t>
  </si>
  <si>
    <t>12)</t>
  </si>
  <si>
    <t>Debiti v/ fornitori</t>
  </si>
  <si>
    <t>Debiti v/ istituto tesoriere</t>
  </si>
  <si>
    <t xml:space="preserve">                       A.I.1.a) Costi di impianto e di ampliamento</t>
  </si>
  <si>
    <t>AAA030</t>
  </si>
  <si>
    <t>B.2.A.15.2) Consulenze sanitarie e sociosanit. da terzi - Altri soggetti pubblici</t>
  </si>
  <si>
    <t>B.2.A.14.2) Consulenze sanitarie e sociosanit. da Terzi - Altri enti pubblici</t>
  </si>
  <si>
    <t>BA1380</t>
  </si>
  <si>
    <t>B.2.A.15.3) Consulenze, Collaborazioni,  Interinale e altre prestazioni di lavoro sanitarie e socios. da privato</t>
  </si>
  <si>
    <t>B.2.A.14.3) Consulenze, Collaborazioni,  Interinale e altre prestazioni di lavoro sanitarie e socios. da privato</t>
  </si>
  <si>
    <t>BA1390</t>
  </si>
  <si>
    <t>B.2.A.15.3.A) Consulenze sanitarie da privato - articolo 55, comma 2, CCNL 8 giugno 2000</t>
  </si>
  <si>
    <t>BA1400</t>
  </si>
  <si>
    <t>B.2.A.15.3.B) Altre consulenze sanitarie e sociosanitarie da privato</t>
  </si>
  <si>
    <t>B.2.A.14.3.A) Consulenze sanitarie e sociosanitarie da privato</t>
  </si>
  <si>
    <t>BA1410</t>
  </si>
  <si>
    <t xml:space="preserve">                       A.I.5.d) F.do Amm.to migliorie su beni di terzi</t>
  </si>
  <si>
    <t>AAA180</t>
  </si>
  <si>
    <t xml:space="preserve">                       A.I.5.e) Pubblicità</t>
  </si>
  <si>
    <t>AAA190</t>
  </si>
  <si>
    <t xml:space="preserve">                       A.I.5.f) F.do Amm.to pubblicità</t>
  </si>
  <si>
    <t>AAA200</t>
  </si>
  <si>
    <t xml:space="preserve">                       A.I.5.g) Altre immobilizzazioni immateriali</t>
  </si>
  <si>
    <t>AAA210</t>
  </si>
  <si>
    <t xml:space="preserve">                       A.I.5.h) F.do Amm.to altre immobilizzazioni immateriali</t>
  </si>
  <si>
    <t>AAA220</t>
  </si>
  <si>
    <t xml:space="preserve">            A.I.6) Fondo Svalutazione immobilizzazioni immateriali</t>
  </si>
  <si>
    <t>AAA230</t>
  </si>
  <si>
    <t xml:space="preserve">                       A.I.6.a) F.do Svalut. Costi di impianto e di ampliamento</t>
  </si>
  <si>
    <t>AAA240</t>
  </si>
  <si>
    <t xml:space="preserve">                       A.I.6.b) F.do Svalut. Costi di ricerca e sviluppo</t>
  </si>
  <si>
    <t>AAA250</t>
  </si>
  <si>
    <t xml:space="preserve">B.2.A.14.3.C) Indennità a personale universitario - area sanitaria </t>
  </si>
  <si>
    <t>BA1430</t>
  </si>
  <si>
    <t xml:space="preserve">B.2.A.15.3.E) Lavoro interinale - area sanitaria </t>
  </si>
  <si>
    <t xml:space="preserve">B.2.A.14.3.D) Lavoro interninale - area sanitaria </t>
  </si>
  <si>
    <t>BA1440</t>
  </si>
  <si>
    <t xml:space="preserve">                       A.II.6.b) F.do Amm.to Automezzi</t>
  </si>
  <si>
    <t>AAA500</t>
  </si>
  <si>
    <t xml:space="preserve">            A.II.7) Oggetti d'arte</t>
  </si>
  <si>
    <t>AAA510</t>
  </si>
  <si>
    <t>AAA520</t>
  </si>
  <si>
    <t>AAA530</t>
  </si>
  <si>
    <t>AAA540</t>
  </si>
  <si>
    <t xml:space="preserve">            A.II.9) Immobilizzazioni materiali in corso e acconti</t>
  </si>
  <si>
    <t>AAA550</t>
  </si>
  <si>
    <t xml:space="preserve">            A.II.10) Fondo Svalutazione immobilizzazioni materiali</t>
  </si>
  <si>
    <t>AAA560</t>
  </si>
  <si>
    <t xml:space="preserve">                       A.II.10.a) F.do Svalut. Terreni</t>
  </si>
  <si>
    <t>AAA570</t>
  </si>
  <si>
    <t xml:space="preserve">                       A.II.10.b) F.do Svalut. Fabbricati</t>
  </si>
  <si>
    <t>AAA580</t>
  </si>
  <si>
    <t xml:space="preserve">                       A.II.10.c) F.do Svalut. Impianti e macchinari</t>
  </si>
  <si>
    <t>AAA590</t>
  </si>
  <si>
    <t xml:space="preserve">                       A.II.10.d) F.do Svalut. Attrezzature sanitarie e scientifiche</t>
  </si>
  <si>
    <t>AAA600</t>
  </si>
  <si>
    <t xml:space="preserve">                       A.II.10.e) F.do Svalut. Mobili e arredi</t>
  </si>
  <si>
    <t>AAA610</t>
  </si>
  <si>
    <t xml:space="preserve">                       A.II.10.f) F.do Svalut. Automezzi</t>
  </si>
  <si>
    <t>AAA620</t>
  </si>
  <si>
    <t>B.2.B.2.3) Consulenze, Collaborazioni,  Interinale e altre prestazioni di lavoro non sanitarie da privato</t>
  </si>
  <si>
    <t>BA1790</t>
  </si>
  <si>
    <t>B.2.B.2.3.A) Consulenze non sanitarie da privato</t>
  </si>
  <si>
    <t>BA1800</t>
  </si>
  <si>
    <t>B.2.B.2.3.B) Collaborazioni coordinate e continuative non sanitarie da privato</t>
  </si>
  <si>
    <t>BA1810</t>
  </si>
  <si>
    <t xml:space="preserve">B.2.B.2.3.C) Indennità a personale universitario - area non sanitaria </t>
  </si>
  <si>
    <t>BA1820</t>
  </si>
  <si>
    <t>p) Altri servizi sanitari e sociosanitari a rilevanza sanitaria</t>
  </si>
  <si>
    <t>o)  Consulenze, Collaborazioni,  Interinale e altre prestazioni di lavoro sanitarie e sociosanitarie</t>
  </si>
  <si>
    <t>q) Costi per differenziale tariffe TUC</t>
  </si>
  <si>
    <t>Acquisti di servizi non sanitari</t>
  </si>
  <si>
    <t>a)  Servizi non sanitari</t>
  </si>
  <si>
    <t>b) Consulenze, Collaborazioni, Interinale e altre prestazioni di lavoro non sanitarie</t>
  </si>
  <si>
    <t>c) Formazione</t>
  </si>
  <si>
    <t>B.2.B.2.4.A) Rimborso oneri stipendiale personale non sanitario in comando da Asl-AO, IRCCS, Policlinici della Regione</t>
  </si>
  <si>
    <t>BA1860</t>
  </si>
  <si>
    <t>B.2.B.2.4.B) Rimborso oneri stipendiali personale non sanitario in comando da Regione, soggetti pubblici e da Università</t>
  </si>
  <si>
    <t>B.2.B.2.4.B) Rimborso oneri stipendiale personale non sanitario in comando da Enti Pubblici</t>
  </si>
  <si>
    <t>BA1870</t>
  </si>
  <si>
    <t>B.2.B.2.4.C) Rimborso oneri stipendiali personale non sanitario in comando da aziende di altre Regioni (Extraregione)</t>
  </si>
  <si>
    <t>B.2.B.2.4.E) Rimborso oneri stipendiale personale non sanitario in comando da aziende di altre Regioni (Extraregione)</t>
  </si>
  <si>
    <t>BA1880</t>
  </si>
  <si>
    <t>B.2.B.3) Formazione (esternalizzata e non)</t>
  </si>
  <si>
    <t>BA1890</t>
  </si>
  <si>
    <t>IRAP relativa a collaboratori e personale assimilato a lavoro dipendente</t>
  </si>
  <si>
    <t>B.3.B)  Manutenzione e riparazione ai mobili e macchine</t>
  </si>
  <si>
    <t>BA1940</t>
  </si>
  <si>
    <t>B.3.C)  Manutenzione e riparazione alle attrezzature sanitarie e scientifiche</t>
  </si>
  <si>
    <t>BA1950</t>
  </si>
  <si>
    <t>B.3.D)  Manutenzione e riparazione ai mobili e arredi</t>
  </si>
  <si>
    <t>B.3.C)  Manutenzione e riparazione alle attrezzature tecnico-scientifico sanitarie</t>
  </si>
  <si>
    <t>BA1960</t>
  </si>
  <si>
    <t>B.3.E)  Manutenzione e riparazione agli automezzi</t>
  </si>
  <si>
    <t>B.3.D)  Manutenzione e riparazione per la manut. di automezzi (sanitari e non)</t>
  </si>
  <si>
    <t>BA1970</t>
  </si>
  <si>
    <t>B.3.F)  Altre manutenzioni e riparazioni</t>
  </si>
  <si>
    <t>B.3.E)  Altre manutenzioni e riparazioni</t>
  </si>
  <si>
    <t>BA1980</t>
  </si>
  <si>
    <t>B.3.G)  Manutenzioni e riparazioni da Aziende sanitarie pubbliche della Regione</t>
  </si>
  <si>
    <t>B.3.F)  Manutentioni e riparazioni da Asl-AO, IRCCS, Policlinici della Regione</t>
  </si>
  <si>
    <t>BA1990</t>
  </si>
  <si>
    <t>B.4)   Godimento di beni di terzi</t>
  </si>
  <si>
    <t>BA2000</t>
  </si>
  <si>
    <t>B.4.A)  Fitti passivi</t>
  </si>
  <si>
    <t>B.4.A)  Affitti passivi</t>
  </si>
  <si>
    <t>BA2010</t>
  </si>
  <si>
    <t>B.4.B)  Canoni di noleggio</t>
  </si>
  <si>
    <t>BA2020</t>
  </si>
  <si>
    <t>B.4.B.1) Canoni di noleggio - area sanitaria</t>
  </si>
  <si>
    <t>BA2030</t>
  </si>
  <si>
    <t>B.4.B.2) Canoni di noleggio - area non sanitaria</t>
  </si>
  <si>
    <t xml:space="preserve">                            B.II.2.a.4)  Crediti v/Regione o Provincia Autonoma per mobilità attiva intraregionale</t>
  </si>
  <si>
    <t>ABA410</t>
  </si>
  <si>
    <t>B.8.A.2) Costo del personale dirigente ruolo amministrativo - tempo determinato</t>
  </si>
  <si>
    <t>BA2450</t>
  </si>
  <si>
    <t>B.8.A.3) Costo del personale dirigente ruolo amministrativo - altro</t>
  </si>
  <si>
    <t>BA2460</t>
  </si>
  <si>
    <t>B.8.B) Costo del personale comparto ruolo amministrativo</t>
  </si>
  <si>
    <t>BA2470</t>
  </si>
  <si>
    <t>B.8.B.1) Costo del personale comparto ruolo amministrativo - tempo indeterminato</t>
  </si>
  <si>
    <t>BA2480</t>
  </si>
  <si>
    <t>B.8.B.2) Costo del personale comparto ruolo amministrativo - tempo determinato</t>
  </si>
  <si>
    <t>BA2490</t>
  </si>
  <si>
    <t>B.8.B.3) Costo del personale comparto ruolo amministrativo - altro</t>
  </si>
  <si>
    <t>BA2500</t>
  </si>
  <si>
    <t>CONSUNTIVO</t>
  </si>
  <si>
    <t>APPROVAZIONE BILANCIO DA PARTE DEL COLLEGIO SINDACALE</t>
  </si>
  <si>
    <t xml:space="preserve">SI </t>
  </si>
  <si>
    <t xml:space="preserve">NO  </t>
  </si>
  <si>
    <t>Cons</t>
  </si>
  <si>
    <t>CODICE</t>
  </si>
  <si>
    <t xml:space="preserve">                                                            VOCE MODELLO CE</t>
  </si>
  <si>
    <t>IMPORTO</t>
  </si>
  <si>
    <t>A)  Valore della produzione</t>
  </si>
  <si>
    <t>AA0010</t>
  </si>
  <si>
    <t>A.1)  Contributi in c/esercizio</t>
  </si>
  <si>
    <t>+</t>
  </si>
  <si>
    <t>Somma</t>
  </si>
  <si>
    <t>AA0020</t>
  </si>
  <si>
    <t>A.1.A)  Contributi da Regione o Prov. Aut. per quota F.S. regionale</t>
  </si>
  <si>
    <t>AA0030</t>
  </si>
  <si>
    <t xml:space="preserve">     B.III)  ATTIVITA' FINANZIARIE CHE NON COSTITUISCONO IMMOBILIZZAZIONI</t>
  </si>
  <si>
    <t>ABA730</t>
  </si>
  <si>
    <t xml:space="preserve">            B.III.1)  Partecipazioni che non costituiscono immobilizzazioni</t>
  </si>
  <si>
    <t>ABA740</t>
  </si>
  <si>
    <t xml:space="preserve">            B.III.2)  Altri titoli che non costituiscono immobilizzazioni</t>
  </si>
  <si>
    <t>ABA750</t>
  </si>
  <si>
    <t>Contributi da Regione o Prov. Aut. (extra fondo) - Altro</t>
  </si>
  <si>
    <t xml:space="preserve">Contributi da Aziende sanitarie pubbliche della Regione o Prov. Aut. (extra fondo) </t>
  </si>
  <si>
    <t>Contributi da Aziende sanitarie pubbliche della Regione o Prov. Aut. (extra fondo) vincolati</t>
  </si>
  <si>
    <t>Contributi da Aziende sanitarie pubbliche della Regione o Prov. Aut. (extra fondo) altro</t>
  </si>
  <si>
    <t xml:space="preserve">Contributi da altri soggetti pubblici (extra fondo) </t>
  </si>
  <si>
    <t xml:space="preserve">     A.III) RISERVE DA DONAZIONI E LASCITI VINCOLATI AD INVESTIMENTI</t>
  </si>
  <si>
    <t>PAA110</t>
  </si>
  <si>
    <t xml:space="preserve">     A.IV) ALTRE RISERVE</t>
  </si>
  <si>
    <t>PAA120</t>
  </si>
  <si>
    <t xml:space="preserve">            A.IV.1) Riserve da rivalutazioni</t>
  </si>
  <si>
    <t>PAA130</t>
  </si>
  <si>
    <t xml:space="preserve">            A.IV.2) Riserve da plusvalenze da reinvestire</t>
  </si>
  <si>
    <t>PAA140</t>
  </si>
  <si>
    <t xml:space="preserve">            A.IV.3) Contributi da reinvestire</t>
  </si>
  <si>
    <t>PAA150</t>
  </si>
  <si>
    <t>B.12.B) Ammortamenti fabbricati strumentali (indisponibili)</t>
  </si>
  <si>
    <t>B.11.B) Ammortamenti fabbricati strumentali (indisponibili)</t>
  </si>
  <si>
    <t>BA2620</t>
  </si>
  <si>
    <t>B.13) Ammortamenti delle altre immobilizzazioni materiali</t>
  </si>
  <si>
    <t>B.12) Ammortamenti delle altre immobilizzazioni materiali</t>
  </si>
  <si>
    <t>BA2630</t>
  </si>
  <si>
    <t>Importo</t>
  </si>
  <si>
    <t>Prestazioni di specialistica ambulatoriale</t>
  </si>
  <si>
    <t>Rimborso per prestazioni ambulatoriali e diagnostiche</t>
  </si>
  <si>
    <t xml:space="preserve">     B.IV) QUOTE INUTILIZZATE CONTRIBUTI</t>
  </si>
  <si>
    <t>PBA160</t>
  </si>
  <si>
    <t>C.1.B) Interessi attivi su c/c postali e bancari</t>
  </si>
  <si>
    <t>CA0040</t>
  </si>
  <si>
    <t>C.1.C) Altri interessi attivi</t>
  </si>
  <si>
    <t>CA0050</t>
  </si>
  <si>
    <t>C.2) Altri proventi</t>
  </si>
  <si>
    <t>CA0060</t>
  </si>
  <si>
    <t>C.2.A) Proventi da partecipazioni</t>
  </si>
  <si>
    <t>CA0070</t>
  </si>
  <si>
    <t>C.2.B) Proventi finanziari da crediti iscritti nelle immobilizzazioni</t>
  </si>
  <si>
    <t>CA0080</t>
  </si>
  <si>
    <t>C.2.C) Proventi finanziari da titoli iscritti nelle immobilizzazioni</t>
  </si>
  <si>
    <t>CA0090</t>
  </si>
  <si>
    <t>C.2.D) Altri proventi finanziari diversi dai precedenti</t>
  </si>
  <si>
    <t>CA0100</t>
  </si>
  <si>
    <t>C.2.E) Utili su cambi</t>
  </si>
  <si>
    <t>CA0110</t>
  </si>
  <si>
    <t>C.3)  Interessi passivi</t>
  </si>
  <si>
    <t>CA0120</t>
  </si>
  <si>
    <t>C.3.A) Interessi passivi su anticipazioni di cassa</t>
  </si>
  <si>
    <t>C.3.A) Interessi passivi su c/c tesoreria</t>
  </si>
  <si>
    <t>CA0130</t>
  </si>
  <si>
    <t xml:space="preserve">     C.I)  FONDO PER PREMI OPEROSITA' MEDICI SUMAI</t>
  </si>
  <si>
    <t>PCA010</t>
  </si>
  <si>
    <t xml:space="preserve">     C.II)  FONDO PER TRATTAMENTO DI FINE RAPPORTO DIPENDENTI</t>
  </si>
  <si>
    <t>PDZ999</t>
  </si>
  <si>
    <t>D)  DEBITI</t>
  </si>
  <si>
    <t>PDA000</t>
  </si>
  <si>
    <t xml:space="preserve">     D.I) DEBITI PER MUTUI PASSIVI</t>
  </si>
  <si>
    <t>PDA010</t>
  </si>
  <si>
    <t xml:space="preserve">     D.II) DEBITI V/STATO</t>
  </si>
  <si>
    <t>PDA020</t>
  </si>
  <si>
    <t xml:space="preserve">           D.II.1) Debiti v/Stato per mobilità passiva extraregionale</t>
  </si>
  <si>
    <t>PDA030</t>
  </si>
  <si>
    <t>PRECONSUNTIVO 2018</t>
  </si>
  <si>
    <t>PREVENTIVO 2019</t>
  </si>
  <si>
    <t>C.4.A) Altri oneri finanziari</t>
  </si>
  <si>
    <t>CA0170</t>
  </si>
  <si>
    <t>C.4.B) Perdite su cambi</t>
  </si>
  <si>
    <t>CZ9999</t>
  </si>
  <si>
    <t>Totale proventi e oneri finanziari (C)</t>
  </si>
  <si>
    <t>D)  Rettifiche di valore di attività finanziarie</t>
  </si>
  <si>
    <t>DA0010</t>
  </si>
  <si>
    <t>D.1)  Rivalutazioni</t>
  </si>
  <si>
    <t>DA0020</t>
  </si>
  <si>
    <t>D.2)  Svalutazioni</t>
  </si>
  <si>
    <t>DZ9999</t>
  </si>
  <si>
    <t>E.1.A) Plusvalenze</t>
  </si>
  <si>
    <t>PAO</t>
  </si>
  <si>
    <t>IMPORTO PAO</t>
  </si>
  <si>
    <t>euro</t>
  </si>
  <si>
    <t>IMPORTO PRECONSUTNIVO</t>
  </si>
  <si>
    <t>E.1.B.2.2) Sopravvenienze attive v/terzi</t>
  </si>
  <si>
    <t>E.1.B.2.2) Sopravvenienze Attive v/terzi</t>
  </si>
  <si>
    <t>EA0080</t>
  </si>
  <si>
    <t>E.1.B.2.2.A) Sopravvenienze attive v/terzi relative alla mobilità extraregionale</t>
  </si>
  <si>
    <t>E.1.B.2.2.A) Sopravvenienze attive v/terzi relative alla mobilità</t>
  </si>
  <si>
    <t>EA0090</t>
  </si>
  <si>
    <t>E.1.B.2.2.B) Sopravvenienze attive v/terzi relative al personale</t>
  </si>
  <si>
    <t>EA0100</t>
  </si>
  <si>
    <t xml:space="preserve">     D.VII) DEBITI V/FORNITORI</t>
  </si>
  <si>
    <t>PDA290</t>
  </si>
  <si>
    <t xml:space="preserve">            D.VII.1) Debiti verso erogatori (privati accreditati e convenzionati) di prestazioni sanitarie </t>
  </si>
  <si>
    <t>PDA300</t>
  </si>
  <si>
    <t xml:space="preserve">            D.VII.2) Debiti verso altri fornitori</t>
  </si>
  <si>
    <t>PDA310</t>
  </si>
  <si>
    <t xml:space="preserve">     D.VIII) DEBITI V/ISTITUTO TESORIERE</t>
  </si>
  <si>
    <t>PDA320</t>
  </si>
  <si>
    <t xml:space="preserve">     D.IX) DEBITI TRIBUTARI</t>
  </si>
  <si>
    <t>PDA330</t>
  </si>
  <si>
    <t xml:space="preserve">     D.X) DEBITI V/ISTITUTI PREVIDENZIALI, ASSISTENZIALI E SICUREZZA SOCIALE</t>
  </si>
  <si>
    <t>PDA340</t>
  </si>
  <si>
    <t xml:space="preserve">     D.XI)  DEBITI V/ALTRI</t>
  </si>
  <si>
    <t>PDA350</t>
  </si>
  <si>
    <t xml:space="preserve">           D.XI.1) Debiti v/altri finanziatori</t>
  </si>
  <si>
    <t>PDA360</t>
  </si>
  <si>
    <t xml:space="preserve">           D.XI.2) Debiti v/dipendenti</t>
  </si>
  <si>
    <t>PDA370</t>
  </si>
  <si>
    <t xml:space="preserve">           D.XI.3) Debiti v/gestioni liquidatorie</t>
  </si>
  <si>
    <t>PDA380</t>
  </si>
  <si>
    <t xml:space="preserve">           D.XI.4) Altri debiti diversi</t>
  </si>
  <si>
    <t>Ricavi per differenziale tariffe TUC</t>
  </si>
  <si>
    <t>Altre prestazioni sanitarie e sociosanitarie a rilevanza sanitaria non soggette a compensazione Extraregione</t>
  </si>
</sst>
</file>

<file path=xl/styles.xml><?xml version="1.0" encoding="utf-8"?>
<styleSheet xmlns="http://schemas.openxmlformats.org/spreadsheetml/2006/main">
  <numFmts count="17">
    <numFmt numFmtId="164" formatCode="_-* #,##0_-;\-* #,##0_-;_-* &quot;-&quot;_-;_-@_-"/>
    <numFmt numFmtId="165" formatCode="_-&quot;€&quot;\ * #,##0.00_-;\-&quot;€&quot;\ * #,##0.00_-;_-&quot;€&quot;\ * &quot;-&quot;??_-;_-@_-"/>
    <numFmt numFmtId="166" formatCode="_-* #,##0.00_-;\-* #,##0.00_-;_-* &quot;-&quot;??_-;_-@_-"/>
    <numFmt numFmtId="167" formatCode="&quot;L.&quot;\ #,##0;[Red]\-&quot;L.&quot;\ #,##0"/>
    <numFmt numFmtId="168" formatCode="#,###"/>
    <numFmt numFmtId="169" formatCode="#,##0;\(#,##0\)"/>
    <numFmt numFmtId="170" formatCode="_-[$€]\ * #,##0.00_-;\-[$€]\ * #,##0.00_-;_-[$€]\ * &quot;-&quot;??_-;_-@_-"/>
    <numFmt numFmtId="171" formatCode="_(* #,##0_);_(* \(#,##0\);_(* &quot;-&quot;_);_(@_)"/>
    <numFmt numFmtId="172" formatCode="_(&quot;$&quot;* #,##0_);_(&quot;$&quot;* \(#,##0\);_(&quot;$&quot;* &quot;-&quot;_);_(@_)"/>
    <numFmt numFmtId="173" formatCode="0.0"/>
    <numFmt numFmtId="174" formatCode="_ * #,##0_ ;_ * \-#,##0_ ;_ * &quot;-&quot;_ ;_ @_ "/>
    <numFmt numFmtId="175" formatCode="_ * #,##0.00_ ;_ * \-#,##0.00_ ;_ * &quot;-&quot;??_ ;_ @_ "/>
    <numFmt numFmtId="176" formatCode="_ * #,##0_ ;_ * \-#,##0_ ;_ * &quot;-&quot;??_ ;_ @_ "/>
    <numFmt numFmtId="177" formatCode="_-* #,##0.00_-;\-* #,##0.00_-;_-* \-??_-;_-@_-"/>
    <numFmt numFmtId="178" formatCode="_(* #,##0.00_);_(* \(#,##0.00\);_(* \-??_);_(@_)"/>
    <numFmt numFmtId="179" formatCode="_-[$€-2]\ * #,##0.00_-;\-[$€-2]\ * #,##0.00_-;_-[$€-2]\ * &quot;-&quot;??_-"/>
    <numFmt numFmtId="180" formatCode="_-* #,##0_-;\-* #,##0_-;_-* &quot;-&quot;??_-;_-@_-"/>
  </numFmts>
  <fonts count="97">
    <font>
      <sz val="10"/>
      <name val="Arial"/>
    </font>
    <font>
      <sz val="10"/>
      <name val="Arial"/>
      <family val="2"/>
    </font>
    <font>
      <b/>
      <sz val="8"/>
      <name val="Times New Roman"/>
      <family val="1"/>
    </font>
    <font>
      <b/>
      <sz val="12"/>
      <name val="New Century Schlbk"/>
    </font>
    <font>
      <sz val="8"/>
      <name val="Times New Roman"/>
      <family val="1"/>
    </font>
    <font>
      <i/>
      <sz val="8"/>
      <name val="Times New Roman"/>
      <family val="1"/>
    </font>
    <font>
      <sz val="10"/>
      <name val="Times New Roman"/>
      <family val="1"/>
    </font>
    <font>
      <sz val="10"/>
      <name val="MS Sans Serif"/>
      <family val="2"/>
    </font>
    <font>
      <sz val="8"/>
      <name val="Arial"/>
      <family val="2"/>
    </font>
    <font>
      <b/>
      <sz val="10"/>
      <name val="Times New Roman"/>
      <family val="1"/>
    </font>
    <font>
      <b/>
      <sz val="14"/>
      <name val="Times New Roman"/>
      <family val="1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2"/>
      <name val="Times New Roman"/>
      <family val="1"/>
    </font>
    <font>
      <i/>
      <sz val="10"/>
      <name val="Tahoma"/>
      <family val="2"/>
    </font>
    <font>
      <sz val="10"/>
      <name val="Tahoma"/>
      <family val="2"/>
    </font>
    <font>
      <b/>
      <i/>
      <sz val="8"/>
      <name val="Times New Roman"/>
      <family val="1"/>
    </font>
    <font>
      <b/>
      <sz val="12"/>
      <name val="Tahoma"/>
      <family val="2"/>
    </font>
    <font>
      <sz val="12"/>
      <name val="Tahoma"/>
      <family val="2"/>
    </font>
    <font>
      <b/>
      <sz val="16"/>
      <name val="Tahoma"/>
      <family val="2"/>
    </font>
    <font>
      <b/>
      <sz val="10"/>
      <name val="Tahoma"/>
      <family val="2"/>
    </font>
    <font>
      <sz val="11"/>
      <name val="Tahoma"/>
      <family val="2"/>
    </font>
    <font>
      <b/>
      <sz val="11"/>
      <name val="Tahoma"/>
      <family val="2"/>
    </font>
    <font>
      <b/>
      <sz val="8"/>
      <name val="Tahoma"/>
      <family val="2"/>
    </font>
    <font>
      <b/>
      <i/>
      <sz val="10"/>
      <name val="Tahoma"/>
      <family val="2"/>
    </font>
    <font>
      <b/>
      <i/>
      <sz val="12"/>
      <name val="Tahoma"/>
      <family val="2"/>
    </font>
    <font>
      <b/>
      <u/>
      <sz val="10"/>
      <name val="Tahoma"/>
      <family val="2"/>
    </font>
    <font>
      <u/>
      <sz val="10"/>
      <name val="Arial"/>
      <family val="2"/>
    </font>
    <font>
      <sz val="8"/>
      <name val="Tahoma"/>
      <family val="2"/>
    </font>
    <font>
      <i/>
      <sz val="12"/>
      <name val="Tahoma"/>
      <family val="2"/>
    </font>
    <font>
      <b/>
      <i/>
      <strike/>
      <sz val="10"/>
      <name val="Tahoma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strike/>
      <sz val="10"/>
      <name val="Tahoma"/>
      <family val="2"/>
    </font>
    <font>
      <strike/>
      <sz val="8"/>
      <color indexed="12"/>
      <name val="Tahoma"/>
      <family val="2"/>
    </font>
    <font>
      <sz val="11"/>
      <color indexed="63"/>
      <name val="Calibri"/>
      <family val="2"/>
      <charset val="1"/>
    </font>
    <font>
      <sz val="11"/>
      <color indexed="9"/>
      <name val="Calibri"/>
      <family val="2"/>
      <charset val="1"/>
    </font>
    <font>
      <b/>
      <sz val="11"/>
      <color indexed="52"/>
      <name val="Calibri"/>
      <family val="2"/>
      <charset val="1"/>
    </font>
    <font>
      <sz val="11"/>
      <color indexed="52"/>
      <name val="Calibri"/>
      <family val="2"/>
      <charset val="1"/>
    </font>
    <font>
      <b/>
      <sz val="11"/>
      <color indexed="9"/>
      <name val="Calibri"/>
      <family val="2"/>
      <charset val="1"/>
    </font>
    <font>
      <sz val="11"/>
      <color indexed="60"/>
      <name val="Calibri"/>
      <family val="2"/>
      <charset val="1"/>
    </font>
    <font>
      <sz val="10"/>
      <name val="Book Antiqua"/>
      <family val="1"/>
    </font>
    <font>
      <sz val="10"/>
      <name val="Mangal"/>
      <family val="2"/>
    </font>
    <font>
      <sz val="11"/>
      <color indexed="10"/>
      <name val="Calibri"/>
      <family val="2"/>
      <charset val="1"/>
    </font>
    <font>
      <i/>
      <sz val="11"/>
      <color indexed="23"/>
      <name val="Calibri"/>
      <family val="2"/>
      <charset val="1"/>
    </font>
    <font>
      <b/>
      <sz val="18"/>
      <color indexed="62"/>
      <name val="Cambria"/>
      <family val="2"/>
      <charset val="1"/>
    </font>
    <font>
      <b/>
      <sz val="15"/>
      <color indexed="62"/>
      <name val="Calibri"/>
      <family val="2"/>
      <charset val="1"/>
    </font>
    <font>
      <b/>
      <sz val="13"/>
      <color indexed="62"/>
      <name val="Calibri"/>
      <family val="2"/>
      <charset val="1"/>
    </font>
    <font>
      <b/>
      <sz val="11"/>
      <color indexed="62"/>
      <name val="Calibri"/>
      <family val="2"/>
      <charset val="1"/>
    </font>
    <font>
      <b/>
      <sz val="11"/>
      <color indexed="63"/>
      <name val="Calibri"/>
      <family val="2"/>
      <charset val="1"/>
    </font>
    <font>
      <sz val="11"/>
      <color indexed="20"/>
      <name val="Calibri"/>
      <family val="2"/>
      <charset val="1"/>
    </font>
    <font>
      <sz val="11"/>
      <color indexed="17"/>
      <name val="Calibri"/>
      <family val="2"/>
      <charset val="1"/>
    </font>
    <font>
      <b/>
      <sz val="10"/>
      <color indexed="9"/>
      <name val="Arial"/>
      <family val="2"/>
    </font>
    <font>
      <sz val="8"/>
      <name val="Univers 45 Light"/>
    </font>
    <font>
      <b/>
      <sz val="8"/>
      <name val="Univers 45 Light"/>
    </font>
    <font>
      <sz val="11"/>
      <name val="Calibri"/>
      <family val="2"/>
    </font>
    <font>
      <b/>
      <i/>
      <sz val="8"/>
      <name val="Univers 45 Light"/>
    </font>
    <font>
      <b/>
      <sz val="8"/>
      <name val="Arial"/>
      <family val="2"/>
    </font>
    <font>
      <i/>
      <sz val="8"/>
      <name val="Univers 45 Light"/>
    </font>
    <font>
      <b/>
      <i/>
      <sz val="8"/>
      <color indexed="9"/>
      <name val="Univers 45 Light"/>
    </font>
    <font>
      <b/>
      <sz val="8"/>
      <color indexed="9"/>
      <name val="Univers 45 Light"/>
    </font>
    <font>
      <b/>
      <sz val="8"/>
      <name val="Univers 45 Light"/>
      <family val="2"/>
    </font>
    <font>
      <sz val="10"/>
      <color indexed="8"/>
      <name val="Times New Roman"/>
      <family val="1"/>
    </font>
    <font>
      <b/>
      <strike/>
      <sz val="10"/>
      <name val="Tahoma"/>
      <family val="2"/>
    </font>
    <font>
      <sz val="10"/>
      <color indexed="10"/>
      <name val="Tahoma"/>
      <family val="2"/>
    </font>
    <font>
      <b/>
      <sz val="10"/>
      <color indexed="10"/>
      <name val="Tahoma"/>
      <family val="2"/>
    </font>
    <font>
      <sz val="10"/>
      <color indexed="10"/>
      <name val="Times New Roman"/>
      <family val="1"/>
    </font>
    <font>
      <sz val="8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b/>
      <sz val="8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8"/>
      <name val="Calibri"/>
      <family val="2"/>
    </font>
    <font>
      <sz val="8"/>
      <name val="Calibri"/>
      <family val="2"/>
    </font>
    <font>
      <b/>
      <u/>
      <sz val="8"/>
      <name val="Calibri"/>
      <family val="2"/>
    </font>
    <font>
      <b/>
      <u/>
      <sz val="10"/>
      <name val="Calibri"/>
      <family val="2"/>
    </font>
    <font>
      <sz val="10"/>
      <color indexed="9"/>
      <name val="Calibri"/>
      <family val="2"/>
    </font>
    <font>
      <strike/>
      <sz val="10"/>
      <name val="Calibri"/>
      <family val="2"/>
    </font>
    <font>
      <sz val="10"/>
      <color indexed="12"/>
      <name val="Calibri"/>
      <family val="2"/>
    </font>
    <font>
      <b/>
      <sz val="16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10"/>
      <name val="Calibri"/>
      <family val="2"/>
    </font>
    <font>
      <b/>
      <i/>
      <sz val="10"/>
      <name val="Calibri"/>
      <family val="2"/>
    </font>
    <font>
      <b/>
      <i/>
      <sz val="12"/>
      <name val="Calibri"/>
      <family val="2"/>
    </font>
    <font>
      <u/>
      <sz val="10"/>
      <name val="Calibri"/>
      <family val="2"/>
    </font>
    <font>
      <sz val="10"/>
      <color indexed="10"/>
      <name val="Calibri"/>
      <family val="2"/>
    </font>
    <font>
      <b/>
      <sz val="10"/>
      <color indexed="10"/>
      <name val="Calibri"/>
      <family val="2"/>
    </font>
    <font>
      <b/>
      <i/>
      <u/>
      <sz val="10"/>
      <name val="Calibri"/>
      <family val="2"/>
    </font>
    <font>
      <sz val="9"/>
      <name val="Calibri"/>
      <family val="2"/>
    </font>
    <font>
      <i/>
      <sz val="8"/>
      <name val="Calibri"/>
      <family val="2"/>
    </font>
    <font>
      <b/>
      <i/>
      <sz val="8"/>
      <name val="Calibri"/>
      <family val="2"/>
    </font>
    <font>
      <b/>
      <sz val="12"/>
      <name val="DecimaWE Rg"/>
    </font>
    <font>
      <sz val="8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8"/>
        <bgColor indexed="58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55"/>
        <bgColor indexed="23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mediumGray">
        <fgColor indexed="9"/>
        <bgColor indexed="44"/>
      </patternFill>
    </fill>
    <fill>
      <patternFill patternType="mediumGray">
        <fgColor indexed="9"/>
        <bgColor indexed="9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</fills>
  <borders count="1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10">
    <xf numFmtId="0" fontId="0" fillId="0" borderId="0"/>
    <xf numFmtId="0" fontId="35" fillId="2" borderId="0" applyNumberFormat="0" applyBorder="0" applyAlignment="0" applyProtection="0"/>
    <xf numFmtId="0" fontId="35" fillId="3" borderId="0" applyNumberFormat="0" applyBorder="0" applyAlignment="0" applyProtection="0"/>
    <xf numFmtId="0" fontId="35" fillId="4" borderId="0" applyNumberFormat="0" applyBorder="0" applyAlignment="0" applyProtection="0"/>
    <xf numFmtId="0" fontId="35" fillId="2" borderId="0" applyNumberFormat="0" applyBorder="0" applyAlignment="0" applyProtection="0"/>
    <xf numFmtId="0" fontId="35" fillId="5" borderId="0" applyNumberFormat="0" applyBorder="0" applyAlignment="0" applyProtection="0"/>
    <xf numFmtId="0" fontId="35" fillId="3" borderId="0" applyNumberFormat="0" applyBorder="0" applyAlignment="0" applyProtection="0"/>
    <xf numFmtId="0" fontId="35" fillId="6" borderId="0" applyNumberFormat="0" applyBorder="0" applyAlignment="0" applyProtection="0"/>
    <xf numFmtId="0" fontId="35" fillId="7" borderId="0" applyNumberFormat="0" applyBorder="0" applyAlignment="0" applyProtection="0"/>
    <xf numFmtId="0" fontId="35" fillId="8" borderId="0" applyNumberFormat="0" applyBorder="0" applyAlignment="0" applyProtection="0"/>
    <xf numFmtId="0" fontId="35" fillId="6" borderId="0" applyNumberFormat="0" applyBorder="0" applyAlignment="0" applyProtection="0"/>
    <xf numFmtId="0" fontId="35" fillId="9" borderId="0" applyNumberFormat="0" applyBorder="0" applyAlignment="0" applyProtection="0"/>
    <xf numFmtId="0" fontId="35" fillId="3" borderId="0" applyNumberFormat="0" applyBorder="0" applyAlignment="0" applyProtection="0"/>
    <xf numFmtId="0" fontId="36" fillId="10" borderId="0" applyNumberFormat="0" applyBorder="0" applyAlignment="0" applyProtection="0"/>
    <xf numFmtId="0" fontId="36" fillId="7" borderId="0" applyNumberFormat="0" applyBorder="0" applyAlignment="0" applyProtection="0"/>
    <xf numFmtId="0" fontId="36" fillId="8" borderId="0" applyNumberFormat="0" applyBorder="0" applyAlignment="0" applyProtection="0"/>
    <xf numFmtId="0" fontId="36" fillId="6" borderId="0" applyNumberFormat="0" applyBorder="0" applyAlignment="0" applyProtection="0"/>
    <xf numFmtId="0" fontId="36" fillId="10" borderId="0" applyNumberFormat="0" applyBorder="0" applyAlignment="0" applyProtection="0"/>
    <xf numFmtId="0" fontId="36" fillId="3" borderId="0" applyNumberFormat="0" applyBorder="0" applyAlignment="0" applyProtection="0"/>
    <xf numFmtId="0" fontId="37" fillId="2" borderId="1" applyNumberFormat="0" applyAlignment="0" applyProtection="0"/>
    <xf numFmtId="0" fontId="38" fillId="0" borderId="2" applyNumberFormat="0" applyFill="0" applyAlignment="0" applyProtection="0"/>
    <xf numFmtId="0" fontId="39" fillId="11" borderId="3" applyNumberFormat="0" applyAlignment="0" applyProtection="0"/>
    <xf numFmtId="0" fontId="36" fillId="10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4" borderId="0" applyNumberFormat="0" applyBorder="0" applyAlignment="0" applyProtection="0"/>
    <xf numFmtId="0" fontId="36" fillId="10" borderId="0" applyNumberFormat="0" applyBorder="0" applyAlignment="0" applyProtection="0"/>
    <xf numFmtId="0" fontId="36" fillId="15" borderId="0" applyNumberFormat="0" applyBorder="0" applyAlignment="0" applyProtection="0"/>
    <xf numFmtId="38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77" fontId="1" fillId="0" borderId="0" applyFill="0" applyBorder="0" applyAlignment="0" applyProtection="0"/>
    <xf numFmtId="40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70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9" fontId="69" fillId="0" borderId="0" applyFont="0" applyFill="0" applyBorder="0" applyAlignment="0" applyProtection="0"/>
    <xf numFmtId="0" fontId="31" fillId="3" borderId="1" applyNumberFormat="0" applyAlignment="0" applyProtection="0"/>
    <xf numFmtId="166" fontId="1" fillId="0" borderId="0" applyFont="0" applyFill="0" applyBorder="0" applyAlignment="0" applyProtection="0"/>
    <xf numFmtId="171" fontId="12" fillId="0" borderId="0" applyFont="0" applyFill="0" applyBorder="0" applyAlignment="0" applyProtection="0"/>
    <xf numFmtId="38" fontId="68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38" fontId="7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1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8" fontId="42" fillId="0" borderId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0" fontId="40" fillId="8" borderId="0" applyNumberFormat="0" applyBorder="0" applyAlignment="0" applyProtection="0"/>
    <xf numFmtId="0" fontId="1" fillId="0" borderId="0"/>
    <xf numFmtId="0" fontId="7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7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169" fontId="41" fillId="0" borderId="0"/>
    <xf numFmtId="0" fontId="42" fillId="4" borderId="4" applyNumberFormat="0" applyAlignment="0" applyProtection="0"/>
    <xf numFmtId="0" fontId="32" fillId="6" borderId="5" applyNumberFormat="0" applyAlignment="0" applyProtection="0"/>
    <xf numFmtId="9" fontId="42" fillId="0" borderId="0" applyFill="0" applyBorder="0" applyAlignment="0" applyProtection="0"/>
    <xf numFmtId="9" fontId="4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49" fontId="27" fillId="16" borderId="6">
      <alignment vertical="center"/>
    </xf>
    <xf numFmtId="49" fontId="1" fillId="17" borderId="6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68" fontId="3" fillId="0" borderId="0">
      <alignment horizontal="left"/>
    </xf>
    <xf numFmtId="0" fontId="46" fillId="0" borderId="7" applyNumberFormat="0" applyFill="0" applyAlignment="0" applyProtection="0"/>
    <xf numFmtId="0" fontId="47" fillId="0" borderId="8" applyNumberFormat="0" applyFill="0" applyAlignment="0" applyProtection="0"/>
    <xf numFmtId="0" fontId="48" fillId="0" borderId="9" applyNumberFormat="0" applyFill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9" fillId="0" borderId="10" applyNumberFormat="0" applyFill="0" applyAlignment="0" applyProtection="0"/>
    <xf numFmtId="0" fontId="50" fillId="18" borderId="0" applyNumberFormat="0" applyBorder="0" applyAlignment="0" applyProtection="0"/>
    <xf numFmtId="0" fontId="51" fillId="19" borderId="0" applyNumberFormat="0" applyBorder="0" applyAlignment="0" applyProtection="0"/>
    <xf numFmtId="172" fontId="12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1607">
    <xf numFmtId="0" fontId="0" fillId="0" borderId="0" xfId="0"/>
    <xf numFmtId="0" fontId="6" fillId="0" borderId="0" xfId="0" applyFont="1"/>
    <xf numFmtId="0" fontId="2" fillId="0" borderId="11" xfId="0" applyFont="1" applyBorder="1" applyAlignment="1" applyProtection="1">
      <alignment horizontal="left"/>
    </xf>
    <xf numFmtId="0" fontId="9" fillId="0" borderId="0" xfId="0" applyFont="1" applyBorder="1"/>
    <xf numFmtId="168" fontId="9" fillId="0" borderId="12" xfId="99" applyFont="1" applyBorder="1" applyAlignment="1">
      <alignment horizontal="left" vertical="center"/>
    </xf>
    <xf numFmtId="0" fontId="6" fillId="0" borderId="0" xfId="0" applyFont="1" applyFill="1"/>
    <xf numFmtId="20" fontId="6" fillId="0" borderId="0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169" fontId="4" fillId="0" borderId="13" xfId="46" quotePrefix="1" applyNumberFormat="1" applyFont="1" applyFill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/>
    </xf>
    <xf numFmtId="0" fontId="18" fillId="20" borderId="0" xfId="83" applyFont="1" applyFill="1" applyAlignment="1">
      <alignment vertical="center"/>
    </xf>
    <xf numFmtId="0" fontId="15" fillId="20" borderId="0" xfId="83" applyFont="1" applyFill="1" applyBorder="1" applyAlignment="1">
      <alignment horizontal="center" vertical="center"/>
    </xf>
    <xf numFmtId="0" fontId="18" fillId="20" borderId="0" xfId="83" applyFont="1" applyFill="1" applyBorder="1" applyAlignment="1">
      <alignment vertical="center"/>
    </xf>
    <xf numFmtId="0" fontId="15" fillId="20" borderId="0" xfId="83" applyFont="1" applyFill="1" applyBorder="1" applyAlignment="1">
      <alignment vertical="center"/>
    </xf>
    <xf numFmtId="0" fontId="15" fillId="20" borderId="0" xfId="83" applyFont="1" applyFill="1" applyBorder="1" applyAlignment="1">
      <alignment horizontal="right" vertical="center"/>
    </xf>
    <xf numFmtId="0" fontId="15" fillId="0" borderId="15" xfId="68" applyFont="1" applyFill="1" applyBorder="1" applyAlignment="1" applyProtection="1">
      <alignment horizontal="center" vertical="center"/>
    </xf>
    <xf numFmtId="0" fontId="18" fillId="0" borderId="0" xfId="83" applyFont="1" applyFill="1" applyAlignment="1">
      <alignment vertical="center"/>
    </xf>
    <xf numFmtId="0" fontId="15" fillId="21" borderId="15" xfId="68" applyFont="1" applyFill="1" applyBorder="1" applyAlignment="1" applyProtection="1">
      <alignment horizontal="center" vertical="center"/>
    </xf>
    <xf numFmtId="0" fontId="15" fillId="22" borderId="15" xfId="68" applyFont="1" applyFill="1" applyBorder="1" applyAlignment="1" applyProtection="1">
      <alignment horizontal="center" vertical="center"/>
    </xf>
    <xf numFmtId="0" fontId="15" fillId="0" borderId="16" xfId="68" applyFont="1" applyFill="1" applyBorder="1" applyAlignment="1" applyProtection="1">
      <alignment horizontal="center" vertical="center"/>
    </xf>
    <xf numFmtId="0" fontId="15" fillId="0" borderId="15" xfId="68" applyFont="1" applyFill="1" applyBorder="1" applyAlignment="1">
      <alignment horizontal="center" vertical="center"/>
    </xf>
    <xf numFmtId="0" fontId="15" fillId="20" borderId="0" xfId="68" applyFont="1" applyFill="1" applyAlignment="1">
      <alignment vertical="center"/>
    </xf>
    <xf numFmtId="0" fontId="15" fillId="0" borderId="0" xfId="83" applyFont="1" applyFill="1" applyAlignment="1">
      <alignment vertical="center"/>
    </xf>
    <xf numFmtId="0" fontId="18" fillId="20" borderId="0" xfId="83" applyFont="1" applyFill="1" applyAlignment="1">
      <alignment horizontal="center" vertical="center"/>
    </xf>
    <xf numFmtId="0" fontId="18" fillId="20" borderId="0" xfId="83" applyFont="1" applyFill="1" applyAlignment="1">
      <alignment horizontal="left" vertical="center"/>
    </xf>
    <xf numFmtId="4" fontId="20" fillId="20" borderId="17" xfId="53" applyNumberFormat="1" applyFont="1" applyFill="1" applyBorder="1" applyAlignment="1">
      <alignment horizontal="center" vertical="center" wrapText="1"/>
    </xf>
    <xf numFmtId="176" fontId="20" fillId="20" borderId="18" xfId="63" applyNumberFormat="1" applyFont="1" applyFill="1" applyBorder="1" applyAlignment="1" applyProtection="1">
      <alignment horizontal="center" vertical="center" wrapText="1"/>
    </xf>
    <xf numFmtId="0" fontId="9" fillId="0" borderId="0" xfId="0" applyFont="1" applyBorder="1" applyAlignment="1" applyProtection="1">
      <alignment horizontal="center" vertical="center" wrapText="1"/>
    </xf>
    <xf numFmtId="0" fontId="4" fillId="0" borderId="0" xfId="0" applyFont="1"/>
    <xf numFmtId="169" fontId="4" fillId="0" borderId="0" xfId="0" applyNumberFormat="1" applyFont="1"/>
    <xf numFmtId="0" fontId="4" fillId="0" borderId="0" xfId="0" applyFont="1" applyBorder="1" applyAlignment="1">
      <alignment horizontal="right"/>
    </xf>
    <xf numFmtId="0" fontId="4" fillId="0" borderId="0" xfId="0" applyFont="1" applyBorder="1"/>
    <xf numFmtId="0" fontId="4" fillId="0" borderId="0" xfId="0" applyFont="1" applyAlignment="1">
      <alignment horizontal="center"/>
    </xf>
    <xf numFmtId="0" fontId="4" fillId="0" borderId="0" xfId="0" applyFont="1" applyFill="1"/>
    <xf numFmtId="169" fontId="4" fillId="0" borderId="0" xfId="0" applyNumberFormat="1" applyFont="1" applyFill="1"/>
    <xf numFmtId="0" fontId="9" fillId="0" borderId="14" xfId="0" applyFont="1" applyBorder="1" applyAlignment="1" applyProtection="1">
      <alignment horizontal="center" vertical="center" wrapText="1"/>
    </xf>
    <xf numFmtId="0" fontId="15" fillId="20" borderId="0" xfId="82" applyFont="1" applyFill="1" applyAlignment="1">
      <alignment vertical="center"/>
    </xf>
    <xf numFmtId="4" fontId="20" fillId="20" borderId="19" xfId="53" applyNumberFormat="1" applyFont="1" applyFill="1" applyBorder="1" applyAlignment="1">
      <alignment horizontal="center" vertical="center" wrapText="1"/>
    </xf>
    <xf numFmtId="4" fontId="20" fillId="20" borderId="20" xfId="53" applyNumberFormat="1" applyFont="1" applyFill="1" applyBorder="1" applyAlignment="1">
      <alignment horizontal="right" vertical="center" wrapText="1"/>
    </xf>
    <xf numFmtId="4" fontId="15" fillId="0" borderId="15" xfId="63" applyNumberFormat="1" applyFont="1" applyFill="1" applyBorder="1" applyAlignment="1" applyProtection="1">
      <alignment horizontal="right" vertical="center" wrapText="1"/>
    </xf>
    <xf numFmtId="4" fontId="15" fillId="21" borderId="15" xfId="63" applyNumberFormat="1" applyFont="1" applyFill="1" applyBorder="1" applyAlignment="1" applyProtection="1">
      <alignment horizontal="right" vertical="center" wrapText="1"/>
    </xf>
    <xf numFmtId="4" fontId="15" fillId="22" borderId="15" xfId="63" applyNumberFormat="1" applyFont="1" applyFill="1" applyBorder="1" applyAlignment="1" applyProtection="1">
      <alignment horizontal="right" vertical="center" wrapText="1"/>
    </xf>
    <xf numFmtId="4" fontId="20" fillId="0" borderId="15" xfId="63" applyNumberFormat="1" applyFont="1" applyFill="1" applyBorder="1" applyAlignment="1" applyProtection="1">
      <alignment horizontal="right" vertical="center" wrapText="1"/>
    </xf>
    <xf numFmtId="4" fontId="14" fillId="0" borderId="15" xfId="63" applyNumberFormat="1" applyFont="1" applyFill="1" applyBorder="1" applyAlignment="1" applyProtection="1">
      <alignment horizontal="right" vertical="center" wrapText="1"/>
    </xf>
    <xf numFmtId="4" fontId="15" fillId="0" borderId="16" xfId="63" applyNumberFormat="1" applyFont="1" applyFill="1" applyBorder="1" applyAlignment="1" applyProtection="1">
      <alignment horizontal="right" vertical="center" wrapText="1"/>
    </xf>
    <xf numFmtId="0" fontId="17" fillId="20" borderId="0" xfId="82" applyFont="1" applyFill="1" applyAlignment="1">
      <alignment vertical="center"/>
    </xf>
    <xf numFmtId="0" fontId="17" fillId="20" borderId="21" xfId="82" applyFont="1" applyFill="1" applyBorder="1" applyAlignment="1">
      <alignment horizontal="center" vertical="center"/>
    </xf>
    <xf numFmtId="0" fontId="21" fillId="20" borderId="0" xfId="82" applyFont="1" applyFill="1" applyAlignment="1">
      <alignment horizontal="justify" vertical="center" wrapText="1"/>
    </xf>
    <xf numFmtId="0" fontId="18" fillId="20" borderId="0" xfId="82" applyFont="1" applyFill="1" applyAlignment="1">
      <alignment vertical="center"/>
    </xf>
    <xf numFmtId="0" fontId="18" fillId="20" borderId="0" xfId="82" applyFont="1" applyFill="1" applyAlignment="1">
      <alignment vertical="center" wrapText="1"/>
    </xf>
    <xf numFmtId="0" fontId="15" fillId="20" borderId="0" xfId="82" applyFont="1" applyFill="1" applyAlignment="1">
      <alignment horizontal="center" vertical="center"/>
    </xf>
    <xf numFmtId="0" fontId="19" fillId="20" borderId="0" xfId="82" applyFont="1" applyFill="1" applyAlignment="1">
      <alignment horizontal="center" vertical="center" wrapText="1"/>
    </xf>
    <xf numFmtId="0" fontId="15" fillId="20" borderId="0" xfId="82" applyFont="1" applyFill="1" applyBorder="1" applyAlignment="1">
      <alignment horizontal="center" vertical="center"/>
    </xf>
    <xf numFmtId="0" fontId="15" fillId="20" borderId="0" xfId="82" applyFont="1" applyFill="1" applyAlignment="1">
      <alignment horizontal="center" vertical="center" wrapText="1"/>
    </xf>
    <xf numFmtId="0" fontId="17" fillId="20" borderId="0" xfId="82" applyFont="1" applyFill="1" applyBorder="1" applyAlignment="1">
      <alignment horizontal="center" vertical="center"/>
    </xf>
    <xf numFmtId="0" fontId="17" fillId="23" borderId="22" xfId="82" applyFont="1" applyFill="1" applyBorder="1" applyAlignment="1">
      <alignment horizontal="center" vertical="center"/>
    </xf>
    <xf numFmtId="0" fontId="18" fillId="20" borderId="0" xfId="82" applyFont="1" applyFill="1" applyBorder="1" applyAlignment="1">
      <alignment vertical="center"/>
    </xf>
    <xf numFmtId="0" fontId="15" fillId="20" borderId="17" xfId="82" applyFont="1" applyFill="1" applyBorder="1" applyAlignment="1">
      <alignment horizontal="center" vertical="center"/>
    </xf>
    <xf numFmtId="0" fontId="15" fillId="20" borderId="23" xfId="82" applyFont="1" applyFill="1" applyBorder="1" applyAlignment="1">
      <alignment horizontal="center" vertical="center"/>
    </xf>
    <xf numFmtId="0" fontId="15" fillId="20" borderId="24" xfId="82" applyFont="1" applyFill="1" applyBorder="1" applyAlignment="1">
      <alignment horizontal="center" vertical="center"/>
    </xf>
    <xf numFmtId="0" fontId="15" fillId="20" borderId="23" xfId="82" applyFont="1" applyFill="1" applyBorder="1" applyAlignment="1">
      <alignment horizontal="center" vertical="center" wrapText="1"/>
    </xf>
    <xf numFmtId="0" fontId="15" fillId="20" borderId="0" xfId="82" applyFont="1" applyFill="1" applyBorder="1" applyAlignment="1">
      <alignment horizontal="left" vertical="center"/>
    </xf>
    <xf numFmtId="0" fontId="28" fillId="20" borderId="14" xfId="82" applyFont="1" applyFill="1" applyBorder="1" applyAlignment="1">
      <alignment horizontal="left" vertical="center"/>
    </xf>
    <xf numFmtId="0" fontId="15" fillId="20" borderId="0" xfId="82" applyFont="1" applyFill="1" applyBorder="1" applyAlignment="1">
      <alignment vertical="center"/>
    </xf>
    <xf numFmtId="0" fontId="15" fillId="20" borderId="25" xfId="82" applyFont="1" applyFill="1" applyBorder="1" applyAlignment="1">
      <alignment horizontal="center" vertical="center"/>
    </xf>
    <xf numFmtId="0" fontId="28" fillId="20" borderId="0" xfId="82" applyFont="1" applyFill="1" applyBorder="1" applyAlignment="1">
      <alignment horizontal="center" vertical="center"/>
    </xf>
    <xf numFmtId="0" fontId="15" fillId="20" borderId="21" xfId="82" applyFont="1" applyFill="1" applyBorder="1" applyAlignment="1">
      <alignment horizontal="center" vertical="center"/>
    </xf>
    <xf numFmtId="0" fontId="15" fillId="20" borderId="14" xfId="84" applyFont="1" applyFill="1" applyBorder="1" applyAlignment="1">
      <alignment horizontal="left" vertical="center"/>
    </xf>
    <xf numFmtId="0" fontId="15" fillId="20" borderId="0" xfId="84" applyFont="1" applyFill="1" applyBorder="1" applyAlignment="1">
      <alignment horizontal="left" vertical="center"/>
    </xf>
    <xf numFmtId="0" fontId="15" fillId="20" borderId="0" xfId="84" applyFont="1" applyFill="1" applyBorder="1" applyAlignment="1">
      <alignment horizontal="center" vertical="center"/>
    </xf>
    <xf numFmtId="0" fontId="15" fillId="20" borderId="25" xfId="84" applyFont="1" applyFill="1" applyBorder="1" applyAlignment="1">
      <alignment horizontal="center" vertical="center"/>
    </xf>
    <xf numFmtId="0" fontId="15" fillId="20" borderId="21" xfId="84" applyFont="1" applyFill="1" applyBorder="1" applyAlignment="1">
      <alignment horizontal="center" vertical="center"/>
    </xf>
    <xf numFmtId="0" fontId="15" fillId="20" borderId="14" xfId="82" applyFont="1" applyFill="1" applyBorder="1" applyAlignment="1">
      <alignment horizontal="center" vertical="center"/>
    </xf>
    <xf numFmtId="0" fontId="15" fillId="20" borderId="26" xfId="82" applyFont="1" applyFill="1" applyBorder="1" applyAlignment="1">
      <alignment horizontal="center" vertical="center"/>
    </xf>
    <xf numFmtId="0" fontId="15" fillId="20" borderId="27" xfId="82" applyFont="1" applyFill="1" applyBorder="1" applyAlignment="1">
      <alignment horizontal="center" vertical="center"/>
    </xf>
    <xf numFmtId="0" fontId="15" fillId="20" borderId="28" xfId="82" applyFont="1" applyFill="1" applyBorder="1" applyAlignment="1">
      <alignment horizontal="center" vertical="center"/>
    </xf>
    <xf numFmtId="0" fontId="15" fillId="20" borderId="27" xfId="82" applyFont="1" applyFill="1" applyBorder="1" applyAlignment="1">
      <alignment horizontal="center" vertical="center" wrapText="1"/>
    </xf>
    <xf numFmtId="0" fontId="15" fillId="20" borderId="0" xfId="82" applyFont="1" applyFill="1" applyBorder="1" applyAlignment="1">
      <alignment horizontal="center" vertical="center" wrapText="1"/>
    </xf>
    <xf numFmtId="0" fontId="17" fillId="23" borderId="22" xfId="82" applyFont="1" applyFill="1" applyBorder="1" applyAlignment="1">
      <alignment horizontal="center" vertical="center" wrapText="1"/>
    </xf>
    <xf numFmtId="0" fontId="17" fillId="20" borderId="17" xfId="82" applyFont="1" applyFill="1" applyBorder="1" applyAlignment="1">
      <alignment horizontal="center" vertical="center"/>
    </xf>
    <xf numFmtId="0" fontId="17" fillId="20" borderId="23" xfId="82" applyFont="1" applyFill="1" applyBorder="1" applyAlignment="1">
      <alignment horizontal="center" vertical="center"/>
    </xf>
    <xf numFmtId="0" fontId="17" fillId="20" borderId="24" xfId="82" applyFont="1" applyFill="1" applyBorder="1" applyAlignment="1">
      <alignment horizontal="center" vertical="center"/>
    </xf>
    <xf numFmtId="0" fontId="15" fillId="20" borderId="0" xfId="82" applyFont="1" applyFill="1" applyBorder="1" applyAlignment="1">
      <alignment horizontal="right" vertical="center"/>
    </xf>
    <xf numFmtId="173" fontId="15" fillId="20" borderId="0" xfId="82" applyNumberFormat="1" applyFont="1" applyFill="1" applyBorder="1" applyAlignment="1">
      <alignment horizontal="center" vertical="center"/>
    </xf>
    <xf numFmtId="0" fontId="15" fillId="20" borderId="0" xfId="82" quotePrefix="1" applyFont="1" applyFill="1" applyBorder="1" applyAlignment="1">
      <alignment horizontal="center" vertical="center" wrapText="1"/>
    </xf>
    <xf numFmtId="0" fontId="15" fillId="20" borderId="0" xfId="82" quotePrefix="1" applyFont="1" applyFill="1" applyBorder="1" applyAlignment="1">
      <alignment horizontal="center" vertical="center"/>
    </xf>
    <xf numFmtId="0" fontId="21" fillId="24" borderId="16" xfId="68" applyFont="1" applyFill="1" applyBorder="1" applyAlignment="1" applyProtection="1">
      <alignment horizontal="center" vertical="center"/>
    </xf>
    <xf numFmtId="49" fontId="21" fillId="24" borderId="16" xfId="68" applyNumberFormat="1" applyFont="1" applyFill="1" applyBorder="1" applyAlignment="1" applyProtection="1">
      <alignment horizontal="center" vertical="center"/>
    </xf>
    <xf numFmtId="49" fontId="21" fillId="0" borderId="0" xfId="68" applyNumberFormat="1" applyFont="1" applyFill="1" applyBorder="1" applyAlignment="1" applyProtection="1">
      <alignment horizontal="center" vertical="center"/>
    </xf>
    <xf numFmtId="0" fontId="22" fillId="0" borderId="0" xfId="82" applyFont="1" applyFill="1" applyAlignment="1">
      <alignment vertical="center"/>
    </xf>
    <xf numFmtId="0" fontId="15" fillId="25" borderId="15" xfId="68" applyFont="1" applyFill="1" applyBorder="1" applyAlignment="1" applyProtection="1">
      <alignment horizontal="center" vertical="center"/>
    </xf>
    <xf numFmtId="49" fontId="21" fillId="25" borderId="16" xfId="68" applyNumberFormat="1" applyFont="1" applyFill="1" applyBorder="1" applyAlignment="1" applyProtection="1">
      <alignment horizontal="center" vertical="center"/>
    </xf>
    <xf numFmtId="0" fontId="17" fillId="0" borderId="0" xfId="82" applyFont="1" applyFill="1" applyAlignment="1">
      <alignment vertical="center"/>
    </xf>
    <xf numFmtId="0" fontId="14" fillId="22" borderId="15" xfId="68" applyFont="1" applyFill="1" applyBorder="1" applyAlignment="1" applyProtection="1">
      <alignment horizontal="center" vertical="center"/>
    </xf>
    <xf numFmtId="49" fontId="21" fillId="22" borderId="16" xfId="68" applyNumberFormat="1" applyFont="1" applyFill="1" applyBorder="1" applyAlignment="1" applyProtection="1">
      <alignment horizontal="center" vertical="center"/>
    </xf>
    <xf numFmtId="0" fontId="25" fillId="0" borderId="0" xfId="82" applyFont="1" applyFill="1" applyAlignment="1">
      <alignment vertical="center"/>
    </xf>
    <xf numFmtId="49" fontId="21" fillId="0" borderId="16" xfId="68" applyNumberFormat="1" applyFont="1" applyFill="1" applyBorder="1" applyAlignment="1" applyProtection="1">
      <alignment horizontal="center" vertical="center"/>
    </xf>
    <xf numFmtId="0" fontId="18" fillId="0" borderId="0" xfId="82" applyFont="1" applyFill="1" applyAlignment="1">
      <alignment vertical="center"/>
    </xf>
    <xf numFmtId="0" fontId="15" fillId="0" borderId="29" xfId="68" applyFont="1" applyFill="1" applyBorder="1" applyAlignment="1" applyProtection="1">
      <alignment horizontal="center" vertical="center"/>
    </xf>
    <xf numFmtId="0" fontId="15" fillId="25" borderId="16" xfId="68" applyFont="1" applyFill="1" applyBorder="1" applyAlignment="1" applyProtection="1">
      <alignment horizontal="center" vertical="center"/>
    </xf>
    <xf numFmtId="49" fontId="21" fillId="21" borderId="16" xfId="68" applyNumberFormat="1" applyFont="1" applyFill="1" applyBorder="1" applyAlignment="1" applyProtection="1">
      <alignment horizontal="center" vertical="center"/>
    </xf>
    <xf numFmtId="0" fontId="15" fillId="22" borderId="30" xfId="68" applyFont="1" applyFill="1" applyBorder="1" applyAlignment="1" applyProtection="1">
      <alignment horizontal="center" vertical="center"/>
    </xf>
    <xf numFmtId="0" fontId="15" fillId="24" borderId="16" xfId="68" applyFont="1" applyFill="1" applyBorder="1" applyAlignment="1" applyProtection="1">
      <alignment horizontal="center" vertical="center"/>
    </xf>
    <xf numFmtId="0" fontId="15" fillId="26" borderId="31" xfId="68" applyFont="1" applyFill="1" applyBorder="1" applyAlignment="1" applyProtection="1">
      <alignment horizontal="center" vertical="center"/>
    </xf>
    <xf numFmtId="49" fontId="21" fillId="26" borderId="16" xfId="68" applyNumberFormat="1" applyFont="1" applyFill="1" applyBorder="1" applyAlignment="1" applyProtection="1">
      <alignment horizontal="center" vertical="center"/>
    </xf>
    <xf numFmtId="49" fontId="21" fillId="0" borderId="29" xfId="68" applyNumberFormat="1" applyFont="1" applyFill="1" applyBorder="1" applyAlignment="1" applyProtection="1">
      <alignment horizontal="center" vertical="center"/>
    </xf>
    <xf numFmtId="0" fontId="15" fillId="0" borderId="0" xfId="68" applyFont="1" applyFill="1" applyBorder="1" applyAlignment="1" applyProtection="1">
      <alignment horizontal="center" vertical="center"/>
    </xf>
    <xf numFmtId="0" fontId="20" fillId="0" borderId="0" xfId="66" applyFont="1" applyFill="1" applyBorder="1" applyAlignment="1" applyProtection="1">
      <alignment horizontal="center" vertical="center" wrapText="1"/>
    </xf>
    <xf numFmtId="0" fontId="20" fillId="0" borderId="0" xfId="66" applyFont="1" applyFill="1" applyBorder="1" applyAlignment="1" applyProtection="1">
      <alignment horizontal="left" vertical="center" wrapText="1"/>
    </xf>
    <xf numFmtId="0" fontId="20" fillId="0" borderId="0" xfId="66" applyFont="1" applyFill="1" applyBorder="1" applyAlignment="1" applyProtection="1">
      <alignment vertical="center" wrapText="1"/>
    </xf>
    <xf numFmtId="0" fontId="18" fillId="20" borderId="0" xfId="82" applyFont="1" applyFill="1" applyBorder="1" applyAlignment="1">
      <alignment vertical="center" wrapText="1"/>
    </xf>
    <xf numFmtId="166" fontId="15" fillId="20" borderId="0" xfId="29" applyFont="1" applyFill="1" applyBorder="1" applyAlignment="1">
      <alignment horizontal="center" vertical="center"/>
    </xf>
    <xf numFmtId="0" fontId="15" fillId="24" borderId="31" xfId="68" applyFont="1" applyFill="1" applyBorder="1" applyAlignment="1">
      <alignment horizontal="center" vertical="center"/>
    </xf>
    <xf numFmtId="49" fontId="18" fillId="24" borderId="31" xfId="82" applyNumberFormat="1" applyFont="1" applyFill="1" applyBorder="1" applyAlignment="1">
      <alignment horizontal="center" vertical="center"/>
    </xf>
    <xf numFmtId="0" fontId="15" fillId="25" borderId="15" xfId="68" applyFont="1" applyFill="1" applyBorder="1" applyAlignment="1">
      <alignment horizontal="center" vertical="center"/>
    </xf>
    <xf numFmtId="49" fontId="18" fillId="25" borderId="15" xfId="82" applyNumberFormat="1" applyFont="1" applyFill="1" applyBorder="1" applyAlignment="1">
      <alignment horizontal="center" vertical="center"/>
    </xf>
    <xf numFmtId="0" fontId="15" fillId="22" borderId="15" xfId="68" applyFont="1" applyFill="1" applyBorder="1" applyAlignment="1">
      <alignment horizontal="center" vertical="center"/>
    </xf>
    <xf numFmtId="0" fontId="14" fillId="0" borderId="15" xfId="68" applyFont="1" applyFill="1" applyBorder="1" applyAlignment="1">
      <alignment horizontal="center" vertical="center"/>
    </xf>
    <xf numFmtId="0" fontId="29" fillId="0" borderId="0" xfId="82" applyFont="1" applyFill="1" applyAlignment="1">
      <alignment vertical="center"/>
    </xf>
    <xf numFmtId="49" fontId="18" fillId="20" borderId="15" xfId="82" applyNumberFormat="1" applyFont="1" applyFill="1" applyBorder="1" applyAlignment="1">
      <alignment horizontal="center" vertical="center"/>
    </xf>
    <xf numFmtId="0" fontId="15" fillId="24" borderId="15" xfId="68" applyFont="1" applyFill="1" applyBorder="1" applyAlignment="1">
      <alignment horizontal="center" vertical="center"/>
    </xf>
    <xf numFmtId="0" fontId="15" fillId="26" borderId="15" xfId="68" applyFont="1" applyFill="1" applyBorder="1" applyAlignment="1">
      <alignment horizontal="center" vertical="center"/>
    </xf>
    <xf numFmtId="0" fontId="15" fillId="0" borderId="29" xfId="68" applyFont="1" applyFill="1" applyBorder="1" applyAlignment="1">
      <alignment horizontal="center" vertical="center"/>
    </xf>
    <xf numFmtId="0" fontId="15" fillId="20" borderId="0" xfId="68" applyFont="1" applyFill="1" applyAlignment="1">
      <alignment horizontal="left" vertical="center"/>
    </xf>
    <xf numFmtId="0" fontId="15" fillId="20" borderId="0" xfId="68" applyFont="1" applyFill="1" applyBorder="1" applyAlignment="1">
      <alignment vertical="center"/>
    </xf>
    <xf numFmtId="176" fontId="15" fillId="20" borderId="0" xfId="68" applyNumberFormat="1" applyFont="1" applyFill="1" applyBorder="1" applyAlignment="1">
      <alignment vertical="center"/>
    </xf>
    <xf numFmtId="0" fontId="26" fillId="20" borderId="0" xfId="68" applyFont="1" applyFill="1" applyAlignment="1">
      <alignment vertical="center"/>
    </xf>
    <xf numFmtId="0" fontId="20" fillId="20" borderId="0" xfId="68" applyFont="1" applyFill="1" applyBorder="1" applyAlignment="1">
      <alignment vertical="center"/>
    </xf>
    <xf numFmtId="4" fontId="20" fillId="20" borderId="26" xfId="53" applyNumberFormat="1" applyFont="1" applyFill="1" applyBorder="1" applyAlignment="1">
      <alignment horizontal="center" vertical="center" wrapText="1"/>
    </xf>
    <xf numFmtId="176" fontId="20" fillId="24" borderId="32" xfId="63" applyNumberFormat="1" applyFont="1" applyFill="1" applyBorder="1" applyAlignment="1" applyProtection="1">
      <alignment horizontal="center" vertical="center" wrapText="1"/>
    </xf>
    <xf numFmtId="176" fontId="20" fillId="25" borderId="33" xfId="63" applyNumberFormat="1" applyFont="1" applyFill="1" applyBorder="1" applyAlignment="1" applyProtection="1">
      <alignment horizontal="center" vertical="center" wrapText="1"/>
    </xf>
    <xf numFmtId="176" fontId="24" fillId="22" borderId="33" xfId="63" applyNumberFormat="1" applyFont="1" applyFill="1" applyBorder="1" applyAlignment="1" applyProtection="1">
      <alignment horizontal="center" vertical="center" wrapText="1"/>
    </xf>
    <xf numFmtId="176" fontId="20" fillId="25" borderId="34" xfId="63" applyNumberFormat="1" applyFont="1" applyFill="1" applyBorder="1" applyAlignment="1" applyProtection="1">
      <alignment horizontal="center" vertical="center" wrapText="1"/>
    </xf>
    <xf numFmtId="176" fontId="14" fillId="21" borderId="33" xfId="63" applyNumberFormat="1" applyFont="1" applyFill="1" applyBorder="1" applyAlignment="1" applyProtection="1">
      <alignment horizontal="center" vertical="center" wrapText="1"/>
    </xf>
    <xf numFmtId="176" fontId="24" fillId="22" borderId="35" xfId="63" applyNumberFormat="1" applyFont="1" applyFill="1" applyBorder="1" applyAlignment="1" applyProtection="1">
      <alignment horizontal="center" vertical="center" wrapText="1"/>
    </xf>
    <xf numFmtId="176" fontId="15" fillId="21" borderId="34" xfId="63" applyNumberFormat="1" applyFont="1" applyFill="1" applyBorder="1" applyAlignment="1" applyProtection="1">
      <alignment horizontal="center" vertical="center" wrapText="1"/>
    </xf>
    <xf numFmtId="176" fontId="20" fillId="24" borderId="34" xfId="63" applyNumberFormat="1" applyFont="1" applyFill="1" applyBorder="1" applyAlignment="1" applyProtection="1">
      <alignment horizontal="center" vertical="center" wrapText="1"/>
    </xf>
    <xf numFmtId="176" fontId="15" fillId="21" borderId="33" xfId="63" applyNumberFormat="1" applyFont="1" applyFill="1" applyBorder="1" applyAlignment="1" applyProtection="1">
      <alignment horizontal="center" vertical="center" wrapText="1"/>
    </xf>
    <xf numFmtId="176" fontId="24" fillId="22" borderId="34" xfId="63" applyNumberFormat="1" applyFont="1" applyFill="1" applyBorder="1" applyAlignment="1" applyProtection="1">
      <alignment horizontal="center" vertical="center" wrapText="1"/>
    </xf>
    <xf numFmtId="176" fontId="20" fillId="26" borderId="32" xfId="63" applyNumberFormat="1" applyFont="1" applyFill="1" applyBorder="1" applyAlignment="1" applyProtection="1">
      <alignment horizontal="center" vertical="center" wrapText="1"/>
    </xf>
    <xf numFmtId="0" fontId="15" fillId="20" borderId="14" xfId="82" applyFont="1" applyFill="1" applyBorder="1" applyAlignment="1">
      <alignment horizontal="left" vertical="center"/>
    </xf>
    <xf numFmtId="0" fontId="17" fillId="20" borderId="14" xfId="82" applyFont="1" applyFill="1" applyBorder="1" applyAlignment="1">
      <alignment horizontal="center" vertical="center"/>
    </xf>
    <xf numFmtId="176" fontId="20" fillId="24" borderId="33" xfId="63" applyNumberFormat="1" applyFont="1" applyFill="1" applyBorder="1" applyAlignment="1" applyProtection="1">
      <alignment horizontal="center" vertical="center" wrapText="1"/>
    </xf>
    <xf numFmtId="176" fontId="24" fillId="25" borderId="33" xfId="63" applyNumberFormat="1" applyFont="1" applyFill="1" applyBorder="1" applyAlignment="1" applyProtection="1">
      <alignment horizontal="center" vertical="center" wrapText="1"/>
    </xf>
    <xf numFmtId="176" fontId="15" fillId="22" borderId="33" xfId="63" applyNumberFormat="1" applyFont="1" applyFill="1" applyBorder="1" applyAlignment="1" applyProtection="1">
      <alignment horizontal="center" vertical="center" wrapText="1"/>
    </xf>
    <xf numFmtId="176" fontId="15" fillId="0" borderId="15" xfId="63" applyNumberFormat="1" applyFont="1" applyFill="1" applyBorder="1" applyAlignment="1" applyProtection="1">
      <alignment horizontal="center" vertical="center" wrapText="1"/>
    </xf>
    <xf numFmtId="176" fontId="15" fillId="0" borderId="29" xfId="63" applyNumberFormat="1" applyFont="1" applyFill="1" applyBorder="1" applyAlignment="1" applyProtection="1">
      <alignment horizontal="center" vertical="center" wrapText="1"/>
    </xf>
    <xf numFmtId="176" fontId="20" fillId="0" borderId="36" xfId="63" applyNumberFormat="1" applyFont="1" applyFill="1" applyBorder="1" applyAlignment="1" applyProtection="1">
      <alignment horizontal="center" vertical="center" wrapText="1"/>
    </xf>
    <xf numFmtId="0" fontId="15" fillId="20" borderId="0" xfId="82" quotePrefix="1" applyFont="1" applyFill="1" applyBorder="1" applyAlignment="1">
      <alignment vertical="center"/>
    </xf>
    <xf numFmtId="0" fontId="11" fillId="0" borderId="0" xfId="69"/>
    <xf numFmtId="0" fontId="15" fillId="0" borderId="0" xfId="82" applyFont="1" applyFill="1" applyAlignment="1">
      <alignment vertical="center"/>
    </xf>
    <xf numFmtId="1" fontId="20" fillId="23" borderId="34" xfId="68" applyNumberFormat="1" applyFont="1" applyFill="1" applyBorder="1" applyAlignment="1" applyProtection="1">
      <alignment vertical="center" wrapText="1"/>
    </xf>
    <xf numFmtId="1" fontId="20" fillId="23" borderId="25" xfId="68" applyNumberFormat="1" applyFont="1" applyFill="1" applyBorder="1" applyAlignment="1" applyProtection="1">
      <alignment vertical="center" wrapText="1"/>
    </xf>
    <xf numFmtId="1" fontId="20" fillId="23" borderId="37" xfId="68" applyNumberFormat="1" applyFont="1" applyFill="1" applyBorder="1" applyAlignment="1" applyProtection="1">
      <alignment vertical="center" wrapText="1"/>
    </xf>
    <xf numFmtId="1" fontId="20" fillId="23" borderId="38" xfId="68" applyNumberFormat="1" applyFont="1" applyFill="1" applyBorder="1" applyAlignment="1" applyProtection="1">
      <alignment vertical="center" wrapText="1"/>
    </xf>
    <xf numFmtId="0" fontId="20" fillId="23" borderId="16" xfId="68" applyFont="1" applyFill="1" applyBorder="1" applyAlignment="1" applyProtection="1">
      <alignment horizontal="left" vertical="center" wrapText="1"/>
    </xf>
    <xf numFmtId="1" fontId="15" fillId="0" borderId="33" xfId="68" applyNumberFormat="1" applyFont="1" applyFill="1" applyBorder="1" applyAlignment="1" applyProtection="1">
      <alignment horizontal="right" vertical="center"/>
    </xf>
    <xf numFmtId="1" fontId="20" fillId="0" borderId="13" xfId="68" applyNumberFormat="1" applyFont="1" applyFill="1" applyBorder="1" applyAlignment="1" applyProtection="1">
      <alignment horizontal="right" vertical="center"/>
    </xf>
    <xf numFmtId="1" fontId="20" fillId="0" borderId="39" xfId="68" applyNumberFormat="1" applyFont="1" applyFill="1" applyBorder="1" applyAlignment="1" applyProtection="1">
      <alignment horizontal="right" vertical="center"/>
    </xf>
    <xf numFmtId="0" fontId="20" fillId="0" borderId="15" xfId="66" applyFont="1" applyFill="1" applyBorder="1" applyAlignment="1" applyProtection="1">
      <alignment vertical="center" wrapText="1"/>
    </xf>
    <xf numFmtId="0" fontId="15" fillId="0" borderId="15" xfId="66" applyFont="1" applyFill="1" applyBorder="1" applyAlignment="1" applyProtection="1">
      <alignment horizontal="center" vertical="center" wrapText="1"/>
    </xf>
    <xf numFmtId="1" fontId="15" fillId="0" borderId="13" xfId="68" applyNumberFormat="1" applyFont="1" applyFill="1" applyBorder="1" applyAlignment="1" applyProtection="1">
      <alignment horizontal="right" vertical="center"/>
    </xf>
    <xf numFmtId="1" fontId="15" fillId="0" borderId="39" xfId="68" applyNumberFormat="1" applyFont="1" applyFill="1" applyBorder="1" applyAlignment="1" applyProtection="1">
      <alignment horizontal="right" vertical="center"/>
    </xf>
    <xf numFmtId="0" fontId="15" fillId="0" borderId="15" xfId="66" applyFont="1" applyFill="1" applyBorder="1" applyAlignment="1" applyProtection="1">
      <alignment vertical="center" wrapText="1"/>
    </xf>
    <xf numFmtId="1" fontId="20" fillId="23" borderId="34" xfId="68" applyNumberFormat="1" applyFont="1" applyFill="1" applyBorder="1" applyAlignment="1" applyProtection="1">
      <alignment horizontal="right" vertical="center" wrapText="1"/>
    </xf>
    <xf numFmtId="1" fontId="20" fillId="23" borderId="25" xfId="68" applyNumberFormat="1" applyFont="1" applyFill="1" applyBorder="1" applyAlignment="1" applyProtection="1">
      <alignment horizontal="right" vertical="center" wrapText="1"/>
    </xf>
    <xf numFmtId="1" fontId="15" fillId="0" borderId="40" xfId="68" applyNumberFormat="1" applyFont="1" applyFill="1" applyBorder="1" applyAlignment="1" applyProtection="1">
      <alignment horizontal="right" vertical="center"/>
    </xf>
    <xf numFmtId="1" fontId="15" fillId="0" borderId="41" xfId="68" applyNumberFormat="1" applyFont="1" applyFill="1" applyBorder="1" applyAlignment="1" applyProtection="1">
      <alignment horizontal="right" vertical="center"/>
    </xf>
    <xf numFmtId="1" fontId="20" fillId="0" borderId="40" xfId="68" applyNumberFormat="1" applyFont="1" applyFill="1" applyBorder="1" applyAlignment="1" applyProtection="1">
      <alignment horizontal="right" vertical="center"/>
    </xf>
    <xf numFmtId="1" fontId="20" fillId="0" borderId="41" xfId="68" applyNumberFormat="1" applyFont="1" applyFill="1" applyBorder="1" applyAlignment="1" applyProtection="1">
      <alignment horizontal="right" vertical="center"/>
    </xf>
    <xf numFmtId="1" fontId="20" fillId="23" borderId="38" xfId="68" applyNumberFormat="1" applyFont="1" applyFill="1" applyBorder="1" applyAlignment="1" applyProtection="1">
      <alignment horizontal="right" vertical="center" wrapText="1"/>
    </xf>
    <xf numFmtId="1" fontId="20" fillId="0" borderId="13" xfId="66" applyNumberFormat="1" applyFont="1" applyFill="1" applyBorder="1" applyAlignment="1" applyProtection="1">
      <alignment horizontal="right" vertical="center" wrapText="1"/>
    </xf>
    <xf numFmtId="1" fontId="20" fillId="0" borderId="39" xfId="66" applyNumberFormat="1" applyFont="1" applyFill="1" applyBorder="1" applyAlignment="1" applyProtection="1">
      <alignment horizontal="right" vertical="center" wrapText="1"/>
    </xf>
    <xf numFmtId="1" fontId="15" fillId="0" borderId="25" xfId="68" applyNumberFormat="1" applyFont="1" applyFill="1" applyBorder="1" applyAlignment="1" applyProtection="1">
      <alignment horizontal="right" vertical="center"/>
    </xf>
    <xf numFmtId="1" fontId="15" fillId="0" borderId="13" xfId="68" applyNumberFormat="1" applyFont="1" applyFill="1" applyBorder="1" applyAlignment="1">
      <alignment horizontal="right" vertical="center"/>
    </xf>
    <xf numFmtId="1" fontId="15" fillId="0" borderId="39" xfId="68" applyNumberFormat="1" applyFont="1" applyFill="1" applyBorder="1" applyAlignment="1">
      <alignment horizontal="right" vertical="center"/>
    </xf>
    <xf numFmtId="1" fontId="20" fillId="0" borderId="13" xfId="68" applyNumberFormat="1" applyFont="1" applyFill="1" applyBorder="1" applyAlignment="1">
      <alignment horizontal="right" vertical="center"/>
    </xf>
    <xf numFmtId="1" fontId="20" fillId="0" borderId="39" xfId="68" applyNumberFormat="1" applyFont="1" applyFill="1" applyBorder="1" applyAlignment="1">
      <alignment horizontal="right" vertical="center"/>
    </xf>
    <xf numFmtId="1" fontId="15" fillId="0" borderId="33" xfId="68" applyNumberFormat="1" applyFont="1" applyFill="1" applyBorder="1" applyAlignment="1">
      <alignment horizontal="right" vertical="center"/>
    </xf>
    <xf numFmtId="0" fontId="15" fillId="0" borderId="30" xfId="66" applyFont="1" applyFill="1" applyBorder="1" applyAlignment="1" applyProtection="1">
      <alignment horizontal="center" vertical="center" wrapText="1"/>
    </xf>
    <xf numFmtId="1" fontId="15" fillId="0" borderId="42" xfId="68" applyNumberFormat="1" applyFont="1" applyFill="1" applyBorder="1" applyAlignment="1">
      <alignment horizontal="right" vertical="center"/>
    </xf>
    <xf numFmtId="1" fontId="15" fillId="0" borderId="43" xfId="68" applyNumberFormat="1" applyFont="1" applyFill="1" applyBorder="1" applyAlignment="1">
      <alignment horizontal="right" vertical="center"/>
    </xf>
    <xf numFmtId="1" fontId="20" fillId="0" borderId="43" xfId="68" applyNumberFormat="1" applyFont="1" applyFill="1" applyBorder="1" applyAlignment="1" applyProtection="1">
      <alignment horizontal="right" vertical="center"/>
    </xf>
    <xf numFmtId="1" fontId="20" fillId="0" borderId="44" xfId="68" applyNumberFormat="1" applyFont="1" applyFill="1" applyBorder="1" applyAlignment="1" applyProtection="1">
      <alignment horizontal="right" vertical="center"/>
    </xf>
    <xf numFmtId="0" fontId="15" fillId="0" borderId="29" xfId="66" applyFont="1" applyFill="1" applyBorder="1" applyAlignment="1" applyProtection="1">
      <alignment horizontal="center" vertical="center" wrapText="1"/>
    </xf>
    <xf numFmtId="0" fontId="15" fillId="0" borderId="0" xfId="66" applyFont="1" applyFill="1" applyBorder="1" applyAlignment="1" applyProtection="1">
      <alignment horizontal="center" vertical="center" wrapText="1"/>
    </xf>
    <xf numFmtId="1" fontId="28" fillId="0" borderId="0" xfId="83" applyNumberFormat="1" applyFont="1" applyFill="1" applyAlignment="1">
      <alignment vertical="center"/>
    </xf>
    <xf numFmtId="0" fontId="15" fillId="0" borderId="0" xfId="66" applyFont="1" applyFill="1" applyBorder="1" applyAlignment="1" applyProtection="1">
      <alignment vertical="center" wrapText="1"/>
    </xf>
    <xf numFmtId="0" fontId="18" fillId="0" borderId="0" xfId="82" applyFont="1" applyFill="1" applyAlignment="1">
      <alignment horizontal="center" vertical="center"/>
    </xf>
    <xf numFmtId="0" fontId="23" fillId="0" borderId="19" xfId="68" applyFont="1" applyFill="1" applyBorder="1" applyAlignment="1" applyProtection="1">
      <alignment horizontal="center" vertical="center"/>
    </xf>
    <xf numFmtId="0" fontId="11" fillId="0" borderId="0" xfId="69" applyFont="1" applyFill="1"/>
    <xf numFmtId="1" fontId="20" fillId="23" borderId="32" xfId="68" applyNumberFormat="1" applyFont="1" applyFill="1" applyBorder="1" applyAlignment="1" applyProtection="1">
      <alignment horizontal="right" vertical="center"/>
      <protection locked="0"/>
    </xf>
    <xf numFmtId="1" fontId="20" fillId="23" borderId="37" xfId="68" applyNumberFormat="1" applyFont="1" applyFill="1" applyBorder="1" applyAlignment="1" applyProtection="1">
      <alignment horizontal="right" vertical="center"/>
      <protection locked="0"/>
    </xf>
    <xf numFmtId="1" fontId="20" fillId="23" borderId="37" xfId="68" applyNumberFormat="1" applyFont="1" applyFill="1" applyBorder="1" applyAlignment="1" applyProtection="1">
      <alignment horizontal="right" vertical="top"/>
      <protection locked="0"/>
    </xf>
    <xf numFmtId="1" fontId="20" fillId="23" borderId="45" xfId="68" applyNumberFormat="1" applyFont="1" applyFill="1" applyBorder="1" applyAlignment="1" applyProtection="1">
      <alignment horizontal="right" vertical="top"/>
      <protection locked="0"/>
    </xf>
    <xf numFmtId="0" fontId="20" fillId="23" borderId="46" xfId="68" applyFont="1" applyFill="1" applyBorder="1" applyAlignment="1" applyProtection="1">
      <alignment horizontal="left" vertical="center" wrapText="1"/>
    </xf>
    <xf numFmtId="1" fontId="15" fillId="0" borderId="34" xfId="68" applyNumberFormat="1" applyFont="1" applyFill="1" applyBorder="1" applyAlignment="1" applyProtection="1">
      <alignment horizontal="right" vertical="center"/>
      <protection locked="0"/>
    </xf>
    <xf numFmtId="1" fontId="20" fillId="0" borderId="13" xfId="68" applyNumberFormat="1" applyFont="1" applyFill="1" applyBorder="1" applyAlignment="1" applyProtection="1">
      <alignment horizontal="right" vertical="center"/>
      <protection locked="0"/>
    </xf>
    <xf numFmtId="1" fontId="15" fillId="0" borderId="25" xfId="68" applyNumberFormat="1" applyFont="1" applyFill="1" applyBorder="1" applyAlignment="1" applyProtection="1">
      <alignment horizontal="right" vertical="center"/>
      <protection locked="0"/>
    </xf>
    <xf numFmtId="1" fontId="15" fillId="0" borderId="13" xfId="68" applyNumberFormat="1" applyFont="1" applyFill="1" applyBorder="1" applyAlignment="1" applyProtection="1">
      <alignment horizontal="right" vertical="center"/>
      <protection locked="0"/>
    </xf>
    <xf numFmtId="1" fontId="15" fillId="0" borderId="47" xfId="68" applyNumberFormat="1" applyFont="1" applyFill="1" applyBorder="1" applyAlignment="1" applyProtection="1">
      <alignment horizontal="right" vertical="center"/>
      <protection locked="0"/>
    </xf>
    <xf numFmtId="0" fontId="20" fillId="0" borderId="31" xfId="66" applyFont="1" applyFill="1" applyBorder="1" applyAlignment="1" applyProtection="1">
      <alignment vertical="center" wrapText="1"/>
    </xf>
    <xf numFmtId="1" fontId="20" fillId="0" borderId="47" xfId="68" applyNumberFormat="1" applyFont="1" applyFill="1" applyBorder="1" applyAlignment="1" applyProtection="1">
      <alignment horizontal="right" vertical="center"/>
      <protection locked="0"/>
    </xf>
    <xf numFmtId="1" fontId="20" fillId="0" borderId="12" xfId="68" applyNumberFormat="1" applyFont="1" applyFill="1" applyBorder="1" applyAlignment="1" applyProtection="1">
      <alignment horizontal="right" vertical="center"/>
      <protection locked="0"/>
    </xf>
    <xf numFmtId="0" fontId="20" fillId="0" borderId="30" xfId="66" applyFont="1" applyFill="1" applyBorder="1" applyAlignment="1" applyProtection="1">
      <alignment vertical="center" wrapText="1"/>
    </xf>
    <xf numFmtId="1" fontId="20" fillId="23" borderId="34" xfId="68" applyNumberFormat="1" applyFont="1" applyFill="1" applyBorder="1" applyAlignment="1" applyProtection="1">
      <alignment horizontal="right" vertical="center"/>
      <protection locked="0"/>
    </xf>
    <xf numFmtId="1" fontId="20" fillId="23" borderId="25" xfId="68" applyNumberFormat="1" applyFont="1" applyFill="1" applyBorder="1" applyAlignment="1" applyProtection="1">
      <alignment horizontal="right" vertical="center"/>
      <protection locked="0"/>
    </xf>
    <xf numFmtId="1" fontId="20" fillId="23" borderId="48" xfId="68" applyNumberFormat="1" applyFont="1" applyFill="1" applyBorder="1" applyAlignment="1" applyProtection="1">
      <alignment horizontal="right" vertical="center"/>
      <protection locked="0"/>
    </xf>
    <xf numFmtId="1" fontId="20" fillId="0" borderId="40" xfId="68" applyNumberFormat="1" applyFont="1" applyFill="1" applyBorder="1" applyAlignment="1" applyProtection="1">
      <alignment horizontal="right" vertical="center"/>
      <protection locked="0"/>
    </xf>
    <xf numFmtId="1" fontId="15" fillId="0" borderId="40" xfId="68" applyNumberFormat="1" applyFont="1" applyFill="1" applyBorder="1" applyAlignment="1" applyProtection="1">
      <alignment horizontal="right" vertical="center"/>
      <protection locked="0"/>
    </xf>
    <xf numFmtId="1" fontId="15" fillId="0" borderId="12" xfId="68" applyNumberFormat="1" applyFont="1" applyFill="1" applyBorder="1" applyAlignment="1" applyProtection="1">
      <alignment horizontal="right" vertical="center"/>
      <protection locked="0"/>
    </xf>
    <xf numFmtId="1" fontId="20" fillId="0" borderId="25" xfId="68" applyNumberFormat="1" applyFont="1" applyFill="1" applyBorder="1" applyAlignment="1" applyProtection="1">
      <alignment horizontal="right" vertical="center"/>
      <protection locked="0"/>
    </xf>
    <xf numFmtId="0" fontId="15" fillId="0" borderId="30" xfId="66" applyFont="1" applyFill="1" applyBorder="1" applyAlignment="1" applyProtection="1">
      <alignment vertical="center" wrapText="1"/>
    </xf>
    <xf numFmtId="1" fontId="15" fillId="0" borderId="33" xfId="68" applyNumberFormat="1" applyFont="1" applyFill="1" applyBorder="1" applyAlignment="1" applyProtection="1">
      <alignment horizontal="right" vertical="center"/>
      <protection locked="0"/>
    </xf>
    <xf numFmtId="1" fontId="15" fillId="0" borderId="18" xfId="68" applyNumberFormat="1" applyFont="1" applyFill="1" applyBorder="1" applyAlignment="1" applyProtection="1">
      <alignment horizontal="right" vertical="center"/>
      <protection locked="0"/>
    </xf>
    <xf numFmtId="1" fontId="20" fillId="0" borderId="18" xfId="68" applyNumberFormat="1" applyFont="1" applyFill="1" applyBorder="1" applyAlignment="1" applyProtection="1">
      <alignment horizontal="right" vertical="center"/>
      <protection locked="0"/>
    </xf>
    <xf numFmtId="1" fontId="20" fillId="0" borderId="49" xfId="68" applyNumberFormat="1" applyFont="1" applyFill="1" applyBorder="1" applyAlignment="1" applyProtection="1">
      <alignment horizontal="right" vertical="center"/>
      <protection locked="0"/>
    </xf>
    <xf numFmtId="1" fontId="15" fillId="0" borderId="42" xfId="68" applyNumberFormat="1" applyFont="1" applyFill="1" applyBorder="1" applyAlignment="1" applyProtection="1">
      <alignment horizontal="right" vertical="center"/>
      <protection locked="0"/>
    </xf>
    <xf numFmtId="1" fontId="15" fillId="0" borderId="43" xfId="68" applyNumberFormat="1" applyFont="1" applyFill="1" applyBorder="1" applyAlignment="1" applyProtection="1">
      <alignment horizontal="right" vertical="center"/>
      <protection locked="0"/>
    </xf>
    <xf numFmtId="1" fontId="20" fillId="0" borderId="43" xfId="68" applyNumberFormat="1" applyFont="1" applyFill="1" applyBorder="1" applyAlignment="1" applyProtection="1">
      <alignment horizontal="right" vertical="center"/>
      <protection locked="0"/>
    </xf>
    <xf numFmtId="1" fontId="20" fillId="0" borderId="50" xfId="68" applyNumberFormat="1" applyFont="1" applyFill="1" applyBorder="1" applyAlignment="1" applyProtection="1">
      <alignment horizontal="right" vertical="center"/>
      <protection locked="0"/>
    </xf>
    <xf numFmtId="0" fontId="28" fillId="0" borderId="0" xfId="68" applyFont="1" applyFill="1" applyBorder="1" applyAlignment="1" applyProtection="1">
      <alignment horizontal="center" vertical="center"/>
    </xf>
    <xf numFmtId="0" fontId="15" fillId="0" borderId="0" xfId="68" applyFont="1" applyFill="1" applyAlignment="1">
      <alignment horizontal="left" vertical="center"/>
    </xf>
    <xf numFmtId="0" fontId="34" fillId="0" borderId="0" xfId="68" applyFont="1" applyFill="1" applyBorder="1" applyAlignment="1" applyProtection="1">
      <alignment horizontal="center" vertical="center"/>
    </xf>
    <xf numFmtId="0" fontId="15" fillId="0" borderId="15" xfId="68" applyFont="1" applyFill="1" applyBorder="1" applyAlignment="1" applyProtection="1">
      <alignment horizontal="left" vertical="center" wrapText="1"/>
    </xf>
    <xf numFmtId="0" fontId="52" fillId="11" borderId="51" xfId="81" applyFont="1" applyFill="1" applyBorder="1" applyAlignment="1">
      <alignment horizontal="center" vertical="center"/>
    </xf>
    <xf numFmtId="0" fontId="53" fillId="2" borderId="52" xfId="81" applyNumberFormat="1" applyFont="1" applyFill="1" applyBorder="1" applyAlignment="1">
      <alignment horizontal="right" vertical="center"/>
    </xf>
    <xf numFmtId="0" fontId="54" fillId="0" borderId="52" xfId="81" applyNumberFormat="1" applyFont="1" applyFill="1" applyBorder="1" applyAlignment="1">
      <alignment horizontal="right" vertical="center"/>
    </xf>
    <xf numFmtId="0" fontId="54" fillId="27" borderId="52" xfId="81" applyFont="1" applyFill="1" applyBorder="1" applyAlignment="1">
      <alignment vertical="center"/>
    </xf>
    <xf numFmtId="0" fontId="54" fillId="27" borderId="52" xfId="81" applyFont="1" applyFill="1" applyBorder="1" applyAlignment="1">
      <alignment horizontal="center" vertical="center"/>
    </xf>
    <xf numFmtId="3" fontId="56" fillId="27" borderId="52" xfId="81" applyNumberFormat="1" applyFont="1" applyFill="1" applyBorder="1" applyAlignment="1">
      <alignment horizontal="right" vertical="center"/>
    </xf>
    <xf numFmtId="0" fontId="54" fillId="0" borderId="52" xfId="81" applyFont="1" applyFill="1" applyBorder="1" applyAlignment="1">
      <alignment vertical="center"/>
    </xf>
    <xf numFmtId="3" fontId="54" fillId="0" borderId="52" xfId="81" applyNumberFormat="1" applyFont="1" applyBorder="1" applyAlignment="1">
      <alignment horizontal="right" vertical="center"/>
    </xf>
    <xf numFmtId="0" fontId="57" fillId="4" borderId="52" xfId="81" applyFont="1" applyFill="1" applyBorder="1" applyAlignment="1">
      <alignment horizontal="left" vertical="center"/>
    </xf>
    <xf numFmtId="0" fontId="1" fillId="0" borderId="52" xfId="81" applyFont="1" applyBorder="1" applyAlignment="1">
      <alignment vertical="center"/>
    </xf>
    <xf numFmtId="0" fontId="53" fillId="0" borderId="52" xfId="81" applyFont="1" applyFill="1" applyBorder="1" applyAlignment="1">
      <alignment vertical="center"/>
    </xf>
    <xf numFmtId="0" fontId="53" fillId="0" borderId="52" xfId="81" applyFont="1" applyFill="1" applyBorder="1" applyAlignment="1">
      <alignment horizontal="left" vertical="center"/>
    </xf>
    <xf numFmtId="3" fontId="53" fillId="0" borderId="52" xfId="81" applyNumberFormat="1" applyFont="1" applyFill="1" applyBorder="1" applyAlignment="1">
      <alignment horizontal="right" vertical="center"/>
    </xf>
    <xf numFmtId="3" fontId="53" fillId="0" borderId="52" xfId="81" applyNumberFormat="1" applyFont="1" applyBorder="1" applyAlignment="1">
      <alignment horizontal="right" vertical="center"/>
    </xf>
    <xf numFmtId="37" fontId="54" fillId="27" borderId="52" xfId="85" applyNumberFormat="1" applyFont="1" applyFill="1" applyBorder="1" applyAlignment="1">
      <alignment horizontal="center" vertical="center"/>
    </xf>
    <xf numFmtId="3" fontId="54" fillId="27" borderId="52" xfId="81" applyNumberFormat="1" applyFont="1" applyFill="1" applyBorder="1" applyAlignment="1">
      <alignment horizontal="right" vertical="center"/>
    </xf>
    <xf numFmtId="3" fontId="54" fillId="0" borderId="52" xfId="81" applyNumberFormat="1" applyFont="1" applyFill="1" applyBorder="1" applyAlignment="1">
      <alignment horizontal="right" vertical="center"/>
    </xf>
    <xf numFmtId="0" fontId="58" fillId="0" borderId="52" xfId="81" applyFont="1" applyFill="1" applyBorder="1" applyAlignment="1">
      <alignment vertical="center"/>
    </xf>
    <xf numFmtId="0" fontId="59" fillId="11" borderId="52" xfId="81" applyFont="1" applyFill="1" applyBorder="1" applyAlignment="1">
      <alignment vertical="center"/>
    </xf>
    <xf numFmtId="3" fontId="60" fillId="11" borderId="52" xfId="81" applyNumberFormat="1" applyFont="1" applyFill="1" applyBorder="1" applyAlignment="1">
      <alignment horizontal="right" vertical="center"/>
    </xf>
    <xf numFmtId="0" fontId="55" fillId="0" borderId="52" xfId="81" applyFont="1" applyBorder="1" applyAlignment="1">
      <alignment vertical="center"/>
    </xf>
    <xf numFmtId="0" fontId="58" fillId="0" borderId="52" xfId="81" applyFont="1" applyFill="1" applyBorder="1" applyAlignment="1">
      <alignment horizontal="left" vertical="center" wrapText="1"/>
    </xf>
    <xf numFmtId="0" fontId="58" fillId="0" borderId="52" xfId="81" applyFont="1" applyFill="1" applyBorder="1" applyAlignment="1">
      <alignment horizontal="left" vertical="center"/>
    </xf>
    <xf numFmtId="3" fontId="61" fillId="0" borderId="52" xfId="81" applyNumberFormat="1" applyFont="1" applyBorder="1" applyAlignment="1">
      <alignment horizontal="right" vertical="center"/>
    </xf>
    <xf numFmtId="0" fontId="54" fillId="0" borderId="52" xfId="81" applyFont="1" applyFill="1" applyBorder="1" applyAlignment="1">
      <alignment horizontal="left" vertical="center"/>
    </xf>
    <xf numFmtId="0" fontId="54" fillId="0" borderId="52" xfId="81" applyFont="1" applyBorder="1" applyAlignment="1">
      <alignment vertical="center"/>
    </xf>
    <xf numFmtId="0" fontId="54" fillId="0" borderId="52" xfId="81" applyFont="1" applyBorder="1" applyAlignment="1">
      <alignment vertical="center" wrapText="1"/>
    </xf>
    <xf numFmtId="0" fontId="53" fillId="0" borderId="52" xfId="81" applyFont="1" applyBorder="1" applyAlignment="1">
      <alignment vertical="center"/>
    </xf>
    <xf numFmtId="0" fontId="53" fillId="0" borderId="52" xfId="81" applyFont="1" applyBorder="1" applyAlignment="1">
      <alignment horizontal="right" vertical="center"/>
    </xf>
    <xf numFmtId="0" fontId="56" fillId="0" borderId="52" xfId="81" applyFont="1" applyFill="1" applyBorder="1" applyAlignment="1">
      <alignment horizontal="center" vertical="center"/>
    </xf>
    <xf numFmtId="3" fontId="56" fillId="0" borderId="52" xfId="81" applyNumberFormat="1" applyFont="1" applyFill="1" applyBorder="1" applyAlignment="1">
      <alignment horizontal="right" vertical="center"/>
    </xf>
    <xf numFmtId="0" fontId="53" fillId="0" borderId="52" xfId="81" applyFont="1" applyFill="1" applyBorder="1" applyAlignment="1">
      <alignment horizontal="center" vertical="center"/>
    </xf>
    <xf numFmtId="0" fontId="54" fillId="0" borderId="53" xfId="81" applyFont="1" applyFill="1" applyBorder="1" applyAlignment="1">
      <alignment horizontal="left" vertical="center"/>
    </xf>
    <xf numFmtId="0" fontId="54" fillId="0" borderId="53" xfId="81" applyFont="1" applyFill="1" applyBorder="1" applyAlignment="1">
      <alignment horizontal="center" vertical="center"/>
    </xf>
    <xf numFmtId="3" fontId="54" fillId="0" borderId="53" xfId="81" applyNumberFormat="1" applyFont="1" applyFill="1" applyBorder="1" applyAlignment="1">
      <alignment horizontal="right" vertical="center"/>
    </xf>
    <xf numFmtId="10" fontId="4" fillId="0" borderId="0" xfId="46" applyNumberFormat="1" applyFont="1" applyFill="1" applyBorder="1" applyAlignment="1" applyProtection="1">
      <alignment horizontal="right"/>
    </xf>
    <xf numFmtId="10" fontId="4" fillId="0" borderId="49" xfId="46" quotePrefix="1" applyNumberFormat="1" applyFont="1" applyFill="1" applyBorder="1" applyAlignment="1" applyProtection="1">
      <alignment horizontal="center" vertical="center" wrapText="1"/>
    </xf>
    <xf numFmtId="10" fontId="4" fillId="0" borderId="54" xfId="46" applyNumberFormat="1" applyFont="1" applyBorder="1" applyAlignment="1" applyProtection="1">
      <alignment horizontal="right"/>
    </xf>
    <xf numFmtId="10" fontId="2" fillId="0" borderId="54" xfId="46" applyNumberFormat="1" applyFont="1" applyBorder="1" applyAlignment="1" applyProtection="1">
      <alignment horizontal="right"/>
    </xf>
    <xf numFmtId="10" fontId="2" fillId="22" borderId="49" xfId="46" applyNumberFormat="1" applyFont="1" applyFill="1" applyBorder="1" applyAlignment="1" applyProtection="1">
      <alignment horizontal="right"/>
    </xf>
    <xf numFmtId="10" fontId="2" fillId="22" borderId="55" xfId="46" applyNumberFormat="1" applyFont="1" applyFill="1" applyBorder="1" applyAlignment="1" applyProtection="1">
      <alignment horizontal="right"/>
    </xf>
    <xf numFmtId="10" fontId="2" fillId="0" borderId="54" xfId="46" applyNumberFormat="1" applyFont="1" applyBorder="1" applyAlignment="1">
      <alignment horizontal="right"/>
    </xf>
    <xf numFmtId="10" fontId="4" fillId="0" borderId="0" xfId="0" applyNumberFormat="1" applyFont="1"/>
    <xf numFmtId="10" fontId="2" fillId="0" borderId="0" xfId="0" applyNumberFormat="1" applyFont="1" applyBorder="1" applyAlignment="1">
      <alignment horizontal="center"/>
    </xf>
    <xf numFmtId="169" fontId="4" fillId="0" borderId="12" xfId="0" applyNumberFormat="1" applyFont="1" applyBorder="1" applyAlignment="1" applyProtection="1">
      <alignment horizontal="right" vertical="center" wrapText="1"/>
    </xf>
    <xf numFmtId="169" fontId="4" fillId="0" borderId="0" xfId="0" applyNumberFormat="1" applyFont="1" applyBorder="1" applyAlignment="1" applyProtection="1">
      <alignment horizontal="right" vertical="center" wrapText="1"/>
    </xf>
    <xf numFmtId="169" fontId="4" fillId="0" borderId="40" xfId="0" applyNumberFormat="1" applyFont="1" applyBorder="1" applyAlignment="1" applyProtection="1">
      <alignment horizontal="right" vertical="center" wrapText="1"/>
    </xf>
    <xf numFmtId="10" fontId="4" fillId="0" borderId="56" xfId="0" applyNumberFormat="1" applyFont="1" applyBorder="1" applyAlignment="1" applyProtection="1">
      <alignment horizontal="right" vertical="center" wrapText="1"/>
    </xf>
    <xf numFmtId="3" fontId="4" fillId="0" borderId="57" xfId="0" applyNumberFormat="1" applyFont="1" applyBorder="1"/>
    <xf numFmtId="3" fontId="4" fillId="0" borderId="0" xfId="0" applyNumberFormat="1" applyFont="1" applyBorder="1"/>
    <xf numFmtId="3" fontId="4" fillId="0" borderId="57" xfId="0" applyNumberFormat="1" applyFont="1" applyBorder="1" applyAlignment="1" applyProtection="1">
      <alignment horizontal="right"/>
    </xf>
    <xf numFmtId="3" fontId="4" fillId="0" borderId="0" xfId="0" applyNumberFormat="1" applyFont="1" applyBorder="1" applyAlignment="1" applyProtection="1">
      <alignment horizontal="right"/>
    </xf>
    <xf numFmtId="3" fontId="4" fillId="0" borderId="48" xfId="0" applyNumberFormat="1" applyFont="1" applyBorder="1" applyAlignment="1" applyProtection="1">
      <alignment horizontal="right"/>
    </xf>
    <xf numFmtId="3" fontId="4" fillId="0" borderId="58" xfId="0" applyNumberFormat="1" applyFont="1" applyBorder="1" applyAlignment="1" applyProtection="1"/>
    <xf numFmtId="3" fontId="4" fillId="0" borderId="59" xfId="0" applyNumberFormat="1" applyFont="1" applyBorder="1" applyAlignment="1" applyProtection="1"/>
    <xf numFmtId="3" fontId="4" fillId="0" borderId="11" xfId="0" applyNumberFormat="1" applyFont="1" applyBorder="1" applyAlignment="1">
      <alignment horizontal="right"/>
    </xf>
    <xf numFmtId="0" fontId="2" fillId="0" borderId="0" xfId="0" applyFont="1" applyBorder="1"/>
    <xf numFmtId="169" fontId="2" fillId="0" borderId="0" xfId="0" applyNumberFormat="1" applyFont="1" applyBorder="1" applyAlignment="1" applyProtection="1">
      <alignment horizontal="right"/>
    </xf>
    <xf numFmtId="169" fontId="16" fillId="0" borderId="57" xfId="0" applyNumberFormat="1" applyFont="1" applyBorder="1" applyAlignment="1" applyProtection="1">
      <alignment horizontal="right"/>
    </xf>
    <xf numFmtId="10" fontId="16" fillId="0" borderId="54" xfId="0" applyNumberFormat="1" applyFont="1" applyBorder="1" applyAlignment="1" applyProtection="1">
      <alignment horizontal="right"/>
    </xf>
    <xf numFmtId="0" fontId="2" fillId="0" borderId="0" xfId="0" applyFont="1"/>
    <xf numFmtId="169" fontId="2" fillId="0" borderId="0" xfId="0" applyNumberFormat="1" applyFont="1"/>
    <xf numFmtId="3" fontId="2" fillId="0" borderId="40" xfId="0" applyNumberFormat="1" applyFont="1" applyBorder="1"/>
    <xf numFmtId="3" fontId="2" fillId="0" borderId="12" xfId="0" applyNumberFormat="1" applyFont="1" applyBorder="1"/>
    <xf numFmtId="3" fontId="2" fillId="0" borderId="60" xfId="0" applyNumberFormat="1" applyFont="1" applyBorder="1"/>
    <xf numFmtId="0" fontId="2" fillId="0" borderId="0" xfId="0" applyFont="1" applyFill="1" applyBorder="1"/>
    <xf numFmtId="169" fontId="2" fillId="0" borderId="0" xfId="0" applyNumberFormat="1" applyFont="1" applyFill="1" applyBorder="1"/>
    <xf numFmtId="0" fontId="2" fillId="0" borderId="0" xfId="0" applyFont="1" applyFill="1"/>
    <xf numFmtId="169" fontId="2" fillId="0" borderId="0" xfId="0" applyNumberFormat="1" applyFont="1" applyFill="1"/>
    <xf numFmtId="3" fontId="2" fillId="0" borderId="57" xfId="0" applyNumberFormat="1" applyFont="1" applyBorder="1" applyAlignment="1" applyProtection="1">
      <alignment horizontal="right"/>
    </xf>
    <xf numFmtId="3" fontId="2" fillId="0" borderId="11" xfId="0" applyNumberFormat="1" applyFont="1" applyBorder="1" applyAlignment="1" applyProtection="1">
      <alignment horizontal="right"/>
    </xf>
    <xf numFmtId="3" fontId="2" fillId="0" borderId="11" xfId="0" applyNumberFormat="1" applyFont="1" applyBorder="1" applyAlignment="1">
      <alignment horizontal="right"/>
    </xf>
    <xf numFmtId="3" fontId="2" fillId="0" borderId="57" xfId="0" applyNumberFormat="1" applyFont="1" applyFill="1" applyBorder="1" applyAlignment="1" applyProtection="1">
      <alignment horizontal="right"/>
    </xf>
    <xf numFmtId="3" fontId="2" fillId="0" borderId="11" xfId="0" applyNumberFormat="1" applyFont="1" applyFill="1" applyBorder="1" applyAlignment="1" applyProtection="1">
      <alignment horizontal="right"/>
    </xf>
    <xf numFmtId="3" fontId="2" fillId="0" borderId="25" xfId="0" applyNumberFormat="1" applyFont="1" applyBorder="1" applyAlignment="1" applyProtection="1">
      <alignment horizontal="right"/>
    </xf>
    <xf numFmtId="3" fontId="2" fillId="0" borderId="38" xfId="0" applyNumberFormat="1" applyFont="1" applyBorder="1" applyAlignment="1" applyProtection="1">
      <alignment horizontal="right"/>
    </xf>
    <xf numFmtId="0" fontId="20" fillId="23" borderId="16" xfId="68" applyFont="1" applyFill="1" applyBorder="1" applyAlignment="1" applyProtection="1">
      <alignment horizontal="center" vertical="center" wrapText="1"/>
    </xf>
    <xf numFmtId="0" fontId="20" fillId="0" borderId="15" xfId="68" applyFont="1" applyFill="1" applyBorder="1" applyAlignment="1" applyProtection="1">
      <alignment horizontal="left" vertical="center" wrapText="1"/>
    </xf>
    <xf numFmtId="0" fontId="20" fillId="0" borderId="29" xfId="68" applyFont="1" applyFill="1" applyBorder="1" applyAlignment="1" applyProtection="1">
      <alignment horizontal="left" vertical="center" wrapText="1"/>
    </xf>
    <xf numFmtId="0" fontId="11" fillId="0" borderId="0" xfId="69" applyAlignment="1">
      <alignment wrapText="1"/>
    </xf>
    <xf numFmtId="0" fontId="20" fillId="0" borderId="61" xfId="68" applyFont="1" applyFill="1" applyBorder="1" applyAlignment="1" applyProtection="1">
      <alignment horizontal="left" vertical="center" wrapText="1"/>
    </xf>
    <xf numFmtId="0" fontId="15" fillId="0" borderId="16" xfId="66" applyFont="1" applyFill="1" applyBorder="1" applyAlignment="1" applyProtection="1">
      <alignment horizontal="center" vertical="center" wrapText="1"/>
    </xf>
    <xf numFmtId="0" fontId="20" fillId="23" borderId="31" xfId="68" applyFont="1" applyFill="1" applyBorder="1" applyAlignment="1" applyProtection="1">
      <alignment horizontal="center" vertical="center" wrapText="1"/>
    </xf>
    <xf numFmtId="0" fontId="20" fillId="23" borderId="15" xfId="68" applyFont="1" applyFill="1" applyBorder="1" applyAlignment="1" applyProtection="1">
      <alignment horizontal="center" vertical="center" wrapText="1"/>
    </xf>
    <xf numFmtId="0" fontId="33" fillId="0" borderId="15" xfId="68" applyFont="1" applyFill="1" applyBorder="1" applyAlignment="1" applyProtection="1">
      <alignment horizontal="center" vertical="center"/>
    </xf>
    <xf numFmtId="0" fontId="33" fillId="21" borderId="15" xfId="68" applyFont="1" applyFill="1" applyBorder="1" applyAlignment="1" applyProtection="1">
      <alignment horizontal="center" vertical="center"/>
    </xf>
    <xf numFmtId="0" fontId="63" fillId="22" borderId="15" xfId="68" applyFont="1" applyFill="1" applyBorder="1" applyAlignment="1" applyProtection="1">
      <alignment horizontal="center" vertical="center"/>
    </xf>
    <xf numFmtId="49" fontId="18" fillId="0" borderId="0" xfId="82" applyNumberFormat="1" applyFont="1" applyFill="1" applyAlignment="1">
      <alignment vertical="center"/>
    </xf>
    <xf numFmtId="4" fontId="62" fillId="0" borderId="0" xfId="69" applyNumberFormat="1" applyFont="1" applyAlignment="1">
      <alignment horizontal="right"/>
    </xf>
    <xf numFmtId="4" fontId="6" fillId="28" borderId="15" xfId="68" applyNumberFormat="1" applyFont="1" applyFill="1" applyBorder="1" applyAlignment="1" applyProtection="1">
      <alignment horizontal="right" vertical="center" wrapText="1"/>
    </xf>
    <xf numFmtId="4" fontId="6" fillId="0" borderId="0" xfId="66" applyNumberFormat="1" applyFont="1" applyFill="1" applyBorder="1" applyAlignment="1" applyProtection="1">
      <alignment horizontal="right" vertical="center" wrapText="1"/>
    </xf>
    <xf numFmtId="4" fontId="21" fillId="20" borderId="0" xfId="82" applyNumberFormat="1" applyFont="1" applyFill="1" applyAlignment="1">
      <alignment horizontal="right" vertical="center" wrapText="1"/>
    </xf>
    <xf numFmtId="4" fontId="18" fillId="20" borderId="0" xfId="82" applyNumberFormat="1" applyFont="1" applyFill="1" applyAlignment="1">
      <alignment horizontal="right" vertical="center"/>
    </xf>
    <xf numFmtId="4" fontId="19" fillId="20" borderId="0" xfId="82" applyNumberFormat="1" applyFont="1" applyFill="1" applyAlignment="1">
      <alignment horizontal="right" vertical="center" wrapText="1"/>
    </xf>
    <xf numFmtId="4" fontId="15" fillId="20" borderId="0" xfId="82" applyNumberFormat="1" applyFont="1" applyFill="1" applyAlignment="1">
      <alignment horizontal="right" vertical="center"/>
    </xf>
    <xf numFmtId="4" fontId="15" fillId="20" borderId="0" xfId="82" applyNumberFormat="1" applyFont="1" applyFill="1" applyBorder="1" applyAlignment="1">
      <alignment horizontal="right" vertical="center"/>
    </xf>
    <xf numFmtId="4" fontId="15" fillId="20" borderId="0" xfId="82" quotePrefix="1" applyNumberFormat="1" applyFont="1" applyFill="1" applyBorder="1" applyAlignment="1">
      <alignment horizontal="right" vertical="center"/>
    </xf>
    <xf numFmtId="4" fontId="20" fillId="24" borderId="31" xfId="63" applyNumberFormat="1" applyFont="1" applyFill="1" applyBorder="1" applyAlignment="1" applyProtection="1">
      <alignment horizontal="right" vertical="center" wrapText="1"/>
    </xf>
    <xf numFmtId="4" fontId="20" fillId="25" borderId="15" xfId="63" applyNumberFormat="1" applyFont="1" applyFill="1" applyBorder="1" applyAlignment="1" applyProtection="1">
      <alignment horizontal="right" vertical="center" wrapText="1"/>
    </xf>
    <xf numFmtId="4" fontId="24" fillId="22" borderId="15" xfId="63" applyNumberFormat="1" applyFont="1" applyFill="1" applyBorder="1" applyAlignment="1" applyProtection="1">
      <alignment horizontal="right" vertical="center" wrapText="1"/>
    </xf>
    <xf numFmtId="4" fontId="24" fillId="0" borderId="15" xfId="63" applyNumberFormat="1" applyFont="1" applyFill="1" applyBorder="1" applyAlignment="1" applyProtection="1">
      <alignment horizontal="right" vertical="center" wrapText="1"/>
    </xf>
    <xf numFmtId="4" fontId="20" fillId="25" borderId="16" xfId="63" applyNumberFormat="1" applyFont="1" applyFill="1" applyBorder="1" applyAlignment="1" applyProtection="1">
      <alignment horizontal="right" vertical="center" wrapText="1"/>
    </xf>
    <xf numFmtId="4" fontId="14" fillId="21" borderId="15" xfId="63" applyNumberFormat="1" applyFont="1" applyFill="1" applyBorder="1" applyAlignment="1" applyProtection="1">
      <alignment horizontal="right" vertical="center" wrapText="1"/>
    </xf>
    <xf numFmtId="4" fontId="24" fillId="22" borderId="20" xfId="63" applyNumberFormat="1" applyFont="1" applyFill="1" applyBorder="1" applyAlignment="1" applyProtection="1">
      <alignment horizontal="right" vertical="center" wrapText="1"/>
    </xf>
    <xf numFmtId="4" fontId="15" fillId="21" borderId="16" xfId="63" applyNumberFormat="1" applyFont="1" applyFill="1" applyBorder="1" applyAlignment="1" applyProtection="1">
      <alignment horizontal="right" vertical="center" wrapText="1"/>
    </xf>
    <xf numFmtId="4" fontId="20" fillId="24" borderId="16" xfId="63" applyNumberFormat="1" applyFont="1" applyFill="1" applyBorder="1" applyAlignment="1" applyProtection="1">
      <alignment horizontal="right" vertical="center" wrapText="1"/>
    </xf>
    <xf numFmtId="4" fontId="24" fillId="22" borderId="16" xfId="63" applyNumberFormat="1" applyFont="1" applyFill="1" applyBorder="1" applyAlignment="1" applyProtection="1">
      <alignment horizontal="right" vertical="center" wrapText="1"/>
    </xf>
    <xf numFmtId="4" fontId="15" fillId="0" borderId="29" xfId="63" applyNumberFormat="1" applyFont="1" applyFill="1" applyBorder="1" applyAlignment="1" applyProtection="1">
      <alignment horizontal="right" vertical="center" wrapText="1"/>
    </xf>
    <xf numFmtId="4" fontId="24" fillId="0" borderId="29" xfId="63" applyNumberFormat="1" applyFont="1" applyFill="1" applyBorder="1" applyAlignment="1" applyProtection="1">
      <alignment horizontal="right" vertical="center" wrapText="1"/>
    </xf>
    <xf numFmtId="4" fontId="20" fillId="26" borderId="31" xfId="63" applyNumberFormat="1" applyFont="1" applyFill="1" applyBorder="1" applyAlignment="1" applyProtection="1">
      <alignment horizontal="right" vertical="center" wrapText="1"/>
    </xf>
    <xf numFmtId="4" fontId="20" fillId="0" borderId="29" xfId="63" applyNumberFormat="1" applyFont="1" applyFill="1" applyBorder="1" applyAlignment="1" applyProtection="1">
      <alignment horizontal="right" vertical="center" wrapText="1"/>
    </xf>
    <xf numFmtId="4" fontId="20" fillId="0" borderId="36" xfId="63" applyNumberFormat="1" applyFont="1" applyFill="1" applyBorder="1" applyAlignment="1" applyProtection="1">
      <alignment horizontal="right" vertical="center" wrapText="1"/>
    </xf>
    <xf numFmtId="4" fontId="15" fillId="20" borderId="0" xfId="63" applyNumberFormat="1" applyFont="1" applyFill="1" applyBorder="1" applyAlignment="1">
      <alignment horizontal="right" vertical="center"/>
    </xf>
    <xf numFmtId="4" fontId="11" fillId="0" borderId="0" xfId="69" applyNumberFormat="1"/>
    <xf numFmtId="4" fontId="20" fillId="24" borderId="15" xfId="63" applyNumberFormat="1" applyFont="1" applyFill="1" applyBorder="1" applyAlignment="1" applyProtection="1">
      <alignment horizontal="right" vertical="center" wrapText="1"/>
    </xf>
    <xf numFmtId="4" fontId="24" fillId="25" borderId="15" xfId="63" applyNumberFormat="1" applyFont="1" applyFill="1" applyBorder="1" applyAlignment="1" applyProtection="1">
      <alignment horizontal="right" vertical="center" wrapText="1"/>
    </xf>
    <xf numFmtId="4" fontId="14" fillId="0" borderId="29" xfId="63" applyNumberFormat="1" applyFont="1" applyFill="1" applyBorder="1" applyAlignment="1" applyProtection="1">
      <alignment horizontal="right" vertical="center" wrapText="1"/>
    </xf>
    <xf numFmtId="4" fontId="15" fillId="20" borderId="0" xfId="68" applyNumberFormat="1" applyFont="1" applyFill="1" applyBorder="1" applyAlignment="1">
      <alignment horizontal="right" vertical="center"/>
    </xf>
    <xf numFmtId="4" fontId="15" fillId="0" borderId="0" xfId="83" applyNumberFormat="1" applyFont="1" applyFill="1" applyAlignment="1">
      <alignment horizontal="right" vertical="center"/>
    </xf>
    <xf numFmtId="4" fontId="18" fillId="0" borderId="0" xfId="83" applyNumberFormat="1" applyFont="1" applyFill="1" applyAlignment="1">
      <alignment horizontal="right" vertical="center"/>
    </xf>
    <xf numFmtId="4" fontId="18" fillId="20" borderId="0" xfId="83" applyNumberFormat="1" applyFont="1" applyFill="1" applyAlignment="1">
      <alignment horizontal="right" vertical="center"/>
    </xf>
    <xf numFmtId="0" fontId="20" fillId="23" borderId="59" xfId="68" applyFont="1" applyFill="1" applyBorder="1" applyAlignment="1" applyProtection="1">
      <alignment horizontal="left" vertical="center" wrapText="1"/>
    </xf>
    <xf numFmtId="3" fontId="2" fillId="0" borderId="14" xfId="0" applyNumberFormat="1" applyFont="1" applyBorder="1"/>
    <xf numFmtId="3" fontId="2" fillId="0" borderId="0" xfId="0" applyNumberFormat="1" applyFont="1" applyBorder="1" applyAlignment="1" applyProtection="1">
      <alignment horizontal="center"/>
    </xf>
    <xf numFmtId="3" fontId="16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Border="1"/>
    <xf numFmtId="3" fontId="2" fillId="0" borderId="0" xfId="0" applyNumberFormat="1" applyFont="1" applyBorder="1" applyAlignment="1" applyProtection="1">
      <alignment horizontal="right"/>
    </xf>
    <xf numFmtId="3" fontId="16" fillId="0" borderId="57" xfId="46" applyNumberFormat="1" applyFont="1" applyBorder="1" applyAlignment="1" applyProtection="1">
      <alignment horizontal="right"/>
    </xf>
    <xf numFmtId="3" fontId="2" fillId="0" borderId="57" xfId="46" applyNumberFormat="1" applyFont="1" applyBorder="1" applyAlignment="1" applyProtection="1">
      <alignment horizontal="right"/>
    </xf>
    <xf numFmtId="3" fontId="2" fillId="0" borderId="14" xfId="0" applyNumberFormat="1" applyFont="1" applyBorder="1" applyAlignment="1" applyProtection="1">
      <alignment horizontal="center"/>
    </xf>
    <xf numFmtId="3" fontId="4" fillId="0" borderId="0" xfId="0" applyNumberFormat="1" applyFont="1" applyBorder="1" applyAlignment="1" applyProtection="1">
      <alignment horizontal="center"/>
    </xf>
    <xf numFmtId="3" fontId="4" fillId="0" borderId="0" xfId="0" applyNumberFormat="1" applyFont="1" applyFill="1" applyBorder="1" applyAlignment="1" applyProtection="1">
      <alignment horizontal="left"/>
    </xf>
    <xf numFmtId="3" fontId="5" fillId="0" borderId="0" xfId="0" applyNumberFormat="1" applyFont="1" applyFill="1" applyBorder="1" applyAlignment="1" applyProtection="1">
      <alignment horizontal="left"/>
    </xf>
    <xf numFmtId="3" fontId="5" fillId="0" borderId="57" xfId="46" applyNumberFormat="1" applyFont="1" applyBorder="1" applyAlignment="1" applyProtection="1">
      <alignment horizontal="right"/>
    </xf>
    <xf numFmtId="3" fontId="4" fillId="0" borderId="57" xfId="46" applyNumberFormat="1" applyFont="1" applyBorder="1" applyAlignment="1" applyProtection="1">
      <alignment horizontal="right"/>
    </xf>
    <xf numFmtId="3" fontId="4" fillId="0" borderId="14" xfId="0" applyNumberFormat="1" applyFont="1" applyBorder="1"/>
    <xf numFmtId="3" fontId="16" fillId="0" borderId="0" xfId="0" quotePrefix="1" applyNumberFormat="1" applyFont="1" applyFill="1" applyBorder="1" applyAlignment="1" applyProtection="1">
      <alignment horizontal="left"/>
    </xf>
    <xf numFmtId="3" fontId="5" fillId="0" borderId="0" xfId="0" quotePrefix="1" applyNumberFormat="1" applyFont="1" applyFill="1" applyBorder="1" applyAlignment="1" applyProtection="1">
      <alignment horizontal="left"/>
    </xf>
    <xf numFmtId="3" fontId="4" fillId="0" borderId="0" xfId="0" applyNumberFormat="1" applyFont="1" applyBorder="1" applyAlignment="1" applyProtection="1">
      <alignment horizontal="left"/>
    </xf>
    <xf numFmtId="3" fontId="4" fillId="0" borderId="11" xfId="0" applyNumberFormat="1" applyFont="1" applyFill="1" applyBorder="1" applyAlignment="1" applyProtection="1">
      <alignment horizontal="left"/>
    </xf>
    <xf numFmtId="3" fontId="5" fillId="0" borderId="0" xfId="0" applyNumberFormat="1" applyFont="1" applyBorder="1" applyAlignment="1" applyProtection="1">
      <alignment horizontal="center"/>
    </xf>
    <xf numFmtId="3" fontId="5" fillId="0" borderId="0" xfId="0" applyNumberFormat="1" applyFont="1" applyBorder="1" applyAlignment="1" applyProtection="1">
      <alignment horizontal="left"/>
    </xf>
    <xf numFmtId="3" fontId="4" fillId="0" borderId="11" xfId="0" applyNumberFormat="1" applyFont="1" applyFill="1" applyBorder="1"/>
    <xf numFmtId="3" fontId="5" fillId="0" borderId="13" xfId="0" applyNumberFormat="1" applyFont="1" applyBorder="1" applyAlignment="1" applyProtection="1">
      <alignment horizontal="center"/>
    </xf>
    <xf numFmtId="3" fontId="5" fillId="0" borderId="62" xfId="0" applyNumberFormat="1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 vertical="top"/>
    </xf>
    <xf numFmtId="3" fontId="4" fillId="0" borderId="0" xfId="0" quotePrefix="1" applyNumberFormat="1" applyFont="1" applyFill="1" applyBorder="1" applyAlignment="1" applyProtection="1">
      <alignment horizontal="left"/>
    </xf>
    <xf numFmtId="3" fontId="5" fillId="0" borderId="11" xfId="0" quotePrefix="1" applyNumberFormat="1" applyFont="1" applyFill="1" applyBorder="1" applyAlignment="1" applyProtection="1">
      <alignment horizontal="left"/>
    </xf>
    <xf numFmtId="3" fontId="4" fillId="0" borderId="12" xfId="0" applyNumberFormat="1" applyFont="1" applyBorder="1" applyAlignment="1" applyProtection="1">
      <alignment horizontal="right"/>
    </xf>
    <xf numFmtId="3" fontId="4" fillId="0" borderId="25" xfId="46" applyNumberFormat="1" applyFont="1" applyBorder="1" applyAlignment="1" applyProtection="1">
      <alignment horizontal="right"/>
    </xf>
    <xf numFmtId="3" fontId="2" fillId="22" borderId="13" xfId="46" applyNumberFormat="1" applyFont="1" applyFill="1" applyBorder="1" applyAlignment="1" applyProtection="1">
      <alignment horizontal="right"/>
    </xf>
    <xf numFmtId="3" fontId="2" fillId="0" borderId="0" xfId="0" applyNumberFormat="1" applyFont="1" applyFill="1" applyBorder="1" applyAlignment="1" applyProtection="1">
      <alignment horizontal="left"/>
    </xf>
    <xf numFmtId="3" fontId="2" fillId="0" borderId="40" xfId="46" applyNumberFormat="1" applyFont="1" applyBorder="1" applyAlignment="1" applyProtection="1">
      <alignment horizontal="right"/>
    </xf>
    <xf numFmtId="3" fontId="2" fillId="0" borderId="14" xfId="0" applyNumberFormat="1" applyFont="1" applyBorder="1" applyAlignment="1" applyProtection="1"/>
    <xf numFmtId="3" fontId="2" fillId="0" borderId="11" xfId="0" applyNumberFormat="1" applyFont="1" applyFill="1" applyBorder="1" applyAlignment="1" applyProtection="1"/>
    <xf numFmtId="3" fontId="2" fillId="0" borderId="0" xfId="0" applyNumberFormat="1" applyFont="1" applyBorder="1" applyAlignment="1" applyProtection="1"/>
    <xf numFmtId="3" fontId="16" fillId="0" borderId="11" xfId="0" applyNumberFormat="1" applyFont="1" applyFill="1" applyBorder="1" applyAlignment="1" applyProtection="1"/>
    <xf numFmtId="3" fontId="4" fillId="0" borderId="0" xfId="0" applyNumberFormat="1" applyFont="1" applyBorder="1" applyAlignment="1" applyProtection="1"/>
    <xf numFmtId="3" fontId="4" fillId="0" borderId="0" xfId="0" applyNumberFormat="1" applyFont="1" applyFill="1" applyBorder="1" applyAlignment="1">
      <alignment horizontal="left"/>
    </xf>
    <xf numFmtId="3" fontId="5" fillId="0" borderId="60" xfId="0" applyNumberFormat="1" applyFont="1" applyBorder="1" applyAlignment="1" applyProtection="1">
      <alignment horizontal="center"/>
    </xf>
    <xf numFmtId="3" fontId="2" fillId="0" borderId="14" xfId="0" applyNumberFormat="1" applyFont="1" applyBorder="1" applyAlignment="1"/>
    <xf numFmtId="3" fontId="4" fillId="0" borderId="14" xfId="0" applyNumberFormat="1" applyFont="1" applyBorder="1" applyAlignment="1"/>
    <xf numFmtId="3" fontId="4" fillId="0" borderId="0" xfId="0" applyNumberFormat="1" applyFont="1" applyFill="1" applyBorder="1" applyAlignment="1"/>
    <xf numFmtId="3" fontId="5" fillId="0" borderId="0" xfId="0" applyNumberFormat="1" applyFont="1" applyBorder="1" applyAlignment="1" applyProtection="1"/>
    <xf numFmtId="3" fontId="4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vertical="top" wrapText="1"/>
    </xf>
    <xf numFmtId="3" fontId="5" fillId="0" borderId="0" xfId="0" applyNumberFormat="1" applyFont="1" applyFill="1" applyBorder="1" applyAlignment="1" applyProtection="1"/>
    <xf numFmtId="3" fontId="4" fillId="0" borderId="0" xfId="0" applyNumberFormat="1" applyFont="1" applyFill="1" applyBorder="1" applyAlignment="1" applyProtection="1">
      <alignment wrapText="1"/>
    </xf>
    <xf numFmtId="3" fontId="4" fillId="0" borderId="0" xfId="0" applyNumberFormat="1" applyFont="1" applyBorder="1" applyAlignment="1"/>
    <xf numFmtId="3" fontId="4" fillId="0" borderId="14" xfId="0" applyNumberFormat="1" applyFont="1" applyBorder="1" applyAlignment="1" applyProtection="1"/>
    <xf numFmtId="3" fontId="2" fillId="0" borderId="0" xfId="0" applyNumberFormat="1" applyFont="1" applyFill="1" applyBorder="1" applyAlignment="1" applyProtection="1"/>
    <xf numFmtId="3" fontId="2" fillId="0" borderId="0" xfId="0" applyNumberFormat="1" applyFont="1" applyBorder="1" applyAlignment="1"/>
    <xf numFmtId="3" fontId="2" fillId="0" borderId="57" xfId="46" applyNumberFormat="1" applyFont="1" applyBorder="1" applyAlignment="1">
      <alignment horizontal="right"/>
    </xf>
    <xf numFmtId="3" fontId="2" fillId="0" borderId="12" xfId="0" applyNumberFormat="1" applyFont="1" applyBorder="1" applyAlignment="1" applyProtection="1"/>
    <xf numFmtId="3" fontId="2" fillId="0" borderId="11" xfId="0" applyNumberFormat="1" applyFont="1" applyBorder="1" applyAlignment="1" applyProtection="1"/>
    <xf numFmtId="3" fontId="2" fillId="0" borderId="48" xfId="0" applyNumberFormat="1" applyFont="1" applyBorder="1" applyAlignment="1" applyProtection="1"/>
    <xf numFmtId="3" fontId="2" fillId="0" borderId="14" xfId="0" applyNumberFormat="1" applyFont="1" applyFill="1" applyBorder="1" applyAlignment="1" applyProtection="1"/>
    <xf numFmtId="3" fontId="2" fillId="0" borderId="0" xfId="46" applyNumberFormat="1" applyFont="1" applyFill="1" applyBorder="1" applyAlignment="1" applyProtection="1">
      <alignment horizontal="right"/>
    </xf>
    <xf numFmtId="3" fontId="2" fillId="22" borderId="63" xfId="46" applyNumberFormat="1" applyFont="1" applyFill="1" applyBorder="1" applyAlignment="1" applyProtection="1">
      <alignment horizontal="right"/>
    </xf>
    <xf numFmtId="3" fontId="2" fillId="22" borderId="43" xfId="46" applyNumberFormat="1" applyFont="1" applyFill="1" applyBorder="1" applyAlignment="1" applyProtection="1">
      <alignment horizontal="right"/>
    </xf>
    <xf numFmtId="3" fontId="4" fillId="0" borderId="0" xfId="46" applyNumberFormat="1" applyFont="1" applyFill="1" applyBorder="1" applyAlignment="1" applyProtection="1">
      <alignment horizontal="right"/>
    </xf>
    <xf numFmtId="3" fontId="4" fillId="0" borderId="0" xfId="0" applyNumberFormat="1" applyFont="1" applyBorder="1" applyAlignment="1">
      <alignment horizontal="center"/>
    </xf>
    <xf numFmtId="3" fontId="4" fillId="0" borderId="0" xfId="0" applyNumberFormat="1" applyFont="1" applyFill="1" applyBorder="1"/>
    <xf numFmtId="3" fontId="4" fillId="0" borderId="0" xfId="0" applyNumberFormat="1" applyFont="1" applyBorder="1" applyAlignment="1">
      <alignment horizontal="right"/>
    </xf>
    <xf numFmtId="3" fontId="4" fillId="0" borderId="0" xfId="46" applyNumberFormat="1" applyFont="1" applyBorder="1" applyAlignment="1">
      <alignment horizontal="right"/>
    </xf>
    <xf numFmtId="3" fontId="6" fillId="0" borderId="0" xfId="0" applyNumberFormat="1" applyFont="1" applyBorder="1" applyAlignment="1">
      <alignment horizontal="center"/>
    </xf>
    <xf numFmtId="3" fontId="9" fillId="0" borderId="0" xfId="0" applyNumberFormat="1" applyFont="1" applyBorder="1"/>
    <xf numFmtId="3" fontId="4" fillId="0" borderId="0" xfId="46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3" fontId="4" fillId="0" borderId="13" xfId="46" quotePrefix="1" applyNumberFormat="1" applyFont="1" applyFill="1" applyBorder="1" applyAlignment="1" applyProtection="1">
      <alignment horizontal="center" vertical="center" wrapText="1"/>
    </xf>
    <xf numFmtId="3" fontId="2" fillId="0" borderId="14" xfId="0" applyNumberFormat="1" applyFont="1" applyBorder="1" applyAlignment="1" applyProtection="1">
      <alignment horizontal="center" vertical="top" wrapText="1"/>
    </xf>
    <xf numFmtId="3" fontId="2" fillId="0" borderId="0" xfId="0" applyNumberFormat="1" applyFont="1" applyBorder="1" applyAlignment="1" applyProtection="1">
      <alignment horizontal="center" vertical="top" wrapText="1"/>
    </xf>
    <xf numFmtId="3" fontId="2" fillId="0" borderId="0" xfId="99" applyNumberFormat="1" applyFont="1" applyFill="1" applyBorder="1" applyAlignment="1">
      <alignment horizontal="left" vertical="center"/>
    </xf>
    <xf numFmtId="3" fontId="4" fillId="0" borderId="12" xfId="0" applyNumberFormat="1" applyFont="1" applyBorder="1" applyAlignment="1" applyProtection="1">
      <alignment horizontal="right" vertical="top" wrapText="1"/>
    </xf>
    <xf numFmtId="3" fontId="4" fillId="0" borderId="11" xfId="0" applyNumberFormat="1" applyFont="1" applyBorder="1" applyAlignment="1" applyProtection="1">
      <alignment horizontal="right" vertical="top" wrapText="1"/>
    </xf>
    <xf numFmtId="3" fontId="4" fillId="0" borderId="57" xfId="46" applyNumberFormat="1" applyFont="1" applyBorder="1" applyAlignment="1" applyProtection="1">
      <alignment horizontal="right" vertical="center" wrapText="1"/>
    </xf>
    <xf numFmtId="3" fontId="4" fillId="0" borderId="57" xfId="0" applyNumberFormat="1" applyFont="1" applyBorder="1" applyAlignment="1" applyProtection="1">
      <alignment horizontal="right" vertical="center" wrapText="1"/>
    </xf>
    <xf numFmtId="3" fontId="2" fillId="0" borderId="11" xfId="0" applyNumberFormat="1" applyFont="1" applyFill="1" applyBorder="1" applyAlignment="1" applyProtection="1">
      <alignment horizontal="left"/>
    </xf>
    <xf numFmtId="3" fontId="2" fillId="0" borderId="0" xfId="0" applyNumberFormat="1" applyFont="1" applyBorder="1" applyAlignment="1" applyProtection="1">
      <alignment horizontal="left"/>
    </xf>
    <xf numFmtId="3" fontId="4" fillId="0" borderId="11" xfId="0" applyNumberFormat="1" applyFont="1" applyBorder="1" applyAlignment="1" applyProtection="1">
      <alignment horizontal="right"/>
    </xf>
    <xf numFmtId="3" fontId="2" fillId="0" borderId="57" xfId="46" applyNumberFormat="1" applyFont="1" applyFill="1" applyBorder="1" applyAlignment="1" applyProtection="1">
      <alignment horizontal="right"/>
    </xf>
    <xf numFmtId="3" fontId="2" fillId="0" borderId="14" xfId="0" applyNumberFormat="1" applyFont="1" applyBorder="1" applyAlignment="1" applyProtection="1">
      <alignment horizontal="left"/>
    </xf>
    <xf numFmtId="3" fontId="2" fillId="0" borderId="12" xfId="0" applyNumberFormat="1" applyFont="1" applyBorder="1" applyAlignment="1" applyProtection="1">
      <alignment horizontal="right"/>
    </xf>
    <xf numFmtId="3" fontId="2" fillId="0" borderId="48" xfId="0" applyNumberFormat="1" applyFont="1" applyBorder="1" applyAlignment="1" applyProtection="1">
      <alignment horizontal="right"/>
    </xf>
    <xf numFmtId="3" fontId="2" fillId="0" borderId="14" xfId="0" quotePrefix="1" applyNumberFormat="1" applyFont="1" applyBorder="1" applyAlignment="1" applyProtection="1">
      <alignment horizontal="left"/>
    </xf>
    <xf numFmtId="3" fontId="2" fillId="0" borderId="0" xfId="0" quotePrefix="1" applyNumberFormat="1" applyFont="1" applyBorder="1" applyAlignment="1" applyProtection="1">
      <alignment horizontal="center"/>
    </xf>
    <xf numFmtId="3" fontId="16" fillId="0" borderId="13" xfId="0" quotePrefix="1" applyNumberFormat="1" applyFont="1" applyBorder="1" applyAlignment="1" applyProtection="1">
      <alignment horizontal="center"/>
    </xf>
    <xf numFmtId="3" fontId="16" fillId="0" borderId="18" xfId="0" applyNumberFormat="1" applyFont="1" applyBorder="1" applyAlignment="1" applyProtection="1">
      <alignment horizontal="center"/>
    </xf>
    <xf numFmtId="3" fontId="2" fillId="0" borderId="11" xfId="46" applyNumberFormat="1" applyFont="1" applyBorder="1" applyAlignment="1" applyProtection="1">
      <alignment horizontal="right"/>
    </xf>
    <xf numFmtId="3" fontId="2" fillId="0" borderId="11" xfId="0" applyNumberFormat="1" applyFont="1" applyFill="1" applyBorder="1" applyAlignment="1">
      <alignment horizontal="left"/>
    </xf>
    <xf numFmtId="3" fontId="4" fillId="0" borderId="11" xfId="46" applyNumberFormat="1" applyFont="1" applyBorder="1" applyAlignment="1" applyProtection="1">
      <alignment horizontal="right"/>
    </xf>
    <xf numFmtId="3" fontId="16" fillId="0" borderId="11" xfId="0" applyNumberFormat="1" applyFont="1" applyFill="1" applyBorder="1" applyAlignment="1" applyProtection="1">
      <alignment horizontal="left"/>
    </xf>
    <xf numFmtId="3" fontId="2" fillId="0" borderId="14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left"/>
    </xf>
    <xf numFmtId="3" fontId="4" fillId="0" borderId="40" xfId="46" applyNumberFormat="1" applyFont="1" applyBorder="1" applyAlignment="1" applyProtection="1">
      <alignment horizontal="right" vertical="center" wrapText="1"/>
    </xf>
    <xf numFmtId="3" fontId="4" fillId="0" borderId="40" xfId="0" applyNumberFormat="1" applyFont="1" applyBorder="1" applyAlignment="1" applyProtection="1">
      <alignment horizontal="right" vertical="center" wrapText="1"/>
    </xf>
    <xf numFmtId="3" fontId="16" fillId="0" borderId="57" xfId="0" applyNumberFormat="1" applyFont="1" applyBorder="1" applyAlignment="1" applyProtection="1">
      <alignment horizontal="right"/>
    </xf>
    <xf numFmtId="3" fontId="4" fillId="0" borderId="0" xfId="46" applyNumberFormat="1" applyFont="1"/>
    <xf numFmtId="3" fontId="4" fillId="0" borderId="0" xfId="0" applyNumberFormat="1" applyFont="1"/>
    <xf numFmtId="0" fontId="20" fillId="0" borderId="61" xfId="66" applyFont="1" applyFill="1" applyBorder="1" applyAlignment="1" applyProtection="1">
      <alignment vertical="center" wrapText="1"/>
    </xf>
    <xf numFmtId="0" fontId="15" fillId="0" borderId="61" xfId="66" applyFont="1" applyFill="1" applyBorder="1" applyAlignment="1" applyProtection="1">
      <alignment vertical="center" wrapText="1"/>
    </xf>
    <xf numFmtId="0" fontId="20" fillId="0" borderId="61" xfId="68" applyFont="1" applyFill="1" applyBorder="1" applyAlignment="1" applyProtection="1">
      <alignment horizontal="left" vertical="center"/>
    </xf>
    <xf numFmtId="0" fontId="20" fillId="0" borderId="64" xfId="66" applyFont="1" applyFill="1" applyBorder="1" applyAlignment="1" applyProtection="1">
      <alignment vertical="center" wrapText="1"/>
    </xf>
    <xf numFmtId="4" fontId="6" fillId="28" borderId="39" xfId="68" applyNumberFormat="1" applyFont="1" applyFill="1" applyBorder="1" applyAlignment="1" applyProtection="1">
      <alignment horizontal="right" vertical="center" wrapText="1"/>
    </xf>
    <xf numFmtId="10" fontId="5" fillId="0" borderId="54" xfId="0" applyNumberFormat="1" applyFont="1" applyBorder="1" applyAlignment="1" applyProtection="1">
      <alignment horizontal="right"/>
    </xf>
    <xf numFmtId="10" fontId="4" fillId="0" borderId="65" xfId="46" applyNumberFormat="1" applyFont="1" applyBorder="1" applyAlignment="1" applyProtection="1">
      <alignment horizontal="right"/>
    </xf>
    <xf numFmtId="10" fontId="2" fillId="0" borderId="56" xfId="46" applyNumberFormat="1" applyFont="1" applyBorder="1" applyAlignment="1" applyProtection="1">
      <alignment horizontal="right"/>
    </xf>
    <xf numFmtId="10" fontId="16" fillId="0" borderId="54" xfId="46" applyNumberFormat="1" applyFont="1" applyBorder="1" applyAlignment="1" applyProtection="1">
      <alignment horizontal="right"/>
    </xf>
    <xf numFmtId="10" fontId="2" fillId="0" borderId="21" xfId="46" applyNumberFormat="1" applyFont="1" applyFill="1" applyBorder="1" applyAlignment="1" applyProtection="1">
      <alignment horizontal="right"/>
    </xf>
    <xf numFmtId="10" fontId="2" fillId="22" borderId="22" xfId="46" applyNumberFormat="1" applyFont="1" applyFill="1" applyBorder="1" applyAlignment="1" applyProtection="1">
      <alignment horizontal="right"/>
    </xf>
    <xf numFmtId="10" fontId="2" fillId="22" borderId="66" xfId="46" applyNumberFormat="1" applyFont="1" applyFill="1" applyBorder="1" applyAlignment="1" applyProtection="1">
      <alignment horizontal="right"/>
    </xf>
    <xf numFmtId="10" fontId="4" fillId="0" borderId="0" xfId="0" applyNumberFormat="1" applyFont="1" applyBorder="1" applyAlignment="1">
      <alignment horizontal="right"/>
    </xf>
    <xf numFmtId="10" fontId="4" fillId="0" borderId="54" xfId="0" applyNumberFormat="1" applyFont="1" applyBorder="1" applyAlignment="1" applyProtection="1">
      <alignment horizontal="right" vertical="center" wrapText="1"/>
    </xf>
    <xf numFmtId="10" fontId="2" fillId="0" borderId="54" xfId="0" applyNumberFormat="1" applyFont="1" applyBorder="1" applyAlignment="1" applyProtection="1">
      <alignment horizontal="right"/>
    </xf>
    <xf numFmtId="10" fontId="2" fillId="0" borderId="21" xfId="46" applyNumberFormat="1" applyFont="1" applyBorder="1" applyAlignment="1" applyProtection="1">
      <alignment horizontal="right"/>
    </xf>
    <xf numFmtId="10" fontId="4" fillId="0" borderId="21" xfId="46" applyNumberFormat="1" applyFont="1" applyBorder="1" applyAlignment="1" applyProtection="1">
      <alignment horizontal="right"/>
    </xf>
    <xf numFmtId="3" fontId="16" fillId="0" borderId="14" xfId="0" applyNumberFormat="1" applyFont="1" applyBorder="1" applyAlignment="1" applyProtection="1">
      <alignment horizontal="center"/>
    </xf>
    <xf numFmtId="3" fontId="16" fillId="0" borderId="0" xfId="0" applyNumberFormat="1" applyFont="1" applyBorder="1" applyAlignment="1" applyProtection="1">
      <alignment horizontal="center"/>
    </xf>
    <xf numFmtId="3" fontId="5" fillId="0" borderId="0" xfId="0" applyNumberFormat="1" applyFont="1" applyBorder="1"/>
    <xf numFmtId="3" fontId="5" fillId="0" borderId="0" xfId="0" applyNumberFormat="1" applyFont="1" applyBorder="1" applyAlignment="1" applyProtection="1">
      <alignment horizontal="right"/>
    </xf>
    <xf numFmtId="10" fontId="5" fillId="0" borderId="54" xfId="46" applyNumberFormat="1" applyFont="1" applyBorder="1" applyAlignment="1" applyProtection="1">
      <alignment horizontal="right"/>
    </xf>
    <xf numFmtId="0" fontId="5" fillId="0" borderId="0" xfId="0" applyFont="1"/>
    <xf numFmtId="169" fontId="5" fillId="0" borderId="0" xfId="0" applyNumberFormat="1" applyFont="1"/>
    <xf numFmtId="4" fontId="6" fillId="23" borderId="36" xfId="68" applyNumberFormat="1" applyFont="1" applyFill="1" applyBorder="1" applyAlignment="1" applyProtection="1">
      <alignment horizontal="right" vertical="center" wrapText="1"/>
    </xf>
    <xf numFmtId="4" fontId="6" fillId="23" borderId="22" xfId="68" applyNumberFormat="1" applyFont="1" applyFill="1" applyBorder="1" applyAlignment="1" applyProtection="1">
      <alignment horizontal="right" vertical="center" wrapText="1"/>
    </xf>
    <xf numFmtId="4" fontId="6" fillId="0" borderId="16" xfId="66" applyNumberFormat="1" applyFont="1" applyFill="1" applyBorder="1" applyAlignment="1" applyProtection="1">
      <alignment horizontal="right" vertical="center" wrapText="1"/>
    </xf>
    <xf numFmtId="4" fontId="6" fillId="0" borderId="67" xfId="66" applyNumberFormat="1" applyFont="1" applyFill="1" applyBorder="1" applyAlignment="1" applyProtection="1">
      <alignment horizontal="right" vertical="center" wrapText="1"/>
    </xf>
    <xf numFmtId="4" fontId="6" fillId="0" borderId="15" xfId="66" applyNumberFormat="1" applyFont="1" applyFill="1" applyBorder="1" applyAlignment="1" applyProtection="1">
      <alignment horizontal="right" vertical="center" wrapText="1"/>
    </xf>
    <xf numFmtId="4" fontId="6" fillId="0" borderId="39" xfId="66" applyNumberFormat="1" applyFont="1" applyFill="1" applyBorder="1" applyAlignment="1" applyProtection="1">
      <alignment horizontal="right" vertical="center" wrapText="1"/>
    </xf>
    <xf numFmtId="4" fontId="6" fillId="23" borderId="16" xfId="68" applyNumberFormat="1" applyFont="1" applyFill="1" applyBorder="1" applyAlignment="1" applyProtection="1">
      <alignment horizontal="right" vertical="center" wrapText="1"/>
    </xf>
    <xf numFmtId="4" fontId="6" fillId="23" borderId="48" xfId="68" applyNumberFormat="1" applyFont="1" applyFill="1" applyBorder="1" applyAlignment="1" applyProtection="1">
      <alignment horizontal="right" vertical="center" wrapText="1"/>
    </xf>
    <xf numFmtId="4" fontId="6" fillId="0" borderId="15" xfId="68" applyNumberFormat="1" applyFont="1" applyFill="1" applyBorder="1" applyAlignment="1" applyProtection="1">
      <alignment horizontal="right" vertical="center"/>
    </xf>
    <xf numFmtId="4" fontId="6" fillId="0" borderId="39" xfId="68" applyNumberFormat="1" applyFont="1" applyFill="1" applyBorder="1" applyAlignment="1" applyProtection="1">
      <alignment horizontal="right" vertical="center"/>
    </xf>
    <xf numFmtId="4" fontId="6" fillId="0" borderId="30" xfId="66" applyNumberFormat="1" applyFont="1" applyFill="1" applyBorder="1" applyAlignment="1" applyProtection="1">
      <alignment horizontal="right" vertical="center" wrapText="1"/>
    </xf>
    <xf numFmtId="4" fontId="6" fillId="0" borderId="41" xfId="66" applyNumberFormat="1" applyFont="1" applyFill="1" applyBorder="1" applyAlignment="1" applyProtection="1">
      <alignment horizontal="right" vertical="center" wrapText="1"/>
    </xf>
    <xf numFmtId="4" fontId="6" fillId="0" borderId="29" xfId="66" applyNumberFormat="1" applyFont="1" applyFill="1" applyBorder="1" applyAlignment="1" applyProtection="1">
      <alignment horizontal="right" vertical="center" wrapText="1"/>
    </xf>
    <xf numFmtId="4" fontId="6" fillId="0" borderId="44" xfId="66" applyNumberFormat="1" applyFont="1" applyFill="1" applyBorder="1" applyAlignment="1" applyProtection="1">
      <alignment horizontal="right" vertical="center" wrapText="1"/>
    </xf>
    <xf numFmtId="4" fontId="6" fillId="23" borderId="68" xfId="68" applyNumberFormat="1" applyFont="1" applyFill="1" applyBorder="1" applyAlignment="1" applyProtection="1">
      <alignment horizontal="right" vertical="center" wrapText="1"/>
    </xf>
    <xf numFmtId="4" fontId="15" fillId="23" borderId="15" xfId="68" applyNumberFormat="1" applyFont="1" applyFill="1" applyBorder="1" applyAlignment="1" applyProtection="1">
      <alignment horizontal="right" vertical="center" wrapText="1"/>
    </xf>
    <xf numFmtId="4" fontId="6" fillId="23" borderId="67" xfId="68" applyNumberFormat="1" applyFont="1" applyFill="1" applyBorder="1" applyAlignment="1" applyProtection="1">
      <alignment horizontal="right" vertical="center" wrapText="1"/>
    </xf>
    <xf numFmtId="4" fontId="6" fillId="0" borderId="67" xfId="68" applyNumberFormat="1" applyFont="1" applyFill="1" applyBorder="1" applyAlignment="1" applyProtection="1">
      <alignment horizontal="right" vertical="center"/>
    </xf>
    <xf numFmtId="4" fontId="6" fillId="0" borderId="41" xfId="68" applyNumberFormat="1" applyFont="1" applyFill="1" applyBorder="1" applyAlignment="1" applyProtection="1">
      <alignment horizontal="right" vertical="center"/>
    </xf>
    <xf numFmtId="4" fontId="6" fillId="0" borderId="44" xfId="68" applyNumberFormat="1" applyFont="1" applyFill="1" applyBorder="1" applyAlignment="1" applyProtection="1">
      <alignment horizontal="right" vertical="center"/>
    </xf>
    <xf numFmtId="0" fontId="20" fillId="0" borderId="19" xfId="68" applyFont="1" applyFill="1" applyBorder="1" applyAlignment="1" applyProtection="1">
      <alignment horizontal="center" vertical="center" wrapText="1"/>
    </xf>
    <xf numFmtId="0" fontId="20" fillId="0" borderId="24" xfId="68" applyFont="1" applyFill="1" applyBorder="1" applyAlignment="1" applyProtection="1">
      <alignment horizontal="center" vertical="center" wrapText="1"/>
    </xf>
    <xf numFmtId="1" fontId="23" fillId="0" borderId="69" xfId="83" applyNumberFormat="1" applyFont="1" applyFill="1" applyBorder="1" applyAlignment="1">
      <alignment horizontal="center" vertical="center"/>
    </xf>
    <xf numFmtId="1" fontId="23" fillId="0" borderId="22" xfId="83" applyNumberFormat="1" applyFont="1" applyFill="1" applyBorder="1" applyAlignment="1">
      <alignment horizontal="center" vertical="center"/>
    </xf>
    <xf numFmtId="173" fontId="17" fillId="0" borderId="17" xfId="82" applyNumberFormat="1" applyFont="1" applyFill="1" applyBorder="1" applyAlignment="1">
      <alignment horizontal="center" vertical="center"/>
    </xf>
    <xf numFmtId="1" fontId="64" fillId="0" borderId="33" xfId="68" applyNumberFormat="1" applyFont="1" applyFill="1" applyBorder="1" applyAlignment="1" applyProtection="1">
      <alignment horizontal="right" vertical="center"/>
    </xf>
    <xf numFmtId="1" fontId="64" fillId="0" borderId="13" xfId="68" applyNumberFormat="1" applyFont="1" applyFill="1" applyBorder="1" applyAlignment="1" applyProtection="1">
      <alignment horizontal="right" vertical="center"/>
    </xf>
    <xf numFmtId="1" fontId="65" fillId="0" borderId="13" xfId="68" applyNumberFormat="1" applyFont="1" applyFill="1" applyBorder="1" applyAlignment="1">
      <alignment horizontal="right" vertical="center"/>
    </xf>
    <xf numFmtId="1" fontId="65" fillId="0" borderId="39" xfId="68" applyNumberFormat="1" applyFont="1" applyFill="1" applyBorder="1" applyAlignment="1">
      <alignment horizontal="right" vertical="center"/>
    </xf>
    <xf numFmtId="0" fontId="65" fillId="0" borderId="61" xfId="66" applyFont="1" applyFill="1" applyBorder="1" applyAlignment="1" applyProtection="1">
      <alignment vertical="center" wrapText="1"/>
    </xf>
    <xf numFmtId="4" fontId="66" fillId="0" borderId="15" xfId="66" applyNumberFormat="1" applyFont="1" applyFill="1" applyBorder="1" applyAlignment="1" applyProtection="1">
      <alignment horizontal="right" vertical="center" wrapText="1"/>
    </xf>
    <xf numFmtId="4" fontId="66" fillId="0" borderId="39" xfId="66" applyNumberFormat="1" applyFont="1" applyFill="1" applyBorder="1" applyAlignment="1" applyProtection="1">
      <alignment horizontal="right" vertical="center" wrapText="1"/>
    </xf>
    <xf numFmtId="0" fontId="64" fillId="0" borderId="15" xfId="66" applyFont="1" applyFill="1" applyBorder="1" applyAlignment="1" applyProtection="1">
      <alignment horizontal="center" vertical="center" wrapText="1"/>
    </xf>
    <xf numFmtId="1" fontId="23" fillId="0" borderId="17" xfId="83" applyNumberFormat="1" applyFont="1" applyFill="1" applyBorder="1" applyAlignment="1">
      <alignment horizontal="center" vertical="center"/>
    </xf>
    <xf numFmtId="0" fontId="71" fillId="0" borderId="0" xfId="0" applyFont="1" applyAlignment="1"/>
    <xf numFmtId="0" fontId="72" fillId="0" borderId="0" xfId="0" applyFont="1" applyAlignment="1">
      <alignment wrapText="1"/>
    </xf>
    <xf numFmtId="0" fontId="72" fillId="0" borderId="0" xfId="0" applyFont="1" applyFill="1" applyBorder="1" applyAlignment="1">
      <alignment wrapText="1"/>
    </xf>
    <xf numFmtId="0" fontId="73" fillId="22" borderId="13" xfId="0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center" vertical="center" wrapText="1"/>
    </xf>
    <xf numFmtId="0" fontId="74" fillId="0" borderId="0" xfId="0" applyFont="1" applyAlignment="1">
      <alignment wrapText="1"/>
    </xf>
    <xf numFmtId="3" fontId="74" fillId="0" borderId="0" xfId="0" applyNumberFormat="1" applyFont="1" applyFill="1" applyBorder="1" applyAlignment="1">
      <alignment vertical="center" wrapText="1"/>
    </xf>
    <xf numFmtId="0" fontId="74" fillId="0" borderId="0" xfId="0" applyFont="1" applyAlignment="1">
      <alignment vertical="center" wrapText="1"/>
    </xf>
    <xf numFmtId="0" fontId="74" fillId="0" borderId="70" xfId="0" applyFont="1" applyBorder="1" applyAlignment="1">
      <alignment vertical="center" wrapText="1"/>
    </xf>
    <xf numFmtId="3" fontId="74" fillId="0" borderId="70" xfId="0" applyNumberFormat="1" applyFont="1" applyBorder="1" applyAlignment="1">
      <alignment vertical="center" wrapText="1"/>
    </xf>
    <xf numFmtId="0" fontId="74" fillId="0" borderId="0" xfId="0" applyFont="1" applyBorder="1" applyAlignment="1">
      <alignment vertical="center" wrapText="1"/>
    </xf>
    <xf numFmtId="0" fontId="73" fillId="0" borderId="57" xfId="0" applyFont="1" applyBorder="1" applyAlignment="1">
      <alignment vertical="center" wrapText="1"/>
    </xf>
    <xf numFmtId="3" fontId="73" fillId="0" borderId="57" xfId="0" applyNumberFormat="1" applyFont="1" applyBorder="1" applyAlignment="1">
      <alignment vertical="center" wrapText="1"/>
    </xf>
    <xf numFmtId="3" fontId="74" fillId="0" borderId="57" xfId="0" applyNumberFormat="1" applyFont="1" applyBorder="1" applyAlignment="1">
      <alignment vertical="center" wrapText="1"/>
    </xf>
    <xf numFmtId="0" fontId="74" fillId="0" borderId="0" xfId="0" applyFont="1" applyFill="1" applyBorder="1" applyAlignment="1">
      <alignment horizontal="right" vertical="center" wrapText="1"/>
    </xf>
    <xf numFmtId="3" fontId="74" fillId="0" borderId="0" xfId="0" applyNumberFormat="1" applyFont="1" applyBorder="1" applyAlignment="1">
      <alignment vertical="center" wrapText="1"/>
    </xf>
    <xf numFmtId="0" fontId="74" fillId="0" borderId="57" xfId="0" applyFont="1" applyBorder="1" applyAlignment="1">
      <alignment vertical="center" wrapText="1"/>
    </xf>
    <xf numFmtId="0" fontId="74" fillId="0" borderId="71" xfId="0" applyFont="1" applyBorder="1" applyAlignment="1">
      <alignment horizontal="right" vertical="center" wrapText="1"/>
    </xf>
    <xf numFmtId="3" fontId="73" fillId="0" borderId="0" xfId="0" applyNumberFormat="1" applyFont="1" applyBorder="1" applyAlignment="1">
      <alignment vertical="center" wrapText="1"/>
    </xf>
    <xf numFmtId="0" fontId="74" fillId="0" borderId="71" xfId="0" applyFont="1" applyBorder="1" applyAlignment="1">
      <alignment vertical="center" wrapText="1"/>
    </xf>
    <xf numFmtId="0" fontId="74" fillId="0" borderId="72" xfId="0" applyFont="1" applyBorder="1" applyAlignment="1">
      <alignment vertical="center" wrapText="1"/>
    </xf>
    <xf numFmtId="0" fontId="74" fillId="0" borderId="72" xfId="0" applyFont="1" applyBorder="1" applyAlignment="1">
      <alignment horizontal="right" vertical="center" wrapText="1"/>
    </xf>
    <xf numFmtId="3" fontId="74" fillId="0" borderId="70" xfId="0" applyNumberFormat="1" applyFont="1" applyBorder="1" applyAlignment="1">
      <alignment horizontal="right" vertical="center" wrapText="1"/>
    </xf>
    <xf numFmtId="0" fontId="74" fillId="0" borderId="0" xfId="0" applyFont="1" applyFill="1" applyAlignment="1">
      <alignment vertical="center" wrapText="1"/>
    </xf>
    <xf numFmtId="0" fontId="74" fillId="0" borderId="57" xfId="0" applyFont="1" applyBorder="1" applyAlignment="1">
      <alignment horizontal="right" vertical="center" wrapText="1"/>
    </xf>
    <xf numFmtId="0" fontId="73" fillId="22" borderId="13" xfId="0" applyFont="1" applyFill="1" applyBorder="1" applyAlignment="1">
      <alignment horizontal="right" vertical="center" wrapText="1"/>
    </xf>
    <xf numFmtId="3" fontId="73" fillId="22" borderId="13" xfId="0" applyNumberFormat="1" applyFont="1" applyFill="1" applyBorder="1" applyAlignment="1">
      <alignment vertical="center" wrapText="1"/>
    </xf>
    <xf numFmtId="0" fontId="74" fillId="22" borderId="13" xfId="0" applyFont="1" applyFill="1" applyBorder="1" applyAlignment="1">
      <alignment vertical="center" wrapText="1"/>
    </xf>
    <xf numFmtId="0" fontId="74" fillId="0" borderId="0" xfId="0" applyFont="1" applyFill="1" applyBorder="1" applyAlignment="1">
      <alignment vertical="center" wrapText="1"/>
    </xf>
    <xf numFmtId="166" fontId="72" fillId="0" borderId="0" xfId="43" applyFont="1" applyAlignment="1">
      <alignment wrapText="1"/>
    </xf>
    <xf numFmtId="0" fontId="71" fillId="0" borderId="0" xfId="0" applyFont="1" applyAlignment="1">
      <alignment horizontal="justify" vertical="center" wrapText="1"/>
    </xf>
    <xf numFmtId="0" fontId="74" fillId="0" borderId="0" xfId="0" applyFont="1"/>
    <xf numFmtId="166" fontId="74" fillId="0" borderId="0" xfId="43" applyFont="1"/>
    <xf numFmtId="0" fontId="73" fillId="22" borderId="59" xfId="0" applyFont="1" applyFill="1" applyBorder="1" applyAlignment="1">
      <alignment horizontal="center" vertical="center" wrapText="1"/>
    </xf>
    <xf numFmtId="0" fontId="73" fillId="22" borderId="16" xfId="0" applyFont="1" applyFill="1" applyBorder="1" applyAlignment="1">
      <alignment horizontal="center" vertical="center" wrapText="1"/>
    </xf>
    <xf numFmtId="0" fontId="73" fillId="22" borderId="38" xfId="0" applyFont="1" applyFill="1" applyBorder="1" applyAlignment="1">
      <alignment horizontal="center" vertical="center" wrapText="1"/>
    </xf>
    <xf numFmtId="0" fontId="73" fillId="22" borderId="25" xfId="0" applyFont="1" applyFill="1" applyBorder="1" applyAlignment="1">
      <alignment horizontal="center" vertical="center" wrapText="1"/>
    </xf>
    <xf numFmtId="0" fontId="73" fillId="22" borderId="67" xfId="0" applyFont="1" applyFill="1" applyBorder="1" applyAlignment="1">
      <alignment horizontal="center" vertical="center" wrapText="1"/>
    </xf>
    <xf numFmtId="0" fontId="73" fillId="22" borderId="31" xfId="0" applyFont="1" applyFill="1" applyBorder="1" applyAlignment="1">
      <alignment horizontal="center" vertical="center" wrapText="1"/>
    </xf>
    <xf numFmtId="0" fontId="73" fillId="0" borderId="0" xfId="0" applyFont="1"/>
    <xf numFmtId="166" fontId="73" fillId="0" borderId="0" xfId="43" applyFont="1"/>
    <xf numFmtId="0" fontId="73" fillId="0" borderId="61" xfId="0" applyFont="1" applyBorder="1" applyAlignment="1">
      <alignment vertical="center" wrapText="1"/>
    </xf>
    <xf numFmtId="0" fontId="73" fillId="0" borderId="15" xfId="0" applyFont="1" applyBorder="1" applyAlignment="1">
      <alignment vertical="center" wrapText="1"/>
    </xf>
    <xf numFmtId="0" fontId="74" fillId="0" borderId="13" xfId="0" applyFont="1" applyBorder="1" applyAlignment="1">
      <alignment vertical="center"/>
    </xf>
    <xf numFmtId="0" fontId="73" fillId="0" borderId="49" xfId="0" applyFont="1" applyBorder="1" applyAlignment="1">
      <alignment vertical="center"/>
    </xf>
    <xf numFmtId="0" fontId="74" fillId="0" borderId="15" xfId="0" applyFont="1" applyBorder="1" applyAlignment="1">
      <alignment vertical="center"/>
    </xf>
    <xf numFmtId="0" fontId="74" fillId="0" borderId="0" xfId="0" applyFont="1" applyBorder="1" applyAlignment="1">
      <alignment vertical="center"/>
    </xf>
    <xf numFmtId="166" fontId="74" fillId="0" borderId="0" xfId="43" applyFont="1" applyAlignment="1">
      <alignment vertical="center"/>
    </xf>
    <xf numFmtId="0" fontId="74" fillId="0" borderId="0" xfId="0" applyFont="1" applyAlignment="1">
      <alignment vertical="center"/>
    </xf>
    <xf numFmtId="0" fontId="74" fillId="0" borderId="73" xfId="0" applyFont="1" applyFill="1" applyBorder="1" applyAlignment="1">
      <alignment horizontal="left" vertical="center"/>
    </xf>
    <xf numFmtId="0" fontId="74" fillId="0" borderId="74" xfId="0" applyFont="1" applyFill="1" applyBorder="1" applyAlignment="1">
      <alignment horizontal="right" vertical="center"/>
    </xf>
    <xf numFmtId="180" fontId="74" fillId="0" borderId="75" xfId="43" applyNumberFormat="1" applyFont="1" applyFill="1" applyBorder="1" applyAlignment="1">
      <alignment horizontal="right" vertical="center"/>
    </xf>
    <xf numFmtId="180" fontId="74" fillId="0" borderId="76" xfId="43" applyNumberFormat="1" applyFont="1" applyFill="1" applyBorder="1" applyAlignment="1">
      <alignment horizontal="right" vertical="center"/>
    </xf>
    <xf numFmtId="180" fontId="74" fillId="0" borderId="74" xfId="43" applyNumberFormat="1" applyFont="1" applyFill="1" applyBorder="1" applyAlignment="1">
      <alignment horizontal="right" vertical="center"/>
    </xf>
    <xf numFmtId="0" fontId="74" fillId="0" borderId="0" xfId="0" applyFont="1" applyFill="1" applyAlignment="1">
      <alignment horizontal="right" vertical="center"/>
    </xf>
    <xf numFmtId="166" fontId="74" fillId="0" borderId="0" xfId="43" applyFont="1" applyFill="1" applyAlignment="1">
      <alignment horizontal="right" vertical="center"/>
    </xf>
    <xf numFmtId="3" fontId="74" fillId="0" borderId="74" xfId="0" applyNumberFormat="1" applyFont="1" applyFill="1" applyBorder="1" applyAlignment="1">
      <alignment horizontal="right" vertical="center"/>
    </xf>
    <xf numFmtId="180" fontId="74" fillId="0" borderId="70" xfId="43" applyNumberFormat="1" applyFont="1" applyFill="1" applyBorder="1" applyAlignment="1">
      <alignment horizontal="right" vertical="center"/>
    </xf>
    <xf numFmtId="180" fontId="74" fillId="0" borderId="70" xfId="43" applyNumberFormat="1" applyFont="1" applyFill="1" applyBorder="1" applyAlignment="1">
      <alignment horizontal="right" vertical="center" wrapText="1"/>
    </xf>
    <xf numFmtId="180" fontId="74" fillId="0" borderId="77" xfId="43" applyNumberFormat="1" applyFont="1" applyFill="1" applyBorder="1" applyAlignment="1">
      <alignment horizontal="right" vertical="center"/>
    </xf>
    <xf numFmtId="166" fontId="74" fillId="0" borderId="0" xfId="0" applyNumberFormat="1" applyFont="1" applyFill="1" applyAlignment="1">
      <alignment horizontal="right" vertical="center"/>
    </xf>
    <xf numFmtId="4" fontId="74" fillId="0" borderId="0" xfId="0" applyNumberFormat="1" applyFont="1" applyFill="1" applyAlignment="1">
      <alignment horizontal="right" vertical="center"/>
    </xf>
    <xf numFmtId="180" fontId="74" fillId="0" borderId="78" xfId="43" applyNumberFormat="1" applyFont="1" applyFill="1" applyBorder="1" applyAlignment="1">
      <alignment horizontal="right" vertical="center" wrapText="1"/>
    </xf>
    <xf numFmtId="180" fontId="74" fillId="0" borderId="79" xfId="43" applyNumberFormat="1" applyFont="1" applyFill="1" applyBorder="1" applyAlignment="1">
      <alignment horizontal="right" vertical="center" wrapText="1"/>
    </xf>
    <xf numFmtId="180" fontId="74" fillId="0" borderId="78" xfId="43" applyNumberFormat="1" applyFont="1" applyFill="1" applyBorder="1" applyAlignment="1">
      <alignment horizontal="right" vertical="center"/>
    </xf>
    <xf numFmtId="3" fontId="74" fillId="0" borderId="78" xfId="0" applyNumberFormat="1" applyFont="1" applyFill="1" applyBorder="1" applyAlignment="1">
      <alignment horizontal="right" vertical="center"/>
    </xf>
    <xf numFmtId="180" fontId="74" fillId="0" borderId="71" xfId="43" applyNumberFormat="1" applyFont="1" applyFill="1" applyBorder="1" applyAlignment="1">
      <alignment horizontal="right" vertical="center"/>
    </xf>
    <xf numFmtId="180" fontId="74" fillId="0" borderId="74" xfId="43" applyNumberFormat="1" applyFont="1" applyFill="1" applyBorder="1" applyAlignment="1">
      <alignment horizontal="right" vertical="center" wrapText="1"/>
    </xf>
    <xf numFmtId="0" fontId="74" fillId="0" borderId="14" xfId="0" applyFont="1" applyFill="1" applyBorder="1" applyAlignment="1">
      <alignment horizontal="left" vertical="center"/>
    </xf>
    <xf numFmtId="3" fontId="74" fillId="0" borderId="77" xfId="0" applyNumberFormat="1" applyFont="1" applyFill="1" applyBorder="1" applyAlignment="1">
      <alignment horizontal="right" vertical="center"/>
    </xf>
    <xf numFmtId="180" fontId="74" fillId="0" borderId="57" xfId="43" applyNumberFormat="1" applyFont="1" applyFill="1" applyBorder="1" applyAlignment="1">
      <alignment horizontal="right" vertical="center"/>
    </xf>
    <xf numFmtId="180" fontId="74" fillId="0" borderId="54" xfId="43" applyNumberFormat="1" applyFont="1" applyFill="1" applyBorder="1" applyAlignment="1">
      <alignment horizontal="right" vertical="center"/>
    </xf>
    <xf numFmtId="180" fontId="74" fillId="0" borderId="20" xfId="43" applyNumberFormat="1" applyFont="1" applyFill="1" applyBorder="1" applyAlignment="1">
      <alignment horizontal="right" vertical="center"/>
    </xf>
    <xf numFmtId="0" fontId="73" fillId="0" borderId="61" xfId="0" applyFont="1" applyFill="1" applyBorder="1" applyAlignment="1">
      <alignment horizontal="center" vertical="center" wrapText="1"/>
    </xf>
    <xf numFmtId="3" fontId="74" fillId="0" borderId="15" xfId="0" applyNumberFormat="1" applyFont="1" applyFill="1" applyBorder="1" applyAlignment="1">
      <alignment horizontal="right" vertical="center"/>
    </xf>
    <xf numFmtId="180" fontId="74" fillId="0" borderId="18" xfId="43" applyNumberFormat="1" applyFont="1" applyFill="1" applyBorder="1" applyAlignment="1">
      <alignment horizontal="right" vertical="center"/>
    </xf>
    <xf numFmtId="180" fontId="74" fillId="0" borderId="49" xfId="43" applyNumberFormat="1" applyFont="1" applyFill="1" applyBorder="1" applyAlignment="1">
      <alignment horizontal="right" vertical="center"/>
    </xf>
    <xf numFmtId="180" fontId="74" fillId="0" borderId="15" xfId="43" applyNumberFormat="1" applyFont="1" applyFill="1" applyBorder="1" applyAlignment="1">
      <alignment horizontal="right" vertical="center"/>
    </xf>
    <xf numFmtId="0" fontId="74" fillId="0" borderId="73" xfId="0" applyFont="1" applyFill="1" applyBorder="1" applyAlignment="1">
      <alignment horizontal="left" vertical="center" wrapText="1"/>
    </xf>
    <xf numFmtId="180" fontId="74" fillId="0" borderId="80" xfId="43" applyNumberFormat="1" applyFont="1" applyFill="1" applyBorder="1" applyAlignment="1">
      <alignment horizontal="right" vertical="center" wrapText="1"/>
    </xf>
    <xf numFmtId="0" fontId="74" fillId="0" borderId="81" xfId="0" applyFont="1" applyFill="1" applyBorder="1" applyAlignment="1">
      <alignment horizontal="left" vertical="center" wrapText="1"/>
    </xf>
    <xf numFmtId="0" fontId="74" fillId="0" borderId="81" xfId="0" applyFont="1" applyFill="1" applyBorder="1" applyAlignment="1">
      <alignment horizontal="left" vertical="center"/>
    </xf>
    <xf numFmtId="0" fontId="74" fillId="0" borderId="78" xfId="0" applyFont="1" applyFill="1" applyBorder="1" applyAlignment="1">
      <alignment horizontal="right" vertical="center"/>
    </xf>
    <xf numFmtId="0" fontId="74" fillId="0" borderId="0" xfId="0" applyFont="1" applyFill="1" applyAlignment="1">
      <alignment horizontal="right" vertical="center" wrapText="1"/>
    </xf>
    <xf numFmtId="166" fontId="74" fillId="0" borderId="0" xfId="43" applyFont="1" applyFill="1" applyAlignment="1">
      <alignment horizontal="right" vertical="center" wrapText="1"/>
    </xf>
    <xf numFmtId="3" fontId="74" fillId="0" borderId="78" xfId="0" applyNumberFormat="1" applyFont="1" applyFill="1" applyBorder="1" applyAlignment="1">
      <alignment horizontal="right" vertical="center" wrapText="1"/>
    </xf>
    <xf numFmtId="4" fontId="74" fillId="0" borderId="0" xfId="0" applyNumberFormat="1" applyFont="1" applyFill="1" applyAlignment="1">
      <alignment horizontal="right" vertical="center" wrapText="1"/>
    </xf>
    <xf numFmtId="0" fontId="74" fillId="0" borderId="81" xfId="0" applyFont="1" applyFill="1" applyBorder="1" applyAlignment="1">
      <alignment horizontal="right" vertical="center" wrapText="1"/>
    </xf>
    <xf numFmtId="180" fontId="73" fillId="0" borderId="63" xfId="43" applyNumberFormat="1" applyFont="1" applyFill="1" applyBorder="1" applyAlignment="1">
      <alignment horizontal="right" vertical="center"/>
    </xf>
    <xf numFmtId="180" fontId="73" fillId="0" borderId="55" xfId="43" applyNumberFormat="1" applyFont="1" applyFill="1" applyBorder="1" applyAlignment="1">
      <alignment horizontal="right" vertical="center"/>
    </xf>
    <xf numFmtId="180" fontId="73" fillId="0" borderId="36" xfId="43" applyNumberFormat="1" applyFont="1" applyFill="1" applyBorder="1" applyAlignment="1">
      <alignment horizontal="right" vertical="center"/>
    </xf>
    <xf numFmtId="0" fontId="74" fillId="0" borderId="0" xfId="0" applyFont="1" applyFill="1" applyAlignment="1">
      <alignment horizontal="center"/>
    </xf>
    <xf numFmtId="166" fontId="74" fillId="0" borderId="0" xfId="43" applyFont="1" applyFill="1" applyAlignment="1">
      <alignment horizontal="center"/>
    </xf>
    <xf numFmtId="0" fontId="73" fillId="0" borderId="0" xfId="0" applyFont="1" applyBorder="1" applyAlignment="1">
      <alignment horizontal="left" vertical="center" wrapText="1"/>
    </xf>
    <xf numFmtId="0" fontId="74" fillId="0" borderId="0" xfId="0" applyFont="1" applyAlignment="1">
      <alignment horizontal="justify" vertical="center" wrapText="1"/>
    </xf>
    <xf numFmtId="166" fontId="74" fillId="0" borderId="0" xfId="0" applyNumberFormat="1" applyFont="1"/>
    <xf numFmtId="180" fontId="74" fillId="0" borderId="0" xfId="43" applyNumberFormat="1" applyFont="1"/>
    <xf numFmtId="0" fontId="71" fillId="0" borderId="0" xfId="0" applyFont="1" applyAlignment="1">
      <alignment horizontal="left" vertical="center" wrapText="1"/>
    </xf>
    <xf numFmtId="0" fontId="73" fillId="22" borderId="82" xfId="0" applyFont="1" applyFill="1" applyBorder="1" applyAlignment="1">
      <alignment horizontal="center" vertical="center" wrapText="1"/>
    </xf>
    <xf numFmtId="180" fontId="74" fillId="0" borderId="0" xfId="43" applyNumberFormat="1" applyFont="1" applyAlignment="1">
      <alignment vertical="center"/>
    </xf>
    <xf numFmtId="0" fontId="74" fillId="0" borderId="81" xfId="0" applyFont="1" applyBorder="1" applyAlignment="1">
      <alignment vertical="center"/>
    </xf>
    <xf numFmtId="3" fontId="74" fillId="0" borderId="78" xfId="0" applyNumberFormat="1" applyFont="1" applyBorder="1" applyAlignment="1">
      <alignment horizontal="right" vertical="center"/>
    </xf>
    <xf numFmtId="0" fontId="74" fillId="0" borderId="70" xfId="0" applyFont="1" applyBorder="1"/>
    <xf numFmtId="0" fontId="74" fillId="0" borderId="83" xfId="0" applyFont="1" applyBorder="1"/>
    <xf numFmtId="0" fontId="74" fillId="0" borderId="78" xfId="0" applyFont="1" applyBorder="1"/>
    <xf numFmtId="180" fontId="74" fillId="0" borderId="75" xfId="43" applyNumberFormat="1" applyFont="1" applyFill="1" applyBorder="1"/>
    <xf numFmtId="180" fontId="74" fillId="0" borderId="76" xfId="43" applyNumberFormat="1" applyFont="1" applyBorder="1"/>
    <xf numFmtId="180" fontId="74" fillId="0" borderId="74" xfId="43" applyNumberFormat="1" applyFont="1" applyFill="1" applyBorder="1"/>
    <xf numFmtId="0" fontId="74" fillId="0" borderId="81" xfId="0" applyFont="1" applyFill="1" applyBorder="1" applyAlignment="1">
      <alignment vertical="center"/>
    </xf>
    <xf numFmtId="180" fontId="74" fillId="0" borderId="70" xfId="43" applyNumberFormat="1" applyFont="1" applyFill="1" applyBorder="1"/>
    <xf numFmtId="180" fontId="74" fillId="0" borderId="79" xfId="43" applyNumberFormat="1" applyFont="1" applyFill="1" applyBorder="1"/>
    <xf numFmtId="180" fontId="74" fillId="0" borderId="76" xfId="43" applyNumberFormat="1" applyFont="1" applyFill="1" applyBorder="1"/>
    <xf numFmtId="180" fontId="74" fillId="0" borderId="78" xfId="43" applyNumberFormat="1" applyFont="1" applyFill="1" applyBorder="1"/>
    <xf numFmtId="4" fontId="74" fillId="0" borderId="0" xfId="0" applyNumberFormat="1" applyFont="1" applyFill="1"/>
    <xf numFmtId="0" fontId="74" fillId="0" borderId="0" xfId="0" applyFont="1" applyFill="1"/>
    <xf numFmtId="180" fontId="74" fillId="0" borderId="0" xfId="43" applyNumberFormat="1" applyFont="1" applyFill="1"/>
    <xf numFmtId="166" fontId="74" fillId="0" borderId="0" xfId="43" applyFont="1" applyFill="1"/>
    <xf numFmtId="180" fontId="74" fillId="0" borderId="71" xfId="43" applyNumberFormat="1" applyFont="1" applyFill="1" applyBorder="1"/>
    <xf numFmtId="180" fontId="74" fillId="0" borderId="77" xfId="43" applyNumberFormat="1" applyFont="1" applyFill="1" applyBorder="1"/>
    <xf numFmtId="180" fontId="74" fillId="0" borderId="80" xfId="43" applyNumberFormat="1" applyFont="1" applyFill="1" applyBorder="1"/>
    <xf numFmtId="180" fontId="74" fillId="0" borderId="57" xfId="43" applyNumberFormat="1" applyFont="1" applyFill="1" applyBorder="1"/>
    <xf numFmtId="180" fontId="74" fillId="0" borderId="11" xfId="43" applyNumberFormat="1" applyFont="1" applyFill="1" applyBorder="1"/>
    <xf numFmtId="180" fontId="74" fillId="0" borderId="20" xfId="43" applyNumberFormat="1" applyFont="1" applyFill="1" applyBorder="1"/>
    <xf numFmtId="0" fontId="74" fillId="0" borderId="81" xfId="0" applyFont="1" applyFill="1" applyBorder="1" applyAlignment="1">
      <alignment vertical="center" wrapText="1"/>
    </xf>
    <xf numFmtId="166" fontId="74" fillId="0" borderId="0" xfId="0" applyNumberFormat="1" applyFont="1" applyFill="1"/>
    <xf numFmtId="180" fontId="74" fillId="0" borderId="70" xfId="43" applyNumberFormat="1" applyFont="1" applyFill="1" applyBorder="1" applyAlignment="1">
      <alignment wrapText="1"/>
    </xf>
    <xf numFmtId="180" fontId="74" fillId="0" borderId="74" xfId="43" applyNumberFormat="1" applyFont="1" applyFill="1" applyBorder="1" applyAlignment="1">
      <alignment wrapText="1"/>
    </xf>
    <xf numFmtId="180" fontId="74" fillId="0" borderId="71" xfId="43" applyNumberFormat="1" applyFont="1" applyFill="1" applyBorder="1" applyAlignment="1">
      <alignment wrapText="1"/>
    </xf>
    <xf numFmtId="180" fontId="74" fillId="0" borderId="20" xfId="43" applyNumberFormat="1" applyFont="1" applyFill="1" applyBorder="1" applyAlignment="1">
      <alignment wrapText="1"/>
    </xf>
    <xf numFmtId="180" fontId="74" fillId="0" borderId="80" xfId="43" applyNumberFormat="1" applyFont="1" applyFill="1" applyBorder="1" applyAlignment="1">
      <alignment wrapText="1"/>
    </xf>
    <xf numFmtId="180" fontId="73" fillId="0" borderId="0" xfId="43" applyNumberFormat="1" applyFont="1" applyFill="1"/>
    <xf numFmtId="0" fontId="73" fillId="0" borderId="0" xfId="0" applyFont="1" applyFill="1"/>
    <xf numFmtId="180" fontId="74" fillId="0" borderId="79" xfId="43" applyNumberFormat="1" applyFont="1" applyFill="1" applyBorder="1" applyAlignment="1">
      <alignment wrapText="1"/>
    </xf>
    <xf numFmtId="3" fontId="74" fillId="0" borderId="78" xfId="0" applyNumberFormat="1" applyFont="1" applyFill="1" applyBorder="1" applyAlignment="1">
      <alignment vertical="center" wrapText="1"/>
    </xf>
    <xf numFmtId="0" fontId="74" fillId="0" borderId="81" xfId="0" applyFont="1" applyBorder="1" applyAlignment="1">
      <alignment vertical="center" wrapText="1"/>
    </xf>
    <xf numFmtId="0" fontId="74" fillId="0" borderId="84" xfId="0" applyFont="1" applyBorder="1" applyAlignment="1">
      <alignment vertical="center" wrapText="1"/>
    </xf>
    <xf numFmtId="180" fontId="73" fillId="0" borderId="63" xfId="43" applyNumberFormat="1" applyFont="1" applyBorder="1" applyAlignment="1">
      <alignment vertical="center"/>
    </xf>
    <xf numFmtId="180" fontId="73" fillId="0" borderId="55" xfId="43" applyNumberFormat="1" applyFont="1" applyBorder="1" applyAlignment="1">
      <alignment vertical="center"/>
    </xf>
    <xf numFmtId="180" fontId="73" fillId="0" borderId="36" xfId="43" applyNumberFormat="1" applyFont="1" applyBorder="1" applyAlignment="1">
      <alignment vertical="center"/>
    </xf>
    <xf numFmtId="0" fontId="74" fillId="0" borderId="0" xfId="0" quotePrefix="1" applyFont="1"/>
    <xf numFmtId="0" fontId="75" fillId="0" borderId="0" xfId="83" applyFont="1" applyFill="1" applyAlignment="1">
      <alignment vertical="center"/>
    </xf>
    <xf numFmtId="0" fontId="74" fillId="0" borderId="0" xfId="83" applyFont="1" applyFill="1" applyAlignment="1">
      <alignment horizontal="center" vertical="center"/>
    </xf>
    <xf numFmtId="0" fontId="74" fillId="0" borderId="0" xfId="83" applyFont="1" applyFill="1" applyBorder="1" applyAlignment="1">
      <alignment horizontal="center" vertical="center" wrapText="1"/>
    </xf>
    <xf numFmtId="166" fontId="74" fillId="0" borderId="0" xfId="43" applyFont="1" applyFill="1" applyBorder="1" applyAlignment="1">
      <alignment horizontal="center" vertical="center" wrapText="1"/>
    </xf>
    <xf numFmtId="0" fontId="74" fillId="0" borderId="0" xfId="83" applyFont="1" applyFill="1" applyAlignment="1">
      <alignment vertical="center"/>
    </xf>
    <xf numFmtId="0" fontId="74" fillId="0" borderId="0" xfId="83" applyFont="1" applyFill="1" applyBorder="1" applyAlignment="1">
      <alignment vertical="center"/>
    </xf>
    <xf numFmtId="0" fontId="73" fillId="0" borderId="36" xfId="68" applyFont="1" applyFill="1" applyBorder="1" applyAlignment="1" applyProtection="1">
      <alignment horizontal="center" vertical="center"/>
    </xf>
    <xf numFmtId="0" fontId="73" fillId="23" borderId="34" xfId="68" applyFont="1" applyFill="1" applyBorder="1" applyAlignment="1" applyProtection="1">
      <alignment horizontal="right" vertical="center" wrapText="1"/>
    </xf>
    <xf numFmtId="0" fontId="73" fillId="23" borderId="25" xfId="68" applyFont="1" applyFill="1" applyBorder="1" applyAlignment="1" applyProtection="1">
      <alignment horizontal="right" vertical="center" wrapText="1"/>
    </xf>
    <xf numFmtId="0" fontId="73" fillId="23" borderId="62" xfId="68" applyFont="1" applyFill="1" applyBorder="1" applyAlignment="1" applyProtection="1">
      <alignment horizontal="left" vertical="center" wrapText="1"/>
    </xf>
    <xf numFmtId="166" fontId="73" fillId="23" borderId="31" xfId="43" applyFont="1" applyFill="1" applyBorder="1" applyAlignment="1" applyProtection="1">
      <alignment horizontal="left" vertical="center" wrapText="1"/>
    </xf>
    <xf numFmtId="0" fontId="73" fillId="23" borderId="16" xfId="68" applyFont="1" applyFill="1" applyBorder="1" applyAlignment="1" applyProtection="1">
      <alignment horizontal="center" vertical="center" wrapText="1"/>
    </xf>
    <xf numFmtId="0" fontId="73" fillId="0" borderId="0" xfId="83" applyFont="1" applyFill="1" applyAlignment="1">
      <alignment vertical="center"/>
    </xf>
    <xf numFmtId="0" fontId="74" fillId="0" borderId="33" xfId="68" applyFont="1" applyFill="1" applyBorder="1" applyAlignment="1" applyProtection="1">
      <alignment horizontal="right" vertical="center" wrapText="1"/>
    </xf>
    <xf numFmtId="0" fontId="74" fillId="0" borderId="13" xfId="68" applyFont="1" applyFill="1" applyBorder="1" applyAlignment="1" applyProtection="1">
      <alignment horizontal="right" vertical="center" wrapText="1"/>
    </xf>
    <xf numFmtId="0" fontId="74" fillId="0" borderId="47" xfId="68" applyFont="1" applyFill="1" applyBorder="1" applyAlignment="1" applyProtection="1">
      <alignment horizontal="left" vertical="center" wrapText="1"/>
    </xf>
    <xf numFmtId="166" fontId="74" fillId="0" borderId="15" xfId="43" applyFont="1" applyFill="1" applyBorder="1" applyAlignment="1" applyProtection="1">
      <alignment horizontal="left" vertical="center" wrapText="1"/>
    </xf>
    <xf numFmtId="0" fontId="74" fillId="0" borderId="15" xfId="68" applyFont="1" applyFill="1" applyBorder="1" applyAlignment="1" applyProtection="1">
      <alignment horizontal="center" vertical="center" wrapText="1"/>
    </xf>
    <xf numFmtId="0" fontId="73" fillId="0" borderId="13" xfId="68" applyFont="1" applyFill="1" applyBorder="1" applyAlignment="1" applyProtection="1">
      <alignment horizontal="right" vertical="center"/>
    </xf>
    <xf numFmtId="0" fontId="73" fillId="0" borderId="47" xfId="68" applyFont="1" applyFill="1" applyBorder="1" applyAlignment="1" applyProtection="1">
      <alignment horizontal="left" vertical="center" wrapText="1"/>
    </xf>
    <xf numFmtId="166" fontId="73" fillId="0" borderId="15" xfId="43" applyFont="1" applyFill="1" applyBorder="1" applyAlignment="1" applyProtection="1">
      <alignment horizontal="left" vertical="center" wrapText="1"/>
    </xf>
    <xf numFmtId="0" fontId="74" fillId="0" borderId="15" xfId="68" applyFont="1" applyFill="1" applyBorder="1" applyAlignment="1" applyProtection="1">
      <alignment horizontal="center" vertical="center"/>
    </xf>
    <xf numFmtId="0" fontId="73" fillId="0" borderId="13" xfId="68" applyFont="1" applyFill="1" applyBorder="1" applyAlignment="1" applyProtection="1">
      <alignment horizontal="right" vertical="center" wrapText="1"/>
    </xf>
    <xf numFmtId="0" fontId="73" fillId="0" borderId="18" xfId="68" applyFont="1" applyFill="1" applyBorder="1" applyAlignment="1" applyProtection="1">
      <alignment horizontal="right" vertical="center"/>
    </xf>
    <xf numFmtId="166" fontId="73" fillId="23" borderId="15" xfId="43" applyFont="1" applyFill="1" applyBorder="1" applyAlignment="1" applyProtection="1">
      <alignment horizontal="left" vertical="center" wrapText="1"/>
    </xf>
    <xf numFmtId="0" fontId="74" fillId="0" borderId="13" xfId="68" applyFont="1" applyFill="1" applyBorder="1" applyAlignment="1" applyProtection="1">
      <alignment horizontal="right" vertical="center"/>
    </xf>
    <xf numFmtId="0" fontId="74" fillId="0" borderId="40" xfId="68" applyFont="1" applyFill="1" applyBorder="1" applyAlignment="1" applyProtection="1">
      <alignment horizontal="right" vertical="center" wrapText="1"/>
    </xf>
    <xf numFmtId="0" fontId="74" fillId="0" borderId="12" xfId="68" applyFont="1" applyFill="1" applyBorder="1" applyAlignment="1" applyProtection="1">
      <alignment horizontal="left" vertical="center" wrapText="1"/>
    </xf>
    <xf numFmtId="166" fontId="74" fillId="0" borderId="30" xfId="43" applyFont="1" applyFill="1" applyBorder="1" applyAlignment="1" applyProtection="1">
      <alignment horizontal="left" vertical="center" wrapText="1"/>
    </xf>
    <xf numFmtId="0" fontId="74" fillId="0" borderId="33" xfId="68" applyFont="1" applyFill="1" applyBorder="1" applyAlignment="1" applyProtection="1">
      <alignment horizontal="right" vertical="center"/>
    </xf>
    <xf numFmtId="0" fontId="73" fillId="0" borderId="47" xfId="80" applyFont="1" applyFill="1" applyBorder="1" applyAlignment="1">
      <alignment vertical="center" wrapText="1"/>
    </xf>
    <xf numFmtId="166" fontId="73" fillId="0" borderId="15" xfId="43" applyFont="1" applyFill="1" applyBorder="1" applyAlignment="1">
      <alignment vertical="center" wrapText="1"/>
    </xf>
    <xf numFmtId="0" fontId="73" fillId="0" borderId="57" xfId="68" applyFont="1" applyFill="1" applyBorder="1" applyAlignment="1" applyProtection="1">
      <alignment horizontal="right" vertical="center"/>
    </xf>
    <xf numFmtId="0" fontId="73" fillId="0" borderId="85" xfId="80" applyFont="1" applyFill="1" applyBorder="1" applyAlignment="1">
      <alignment vertical="center" wrapText="1"/>
    </xf>
    <xf numFmtId="166" fontId="73" fillId="0" borderId="74" xfId="43" applyFont="1" applyFill="1" applyBorder="1" applyAlignment="1">
      <alignment vertical="center" wrapText="1"/>
    </xf>
    <xf numFmtId="0" fontId="79" fillId="0" borderId="0" xfId="83" applyFont="1" applyFill="1" applyAlignment="1">
      <alignment vertical="center"/>
    </xf>
    <xf numFmtId="0" fontId="74" fillId="0" borderId="18" xfId="68" applyFont="1" applyFill="1" applyBorder="1" applyAlignment="1" applyProtection="1">
      <alignment horizontal="right" vertical="center"/>
    </xf>
    <xf numFmtId="0" fontId="74" fillId="0" borderId="42" xfId="68" applyFont="1" applyFill="1" applyBorder="1" applyAlignment="1" applyProtection="1">
      <alignment horizontal="right" vertical="center"/>
    </xf>
    <xf numFmtId="0" fontId="74" fillId="0" borderId="43" xfId="68" applyFont="1" applyFill="1" applyBorder="1" applyAlignment="1" applyProtection="1">
      <alignment horizontal="right" vertical="center"/>
    </xf>
    <xf numFmtId="0" fontId="73" fillId="0" borderId="43" xfId="68" applyFont="1" applyFill="1" applyBorder="1" applyAlignment="1" applyProtection="1">
      <alignment horizontal="right" vertical="center"/>
    </xf>
    <xf numFmtId="0" fontId="73" fillId="0" borderId="50" xfId="68" applyFont="1" applyFill="1" applyBorder="1" applyAlignment="1" applyProtection="1">
      <alignment horizontal="left" vertical="center" wrapText="1"/>
    </xf>
    <xf numFmtId="166" fontId="73" fillId="0" borderId="29" xfId="43" applyFont="1" applyFill="1" applyBorder="1" applyAlignment="1" applyProtection="1">
      <alignment horizontal="left" vertical="center" wrapText="1"/>
    </xf>
    <xf numFmtId="0" fontId="74" fillId="0" borderId="29" xfId="68" applyFont="1" applyFill="1" applyBorder="1" applyAlignment="1" applyProtection="1">
      <alignment horizontal="center" vertical="center"/>
    </xf>
    <xf numFmtId="0" fontId="74" fillId="0" borderId="0" xfId="83" applyFont="1" applyFill="1" applyAlignment="1">
      <alignment horizontal="left" vertical="center"/>
    </xf>
    <xf numFmtId="0" fontId="74" fillId="0" borderId="0" xfId="83" applyFont="1" applyFill="1" applyBorder="1" applyAlignment="1">
      <alignment vertical="center" wrapText="1"/>
    </xf>
    <xf numFmtId="166" fontId="74" fillId="0" borderId="0" xfId="43" applyFont="1" applyFill="1" applyBorder="1" applyAlignment="1">
      <alignment vertical="center" wrapText="1"/>
    </xf>
    <xf numFmtId="0" fontId="74" fillId="0" borderId="0" xfId="83" applyFont="1" applyFill="1" applyAlignment="1">
      <alignment vertical="center" wrapText="1"/>
    </xf>
    <xf numFmtId="166" fontId="74" fillId="0" borderId="0" xfId="43" applyFont="1" applyFill="1" applyAlignment="1">
      <alignment vertical="center" wrapText="1"/>
    </xf>
    <xf numFmtId="0" fontId="74" fillId="0" borderId="0" xfId="83" applyFont="1" applyFill="1" applyAlignment="1">
      <alignment horizontal="center" vertical="center" wrapText="1"/>
    </xf>
    <xf numFmtId="166" fontId="74" fillId="0" borderId="0" xfId="43" applyFont="1" applyFill="1" applyAlignment="1">
      <alignment horizontal="center" vertical="center" wrapText="1"/>
    </xf>
    <xf numFmtId="0" fontId="74" fillId="0" borderId="0" xfId="83" applyFont="1" applyFill="1" applyBorder="1" applyAlignment="1">
      <alignment horizontal="center" vertical="center"/>
    </xf>
    <xf numFmtId="0" fontId="73" fillId="23" borderId="48" xfId="68" applyFont="1" applyFill="1" applyBorder="1" applyAlignment="1" applyProtection="1">
      <alignment horizontal="left" vertical="center" wrapText="1"/>
    </xf>
    <xf numFmtId="0" fontId="73" fillId="23" borderId="67" xfId="68" applyFont="1" applyFill="1" applyBorder="1" applyAlignment="1" applyProtection="1">
      <alignment horizontal="center" vertical="center" wrapText="1"/>
    </xf>
    <xf numFmtId="166" fontId="73" fillId="23" borderId="16" xfId="43" applyFont="1" applyFill="1" applyBorder="1" applyAlignment="1" applyProtection="1">
      <alignment horizontal="left" vertical="center" wrapText="1"/>
    </xf>
    <xf numFmtId="0" fontId="74" fillId="0" borderId="34" xfId="68" applyFont="1" applyFill="1" applyBorder="1" applyAlignment="1" applyProtection="1">
      <alignment horizontal="right" vertical="center" wrapText="1"/>
    </xf>
    <xf numFmtId="0" fontId="74" fillId="0" borderId="25" xfId="68" applyFont="1" applyFill="1" applyBorder="1" applyAlignment="1" applyProtection="1">
      <alignment horizontal="right" vertical="center" wrapText="1"/>
    </xf>
    <xf numFmtId="0" fontId="74" fillId="0" borderId="39" xfId="68" applyFont="1" applyFill="1" applyBorder="1" applyAlignment="1" applyProtection="1">
      <alignment horizontal="center" vertical="center" wrapText="1"/>
    </xf>
    <xf numFmtId="0" fontId="73" fillId="0" borderId="62" xfId="68" applyFont="1" applyFill="1" applyBorder="1" applyAlignment="1" applyProtection="1">
      <alignment horizontal="left" vertical="center" wrapText="1"/>
    </xf>
    <xf numFmtId="0" fontId="74" fillId="0" borderId="62" xfId="68" applyFont="1" applyFill="1" applyBorder="1" applyAlignment="1" applyProtection="1">
      <alignment horizontal="left" vertical="center" wrapText="1"/>
    </xf>
    <xf numFmtId="0" fontId="73" fillId="0" borderId="18" xfId="68" applyFont="1" applyFill="1" applyBorder="1" applyAlignment="1" applyProtection="1">
      <alignment horizontal="right" vertical="center" wrapText="1"/>
    </xf>
    <xf numFmtId="0" fontId="74" fillId="0" borderId="18" xfId="68" applyFont="1" applyFill="1" applyBorder="1" applyAlignment="1" applyProtection="1">
      <alignment horizontal="right" vertical="center" wrapText="1"/>
    </xf>
    <xf numFmtId="0" fontId="74" fillId="0" borderId="48" xfId="68" applyFont="1" applyFill="1" applyBorder="1" applyAlignment="1" applyProtection="1">
      <alignment horizontal="left" vertical="center" wrapText="1"/>
    </xf>
    <xf numFmtId="166" fontId="74" fillId="0" borderId="16" xfId="43" applyFont="1" applyFill="1" applyBorder="1" applyAlignment="1" applyProtection="1">
      <alignment horizontal="left" vertical="center" wrapText="1"/>
    </xf>
    <xf numFmtId="0" fontId="80" fillId="0" borderId="39" xfId="68" applyFont="1" applyFill="1" applyBorder="1" applyAlignment="1" applyProtection="1">
      <alignment horizontal="center" vertical="center" wrapText="1"/>
    </xf>
    <xf numFmtId="0" fontId="74" fillId="0" borderId="39" xfId="68" applyFont="1" applyFill="1" applyBorder="1" applyAlignment="1" applyProtection="1">
      <alignment horizontal="center" vertical="center"/>
    </xf>
    <xf numFmtId="0" fontId="74" fillId="0" borderId="47" xfId="68" quotePrefix="1" applyFont="1" applyFill="1" applyBorder="1" applyAlignment="1" applyProtection="1">
      <alignment horizontal="left" vertical="center" wrapText="1"/>
    </xf>
    <xf numFmtId="166" fontId="74" fillId="0" borderId="15" xfId="43" quotePrefix="1" applyFont="1" applyFill="1" applyBorder="1" applyAlignment="1" applyProtection="1">
      <alignment horizontal="left" vertical="center" wrapText="1"/>
    </xf>
    <xf numFmtId="0" fontId="81" fillId="0" borderId="13" xfId="68" applyFont="1" applyFill="1" applyBorder="1" applyAlignment="1" applyProtection="1">
      <alignment horizontal="right" vertical="center" wrapText="1"/>
    </xf>
    <xf numFmtId="0" fontId="73" fillId="0" borderId="39" xfId="68" applyFont="1" applyFill="1" applyBorder="1" applyAlignment="1" applyProtection="1">
      <alignment horizontal="center" vertical="center" wrapText="1"/>
    </xf>
    <xf numFmtId="0" fontId="81" fillId="0" borderId="13" xfId="68" applyFont="1" applyFill="1" applyBorder="1" applyAlignment="1" applyProtection="1">
      <alignment horizontal="right" vertical="center"/>
    </xf>
    <xf numFmtId="0" fontId="73" fillId="0" borderId="47" xfId="68" quotePrefix="1" applyFont="1" applyFill="1" applyBorder="1" applyAlignment="1" applyProtection="1">
      <alignment horizontal="left" vertical="center" wrapText="1"/>
    </xf>
    <xf numFmtId="166" fontId="73" fillId="0" borderId="15" xfId="43" quotePrefix="1" applyFont="1" applyFill="1" applyBorder="1" applyAlignment="1" applyProtection="1">
      <alignment horizontal="left" vertical="center" wrapText="1"/>
    </xf>
    <xf numFmtId="0" fontId="74" fillId="0" borderId="67" xfId="68" applyFont="1" applyFill="1" applyBorder="1" applyAlignment="1" applyProtection="1">
      <alignment horizontal="center" vertical="center" wrapText="1"/>
    </xf>
    <xf numFmtId="0" fontId="81" fillId="0" borderId="0" xfId="83" applyFont="1" applyFill="1" applyAlignment="1">
      <alignment vertical="center"/>
    </xf>
    <xf numFmtId="0" fontId="73" fillId="0" borderId="47" xfId="68" applyFont="1" applyFill="1" applyBorder="1" applyAlignment="1" applyProtection="1">
      <alignment horizontal="left" vertical="center"/>
    </xf>
    <xf numFmtId="166" fontId="73" fillId="0" borderId="15" xfId="43" applyFont="1" applyFill="1" applyBorder="1" applyAlignment="1" applyProtection="1">
      <alignment horizontal="left" vertical="center"/>
    </xf>
    <xf numFmtId="0" fontId="74" fillId="0" borderId="47" xfId="68" applyFont="1" applyFill="1" applyBorder="1" applyAlignment="1" applyProtection="1">
      <alignment horizontal="left" vertical="center"/>
    </xf>
    <xf numFmtId="166" fontId="74" fillId="0" borderId="15" xfId="43" applyFont="1" applyFill="1" applyBorder="1" applyAlignment="1" applyProtection="1">
      <alignment horizontal="left" vertical="center"/>
    </xf>
    <xf numFmtId="0" fontId="73" fillId="0" borderId="61" xfId="68" applyFont="1" applyFill="1" applyBorder="1" applyAlignment="1" applyProtection="1">
      <alignment horizontal="left" vertical="center"/>
    </xf>
    <xf numFmtId="0" fontId="73" fillId="0" borderId="59" xfId="68" applyFont="1" applyFill="1" applyBorder="1" applyAlignment="1" applyProtection="1">
      <alignment horizontal="left" vertical="center" wrapText="1"/>
    </xf>
    <xf numFmtId="166" fontId="73" fillId="0" borderId="16" xfId="43" applyFont="1" applyFill="1" applyBorder="1" applyAlignment="1" applyProtection="1">
      <alignment horizontal="left" vertical="center" wrapText="1"/>
    </xf>
    <xf numFmtId="0" fontId="74" fillId="0" borderId="33" xfId="68" applyFont="1" applyFill="1" applyBorder="1" applyAlignment="1">
      <alignment horizontal="right" vertical="center"/>
    </xf>
    <xf numFmtId="0" fontId="73" fillId="0" borderId="13" xfId="68" applyFont="1" applyFill="1" applyBorder="1" applyAlignment="1">
      <alignment horizontal="right" vertical="center"/>
    </xf>
    <xf numFmtId="0" fontId="74" fillId="0" borderId="39" xfId="68" applyFont="1" applyFill="1" applyBorder="1" applyAlignment="1">
      <alignment horizontal="center" vertical="center"/>
    </xf>
    <xf numFmtId="0" fontId="73" fillId="23" borderId="13" xfId="68" applyFont="1" applyFill="1" applyBorder="1" applyAlignment="1" applyProtection="1">
      <alignment horizontal="right" vertical="center" wrapText="1"/>
    </xf>
    <xf numFmtId="0" fontId="73" fillId="0" borderId="33" xfId="68" applyFont="1" applyFill="1" applyBorder="1" applyAlignment="1" applyProtection="1">
      <alignment horizontal="right" vertical="center"/>
    </xf>
    <xf numFmtId="0" fontId="73" fillId="23" borderId="86" xfId="68" applyFont="1" applyFill="1" applyBorder="1" applyAlignment="1" applyProtection="1">
      <alignment horizontal="right" vertical="center" wrapText="1"/>
    </xf>
    <xf numFmtId="0" fontId="73" fillId="23" borderId="87" xfId="68" applyFont="1" applyFill="1" applyBorder="1" applyAlignment="1" applyProtection="1">
      <alignment horizontal="right" vertical="center" wrapText="1"/>
    </xf>
    <xf numFmtId="0" fontId="73" fillId="23" borderId="27" xfId="68" applyFont="1" applyFill="1" applyBorder="1" applyAlignment="1" applyProtection="1">
      <alignment horizontal="left" vertical="center" wrapText="1"/>
    </xf>
    <xf numFmtId="166" fontId="73" fillId="23" borderId="88" xfId="43" applyFont="1" applyFill="1" applyBorder="1" applyAlignment="1" applyProtection="1">
      <alignment horizontal="left" vertical="center" wrapText="1"/>
    </xf>
    <xf numFmtId="0" fontId="73" fillId="23" borderId="28" xfId="68" applyFont="1" applyFill="1" applyBorder="1" applyAlignment="1" applyProtection="1">
      <alignment horizontal="center" vertical="center" wrapText="1"/>
    </xf>
    <xf numFmtId="0" fontId="71" fillId="20" borderId="0" xfId="83" applyFont="1" applyFill="1" applyAlignment="1">
      <alignment vertical="center"/>
    </xf>
    <xf numFmtId="0" fontId="72" fillId="20" borderId="0" xfId="83" applyFont="1" applyFill="1" applyAlignment="1">
      <alignment vertical="center"/>
    </xf>
    <xf numFmtId="0" fontId="74" fillId="20" borderId="0" xfId="82" applyFont="1" applyFill="1" applyAlignment="1">
      <alignment vertical="center"/>
    </xf>
    <xf numFmtId="4" fontId="72" fillId="20" borderId="0" xfId="83" applyNumberFormat="1" applyFont="1" applyFill="1" applyAlignment="1">
      <alignment vertical="center"/>
    </xf>
    <xf numFmtId="0" fontId="72" fillId="20" borderId="0" xfId="83" applyFont="1" applyFill="1" applyAlignment="1">
      <alignment horizontal="right" vertical="center"/>
    </xf>
    <xf numFmtId="0" fontId="74" fillId="20" borderId="0" xfId="83" applyFont="1" applyFill="1" applyAlignment="1">
      <alignment horizontal="right" vertical="center"/>
    </xf>
    <xf numFmtId="0" fontId="74" fillId="20" borderId="0" xfId="83" applyFont="1" applyFill="1" applyAlignment="1">
      <alignment vertical="center"/>
    </xf>
    <xf numFmtId="0" fontId="74" fillId="20" borderId="0" xfId="83" applyFont="1" applyFill="1" applyAlignment="1">
      <alignment horizontal="center" vertical="center"/>
    </xf>
    <xf numFmtId="4" fontId="74" fillId="20" borderId="0" xfId="83" applyNumberFormat="1" applyFont="1" applyFill="1" applyAlignment="1">
      <alignment horizontal="center" vertical="center"/>
    </xf>
    <xf numFmtId="0" fontId="71" fillId="23" borderId="89" xfId="83" applyFont="1" applyFill="1" applyBorder="1" applyAlignment="1">
      <alignment horizontal="left" vertical="center"/>
    </xf>
    <xf numFmtId="0" fontId="71" fillId="23" borderId="69" xfId="83" applyFont="1" applyFill="1" applyBorder="1" applyAlignment="1">
      <alignment horizontal="center" vertical="center"/>
    </xf>
    <xf numFmtId="0" fontId="71" fillId="23" borderId="22" xfId="83" applyFont="1" applyFill="1" applyBorder="1" applyAlignment="1">
      <alignment horizontal="center" vertical="center"/>
    </xf>
    <xf numFmtId="0" fontId="74" fillId="20" borderId="17" xfId="83" applyFont="1" applyFill="1" applyBorder="1" applyAlignment="1">
      <alignment horizontal="center" vertical="center"/>
    </xf>
    <xf numFmtId="0" fontId="74" fillId="20" borderId="23" xfId="83" applyFont="1" applyFill="1" applyBorder="1" applyAlignment="1">
      <alignment horizontal="center" vertical="center"/>
    </xf>
    <xf numFmtId="0" fontId="74" fillId="20" borderId="24" xfId="83" applyFont="1" applyFill="1" applyBorder="1" applyAlignment="1">
      <alignment horizontal="center" vertical="center"/>
    </xf>
    <xf numFmtId="4" fontId="74" fillId="20" borderId="23" xfId="83" applyNumberFormat="1" applyFont="1" applyFill="1" applyBorder="1" applyAlignment="1">
      <alignment horizontal="center" vertical="center"/>
    </xf>
    <xf numFmtId="4" fontId="74" fillId="20" borderId="24" xfId="83" applyNumberFormat="1" applyFont="1" applyFill="1" applyBorder="1" applyAlignment="1">
      <alignment horizontal="center" vertical="center"/>
    </xf>
    <xf numFmtId="0" fontId="74" fillId="20" borderId="14" xfId="83" applyFont="1" applyFill="1" applyBorder="1" applyAlignment="1">
      <alignment horizontal="left" vertical="center"/>
    </xf>
    <xf numFmtId="0" fontId="74" fillId="20" borderId="0" xfId="83" applyFont="1" applyFill="1" applyBorder="1" applyAlignment="1">
      <alignment vertical="center"/>
    </xf>
    <xf numFmtId="0" fontId="74" fillId="20" borderId="25" xfId="83" quotePrefix="1" applyFont="1" applyFill="1" applyBorder="1" applyAlignment="1">
      <alignment horizontal="center" vertical="center"/>
    </xf>
    <xf numFmtId="0" fontId="74" fillId="20" borderId="25" xfId="83" applyFont="1" applyFill="1" applyBorder="1" applyAlignment="1">
      <alignment horizontal="center" vertical="center"/>
    </xf>
    <xf numFmtId="0" fontId="74" fillId="20" borderId="0" xfId="83" applyFont="1" applyFill="1" applyBorder="1" applyAlignment="1">
      <alignment horizontal="center" vertical="center"/>
    </xf>
    <xf numFmtId="0" fontId="74" fillId="20" borderId="21" xfId="83" applyFont="1" applyFill="1" applyBorder="1" applyAlignment="1">
      <alignment horizontal="center" vertical="center"/>
    </xf>
    <xf numFmtId="0" fontId="74" fillId="20" borderId="0" xfId="83" applyFont="1" applyFill="1" applyBorder="1" applyAlignment="1">
      <alignment horizontal="left" vertical="center"/>
    </xf>
    <xf numFmtId="4" fontId="74" fillId="20" borderId="0" xfId="83" applyNumberFormat="1" applyFont="1" applyFill="1" applyBorder="1" applyAlignment="1">
      <alignment horizontal="center" vertical="center"/>
    </xf>
    <xf numFmtId="4" fontId="74" fillId="20" borderId="21" xfId="83" applyNumberFormat="1" applyFont="1" applyFill="1" applyBorder="1" applyAlignment="1">
      <alignment horizontal="center" vertical="center"/>
    </xf>
    <xf numFmtId="0" fontId="74" fillId="20" borderId="14" xfId="83" applyFont="1" applyFill="1" applyBorder="1" applyAlignment="1">
      <alignment horizontal="center" vertical="center"/>
    </xf>
    <xf numFmtId="4" fontId="74" fillId="20" borderId="25" xfId="83" applyNumberFormat="1" applyFont="1" applyFill="1" applyBorder="1" applyAlignment="1">
      <alignment horizontal="center" vertical="center"/>
    </xf>
    <xf numFmtId="4" fontId="74" fillId="20" borderId="0" xfId="83" applyNumberFormat="1" applyFont="1" applyFill="1" applyBorder="1" applyAlignment="1">
      <alignment horizontal="left" vertical="center"/>
    </xf>
    <xf numFmtId="0" fontId="74" fillId="20" borderId="26" xfId="83" applyFont="1" applyFill="1" applyBorder="1" applyAlignment="1">
      <alignment horizontal="center" vertical="center"/>
    </xf>
    <xf numFmtId="0" fontId="74" fillId="20" borderId="27" xfId="83" applyFont="1" applyFill="1" applyBorder="1" applyAlignment="1">
      <alignment horizontal="center" vertical="center"/>
    </xf>
    <xf numFmtId="0" fontId="74" fillId="20" borderId="28" xfId="83" applyFont="1" applyFill="1" applyBorder="1" applyAlignment="1">
      <alignment horizontal="center" vertical="center"/>
    </xf>
    <xf numFmtId="4" fontId="74" fillId="20" borderId="27" xfId="83" applyNumberFormat="1" applyFont="1" applyFill="1" applyBorder="1" applyAlignment="1">
      <alignment horizontal="center" vertical="center"/>
    </xf>
    <xf numFmtId="4" fontId="74" fillId="20" borderId="28" xfId="83" applyNumberFormat="1" applyFont="1" applyFill="1" applyBorder="1" applyAlignment="1">
      <alignment horizontal="center" vertical="center"/>
    </xf>
    <xf numFmtId="0" fontId="71" fillId="20" borderId="17" xfId="83" applyFont="1" applyFill="1" applyBorder="1" applyAlignment="1">
      <alignment horizontal="center" vertical="center"/>
    </xf>
    <xf numFmtId="0" fontId="71" fillId="20" borderId="23" xfId="83" applyFont="1" applyFill="1" applyBorder="1" applyAlignment="1">
      <alignment horizontal="center" vertical="center"/>
    </xf>
    <xf numFmtId="4" fontId="71" fillId="20" borderId="23" xfId="83" applyNumberFormat="1" applyFont="1" applyFill="1" applyBorder="1" applyAlignment="1">
      <alignment horizontal="center" vertical="center"/>
    </xf>
    <xf numFmtId="4" fontId="71" fillId="20" borderId="24" xfId="83" applyNumberFormat="1" applyFont="1" applyFill="1" applyBorder="1" applyAlignment="1">
      <alignment horizontal="center" vertical="center"/>
    </xf>
    <xf numFmtId="0" fontId="74" fillId="20" borderId="0" xfId="83" applyFont="1" applyFill="1" applyBorder="1" applyAlignment="1">
      <alignment horizontal="right" vertical="center"/>
    </xf>
    <xf numFmtId="0" fontId="73" fillId="20" borderId="0" xfId="83" applyFont="1" applyFill="1" applyAlignment="1">
      <alignment horizontal="center" vertical="center"/>
    </xf>
    <xf numFmtId="4" fontId="73" fillId="20" borderId="17" xfId="53" applyNumberFormat="1" applyFont="1" applyFill="1" applyBorder="1" applyAlignment="1">
      <alignment horizontal="center" vertical="center" wrapText="1"/>
    </xf>
    <xf numFmtId="4" fontId="73" fillId="20" borderId="19" xfId="53" applyNumberFormat="1" applyFont="1" applyFill="1" applyBorder="1" applyAlignment="1">
      <alignment horizontal="center" vertical="center" wrapText="1"/>
    </xf>
    <xf numFmtId="4" fontId="73" fillId="20" borderId="14" xfId="53" applyNumberFormat="1" applyFont="1" applyFill="1" applyBorder="1" applyAlignment="1">
      <alignment horizontal="center" vertical="center" wrapText="1"/>
    </xf>
    <xf numFmtId="0" fontId="83" fillId="0" borderId="31" xfId="68" applyFont="1" applyFill="1" applyBorder="1" applyAlignment="1" applyProtection="1">
      <alignment horizontal="center" vertical="center"/>
    </xf>
    <xf numFmtId="176" fontId="84" fillId="0" borderId="45" xfId="63" applyNumberFormat="1" applyFont="1" applyFill="1" applyBorder="1" applyAlignment="1" applyProtection="1">
      <alignment horizontal="center" vertical="center" wrapText="1"/>
    </xf>
    <xf numFmtId="0" fontId="84" fillId="0" borderId="0" xfId="83" applyFont="1" applyFill="1" applyAlignment="1">
      <alignment vertical="center"/>
    </xf>
    <xf numFmtId="4" fontId="84" fillId="0" borderId="31" xfId="63" applyNumberFormat="1" applyFont="1" applyFill="1" applyBorder="1" applyAlignment="1" applyProtection="1">
      <alignment horizontal="right" vertical="center" wrapText="1"/>
    </xf>
    <xf numFmtId="0" fontId="74" fillId="29" borderId="15" xfId="68" applyFont="1" applyFill="1" applyBorder="1" applyAlignment="1" applyProtection="1">
      <alignment horizontal="center" vertical="center"/>
    </xf>
    <xf numFmtId="176" fontId="73" fillId="29" borderId="18" xfId="63" applyNumberFormat="1" applyFont="1" applyFill="1" applyBorder="1" applyAlignment="1" applyProtection="1">
      <alignment horizontal="center" vertical="center" wrapText="1"/>
    </xf>
    <xf numFmtId="166" fontId="71" fillId="0" borderId="0" xfId="83" applyNumberFormat="1" applyFont="1" applyFill="1" applyAlignment="1">
      <alignment vertical="center"/>
    </xf>
    <xf numFmtId="4" fontId="73" fillId="29" borderId="15" xfId="63" applyNumberFormat="1" applyFont="1" applyFill="1" applyBorder="1" applyAlignment="1" applyProtection="1">
      <alignment horizontal="right" vertical="center" wrapText="1"/>
    </xf>
    <xf numFmtId="0" fontId="71" fillId="0" borderId="0" xfId="83" applyFont="1" applyFill="1" applyAlignment="1">
      <alignment vertical="center"/>
    </xf>
    <xf numFmtId="0" fontId="85" fillId="30" borderId="15" xfId="68" applyFont="1" applyFill="1" applyBorder="1" applyAlignment="1" applyProtection="1">
      <alignment horizontal="center" vertical="center"/>
    </xf>
    <xf numFmtId="176" fontId="73" fillId="30" borderId="18" xfId="63" applyNumberFormat="1" applyFont="1" applyFill="1" applyBorder="1" applyAlignment="1" applyProtection="1">
      <alignment horizontal="center" vertical="center" wrapText="1"/>
    </xf>
    <xf numFmtId="0" fontId="74" fillId="30" borderId="15" xfId="68" applyFont="1" applyFill="1" applyBorder="1" applyAlignment="1" applyProtection="1">
      <alignment horizontal="center" vertical="center"/>
    </xf>
    <xf numFmtId="4" fontId="73" fillId="30" borderId="15" xfId="63" applyNumberFormat="1" applyFont="1" applyFill="1" applyBorder="1" applyAlignment="1" applyProtection="1">
      <alignment horizontal="right" vertical="center" wrapText="1"/>
    </xf>
    <xf numFmtId="0" fontId="87" fillId="0" borderId="0" xfId="83" applyFont="1" applyFill="1" applyAlignment="1">
      <alignment vertical="center"/>
    </xf>
    <xf numFmtId="176" fontId="74" fillId="20" borderId="18" xfId="63" applyNumberFormat="1" applyFont="1" applyFill="1" applyBorder="1" applyAlignment="1" applyProtection="1">
      <alignment horizontal="center" vertical="center" wrapText="1"/>
    </xf>
    <xf numFmtId="0" fontId="72" fillId="0" borderId="0" xfId="83" applyFont="1" applyFill="1" applyAlignment="1">
      <alignment vertical="center"/>
    </xf>
    <xf numFmtId="4" fontId="74" fillId="0" borderId="15" xfId="63" applyNumberFormat="1" applyFont="1" applyFill="1" applyBorder="1" applyAlignment="1" applyProtection="1">
      <alignment horizontal="right" vertical="center" wrapText="1"/>
    </xf>
    <xf numFmtId="0" fontId="74" fillId="31" borderId="15" xfId="68" applyFont="1" applyFill="1" applyBorder="1" applyAlignment="1" applyProtection="1">
      <alignment horizontal="center" vertical="center"/>
    </xf>
    <xf numFmtId="176" fontId="74" fillId="31" borderId="18" xfId="63" applyNumberFormat="1" applyFont="1" applyFill="1" applyBorder="1" applyAlignment="1" applyProtection="1">
      <alignment horizontal="center" vertical="center" wrapText="1"/>
    </xf>
    <xf numFmtId="4" fontId="74" fillId="31" borderId="15" xfId="63" applyNumberFormat="1" applyFont="1" applyFill="1" applyBorder="1" applyAlignment="1" applyProtection="1">
      <alignment horizontal="right" vertical="center" wrapText="1"/>
    </xf>
    <xf numFmtId="176" fontId="74" fillId="30" borderId="18" xfId="63" applyNumberFormat="1" applyFont="1" applyFill="1" applyBorder="1" applyAlignment="1" applyProtection="1">
      <alignment horizontal="center" vertical="center" wrapText="1"/>
    </xf>
    <xf numFmtId="4" fontId="74" fillId="30" borderId="15" xfId="63" applyNumberFormat="1" applyFont="1" applyFill="1" applyBorder="1" applyAlignment="1" applyProtection="1">
      <alignment horizontal="right" vertical="center" wrapText="1"/>
    </xf>
    <xf numFmtId="4" fontId="74" fillId="20" borderId="15" xfId="63" applyNumberFormat="1" applyFont="1" applyFill="1" applyBorder="1" applyAlignment="1" applyProtection="1">
      <alignment horizontal="right" vertical="center" wrapText="1"/>
    </xf>
    <xf numFmtId="49" fontId="83" fillId="29" borderId="15" xfId="84" applyNumberFormat="1" applyFont="1" applyFill="1" applyBorder="1" applyAlignment="1">
      <alignment horizontal="center" vertical="center"/>
    </xf>
    <xf numFmtId="49" fontId="83" fillId="20" borderId="15" xfId="84" applyNumberFormat="1" applyFont="1" applyFill="1" applyBorder="1" applyAlignment="1">
      <alignment horizontal="center" vertical="center"/>
    </xf>
    <xf numFmtId="0" fontId="74" fillId="21" borderId="15" xfId="68" applyFont="1" applyFill="1" applyBorder="1" applyAlignment="1" applyProtection="1">
      <alignment horizontal="center" vertical="center"/>
    </xf>
    <xf numFmtId="176" fontId="74" fillId="21" borderId="18" xfId="63" applyNumberFormat="1" applyFont="1" applyFill="1" applyBorder="1" applyAlignment="1" applyProtection="1">
      <alignment horizontal="center" vertical="center" wrapText="1"/>
    </xf>
    <xf numFmtId="4" fontId="74" fillId="21" borderId="15" xfId="63" applyNumberFormat="1" applyFont="1" applyFill="1" applyBorder="1" applyAlignment="1" applyProtection="1">
      <alignment horizontal="right" vertical="center" wrapText="1"/>
    </xf>
    <xf numFmtId="0" fontId="74" fillId="29" borderId="15" xfId="68" applyFont="1" applyFill="1" applyBorder="1" applyAlignment="1">
      <alignment horizontal="center" vertical="center"/>
    </xf>
    <xf numFmtId="176" fontId="73" fillId="29" borderId="61" xfId="63" applyNumberFormat="1" applyFont="1" applyFill="1" applyBorder="1" applyAlignment="1" applyProtection="1">
      <alignment horizontal="center" vertical="center" wrapText="1"/>
    </xf>
    <xf numFmtId="0" fontId="74" fillId="30" borderId="15" xfId="68" applyFont="1" applyFill="1" applyBorder="1" applyAlignment="1">
      <alignment horizontal="center" vertical="center"/>
    </xf>
    <xf numFmtId="4" fontId="89" fillId="30" borderId="15" xfId="63" applyNumberFormat="1" applyFont="1" applyFill="1" applyBorder="1" applyAlignment="1" applyProtection="1">
      <alignment horizontal="right" vertical="center" wrapText="1"/>
    </xf>
    <xf numFmtId="0" fontId="80" fillId="31" borderId="15" xfId="68" applyFont="1" applyFill="1" applyBorder="1" applyAlignment="1" applyProtection="1">
      <alignment horizontal="center" vertical="center"/>
    </xf>
    <xf numFmtId="4" fontId="89" fillId="31" borderId="15" xfId="63" applyNumberFormat="1" applyFont="1" applyFill="1" applyBorder="1" applyAlignment="1" applyProtection="1">
      <alignment horizontal="right" vertical="center" wrapText="1"/>
    </xf>
    <xf numFmtId="0" fontId="80" fillId="0" borderId="15" xfId="68" applyFont="1" applyFill="1" applyBorder="1" applyAlignment="1" applyProtection="1">
      <alignment horizontal="center" vertical="center"/>
    </xf>
    <xf numFmtId="0" fontId="73" fillId="30" borderId="15" xfId="68" applyFont="1" applyFill="1" applyBorder="1" applyAlignment="1" applyProtection="1">
      <alignment horizontal="center" vertical="center"/>
    </xf>
    <xf numFmtId="4" fontId="90" fillId="30" borderId="15" xfId="63" applyNumberFormat="1" applyFont="1" applyFill="1" applyBorder="1" applyAlignment="1" applyProtection="1">
      <alignment horizontal="right" vertical="center" wrapText="1"/>
    </xf>
    <xf numFmtId="176" fontId="74" fillId="0" borderId="18" xfId="63" applyNumberFormat="1" applyFont="1" applyFill="1" applyBorder="1" applyAlignment="1" applyProtection="1">
      <alignment horizontal="center" vertical="center" wrapText="1"/>
    </xf>
    <xf numFmtId="0" fontId="74" fillId="0" borderId="30" xfId="68" applyFont="1" applyFill="1" applyBorder="1" applyAlignment="1" applyProtection="1">
      <alignment horizontal="center" vertical="center"/>
    </xf>
    <xf numFmtId="4" fontId="74" fillId="20" borderId="29" xfId="63" applyNumberFormat="1" applyFont="1" applyFill="1" applyBorder="1" applyAlignment="1" applyProtection="1">
      <alignment horizontal="right" vertical="center" wrapText="1"/>
    </xf>
    <xf numFmtId="0" fontId="73" fillId="26" borderId="36" xfId="68" applyFont="1" applyFill="1" applyBorder="1" applyAlignment="1" applyProtection="1">
      <alignment horizontal="center" vertical="center"/>
    </xf>
    <xf numFmtId="176" fontId="73" fillId="26" borderId="90" xfId="63" applyNumberFormat="1" applyFont="1" applyFill="1" applyBorder="1" applyAlignment="1" applyProtection="1">
      <alignment horizontal="center" vertical="center" wrapText="1"/>
    </xf>
    <xf numFmtId="4" fontId="73" fillId="26" borderId="36" xfId="63" applyNumberFormat="1" applyFont="1" applyFill="1" applyBorder="1" applyAlignment="1" applyProtection="1">
      <alignment horizontal="right" vertical="center" wrapText="1"/>
    </xf>
    <xf numFmtId="4" fontId="72" fillId="0" borderId="0" xfId="83" applyNumberFormat="1" applyFont="1" applyFill="1" applyAlignment="1">
      <alignment vertical="center"/>
    </xf>
    <xf numFmtId="0" fontId="74" fillId="0" borderId="16" xfId="68" applyFont="1" applyFill="1" applyBorder="1" applyAlignment="1" applyProtection="1">
      <alignment horizontal="center" vertical="center"/>
    </xf>
    <xf numFmtId="176" fontId="74" fillId="20" borderId="38" xfId="63" applyNumberFormat="1" applyFont="1" applyFill="1" applyBorder="1" applyAlignment="1" applyProtection="1">
      <alignment horizontal="center" vertical="center" wrapText="1"/>
    </xf>
    <xf numFmtId="4" fontId="74" fillId="20" borderId="16" xfId="63" applyNumberFormat="1" applyFont="1" applyFill="1" applyBorder="1" applyAlignment="1" applyProtection="1">
      <alignment horizontal="right" vertical="center" wrapText="1"/>
    </xf>
    <xf numFmtId="176" fontId="73" fillId="31" borderId="18" xfId="63" applyNumberFormat="1" applyFont="1" applyFill="1" applyBorder="1" applyAlignment="1" applyProtection="1">
      <alignment horizontal="center" vertical="center" wrapText="1"/>
    </xf>
    <xf numFmtId="4" fontId="73" fillId="31" borderId="15" xfId="63" applyNumberFormat="1" applyFont="1" applyFill="1" applyBorder="1" applyAlignment="1" applyProtection="1">
      <alignment horizontal="right" vertical="center" wrapText="1"/>
    </xf>
    <xf numFmtId="0" fontId="74" fillId="0" borderId="15" xfId="68" applyFont="1" applyFill="1" applyBorder="1" applyAlignment="1">
      <alignment horizontal="center" vertical="center"/>
    </xf>
    <xf numFmtId="0" fontId="74" fillId="31" borderId="15" xfId="68" applyFont="1" applyFill="1" applyBorder="1" applyAlignment="1">
      <alignment horizontal="center" vertical="center"/>
    </xf>
    <xf numFmtId="0" fontId="74" fillId="21" borderId="15" xfId="68" applyFont="1" applyFill="1" applyBorder="1" applyAlignment="1">
      <alignment horizontal="center" vertical="center"/>
    </xf>
    <xf numFmtId="0" fontId="74" fillId="0" borderId="15" xfId="68" quotePrefix="1" applyFont="1" applyFill="1" applyBorder="1" applyAlignment="1" applyProtection="1">
      <alignment horizontal="center" vertical="center"/>
    </xf>
    <xf numFmtId="4" fontId="73" fillId="0" borderId="15" xfId="63" applyNumberFormat="1" applyFont="1" applyFill="1" applyBorder="1" applyAlignment="1" applyProtection="1">
      <alignment horizontal="right" vertical="center" wrapText="1"/>
    </xf>
    <xf numFmtId="0" fontId="74" fillId="32" borderId="15" xfId="68" applyFont="1" applyFill="1" applyBorder="1" applyAlignment="1" applyProtection="1">
      <alignment horizontal="center" vertical="center"/>
    </xf>
    <xf numFmtId="176" fontId="73" fillId="32" borderId="18" xfId="63" applyNumberFormat="1" applyFont="1" applyFill="1" applyBorder="1" applyAlignment="1" applyProtection="1">
      <alignment horizontal="center" vertical="center" wrapText="1"/>
    </xf>
    <xf numFmtId="4" fontId="73" fillId="32" borderId="15" xfId="63" applyNumberFormat="1" applyFont="1" applyFill="1" applyBorder="1" applyAlignment="1" applyProtection="1">
      <alignment horizontal="right" vertical="center" wrapText="1"/>
    </xf>
    <xf numFmtId="0" fontId="73" fillId="31" borderId="15" xfId="68" applyFont="1" applyFill="1" applyBorder="1" applyAlignment="1" applyProtection="1">
      <alignment horizontal="center" vertical="center"/>
    </xf>
    <xf numFmtId="0" fontId="73" fillId="29" borderId="15" xfId="68" applyFont="1" applyFill="1" applyBorder="1" applyAlignment="1" applyProtection="1">
      <alignment horizontal="center" vertical="center"/>
    </xf>
    <xf numFmtId="4" fontId="85" fillId="0" borderId="15" xfId="63" applyNumberFormat="1" applyFont="1" applyFill="1" applyBorder="1" applyAlignment="1" applyProtection="1">
      <alignment horizontal="right" vertical="center" wrapText="1"/>
    </xf>
    <xf numFmtId="176" fontId="86" fillId="30" borderId="18" xfId="63" applyNumberFormat="1" applyFont="1" applyFill="1" applyBorder="1" applyAlignment="1" applyProtection="1">
      <alignment horizontal="center" vertical="center" wrapText="1"/>
    </xf>
    <xf numFmtId="4" fontId="86" fillId="30" borderId="15" xfId="63" applyNumberFormat="1" applyFont="1" applyFill="1" applyBorder="1" applyAlignment="1" applyProtection="1">
      <alignment horizontal="right" vertical="center" wrapText="1"/>
    </xf>
    <xf numFmtId="0" fontId="78" fillId="23" borderId="15" xfId="68" applyFont="1" applyFill="1" applyBorder="1" applyAlignment="1" applyProtection="1">
      <alignment horizontal="center" vertical="center"/>
    </xf>
    <xf numFmtId="176" fontId="73" fillId="23" borderId="18" xfId="63" applyNumberFormat="1" applyFont="1" applyFill="1" applyBorder="1" applyAlignment="1" applyProtection="1">
      <alignment horizontal="center" vertical="center" wrapText="1"/>
    </xf>
    <xf numFmtId="0" fontId="73" fillId="23" borderId="15" xfId="68" applyFont="1" applyFill="1" applyBorder="1" applyAlignment="1" applyProtection="1">
      <alignment horizontal="center" vertical="center"/>
    </xf>
    <xf numFmtId="4" fontId="73" fillId="23" borderId="15" xfId="63" applyNumberFormat="1" applyFont="1" applyFill="1" applyBorder="1" applyAlignment="1" applyProtection="1">
      <alignment horizontal="right" vertical="center" wrapText="1"/>
    </xf>
    <xf numFmtId="4" fontId="74" fillId="0" borderId="30" xfId="63" applyNumberFormat="1" applyFont="1" applyFill="1" applyBorder="1" applyAlignment="1" applyProtection="1">
      <alignment horizontal="right" vertical="center" wrapText="1"/>
    </xf>
    <xf numFmtId="0" fontId="74" fillId="26" borderId="36" xfId="68" applyFont="1" applyFill="1" applyBorder="1" applyAlignment="1" applyProtection="1">
      <alignment horizontal="center" vertical="center"/>
    </xf>
    <xf numFmtId="176" fontId="73" fillId="0" borderId="38" xfId="63" applyNumberFormat="1" applyFont="1" applyFill="1" applyBorder="1" applyAlignment="1" applyProtection="1">
      <alignment horizontal="center" vertical="center" wrapText="1"/>
    </xf>
    <xf numFmtId="4" fontId="73" fillId="0" borderId="16" xfId="63" applyNumberFormat="1" applyFont="1" applyFill="1" applyBorder="1" applyAlignment="1" applyProtection="1">
      <alignment horizontal="right" vertical="center" wrapText="1"/>
    </xf>
    <xf numFmtId="0" fontId="74" fillId="26" borderId="36" xfId="68" applyFont="1" applyFill="1" applyBorder="1" applyAlignment="1">
      <alignment horizontal="center" vertical="center"/>
    </xf>
    <xf numFmtId="176" fontId="73" fillId="26" borderId="90" xfId="64" applyNumberFormat="1" applyFont="1" applyFill="1" applyBorder="1" applyAlignment="1" applyProtection="1">
      <alignment horizontal="center" vertical="center" wrapText="1"/>
    </xf>
    <xf numFmtId="49" fontId="83" fillId="26" borderId="36" xfId="84" applyNumberFormat="1" applyFont="1" applyFill="1" applyBorder="1" applyAlignment="1">
      <alignment horizontal="center" vertical="center"/>
    </xf>
    <xf numFmtId="4" fontId="73" fillId="26" borderId="36" xfId="64" applyNumberFormat="1" applyFont="1" applyFill="1" applyBorder="1" applyAlignment="1" applyProtection="1">
      <alignment horizontal="right" vertical="center" wrapText="1"/>
    </xf>
    <xf numFmtId="176" fontId="73" fillId="20" borderId="18" xfId="63" applyNumberFormat="1" applyFont="1" applyFill="1" applyBorder="1" applyAlignment="1" applyProtection="1">
      <alignment horizontal="center" vertical="center" wrapText="1"/>
    </xf>
    <xf numFmtId="4" fontId="74" fillId="0" borderId="16" xfId="63" applyNumberFormat="1" applyFont="1" applyFill="1" applyBorder="1" applyAlignment="1" applyProtection="1">
      <alignment horizontal="right" vertical="center" wrapText="1"/>
    </xf>
    <xf numFmtId="0" fontId="74" fillId="26" borderId="15" xfId="68" applyFont="1" applyFill="1" applyBorder="1" applyAlignment="1" applyProtection="1">
      <alignment horizontal="center" vertical="center"/>
    </xf>
    <xf numFmtId="176" fontId="73" fillId="26" borderId="18" xfId="64" applyNumberFormat="1" applyFont="1" applyFill="1" applyBorder="1" applyAlignment="1" applyProtection="1">
      <alignment horizontal="center" vertical="center" wrapText="1"/>
    </xf>
    <xf numFmtId="49" fontId="83" fillId="26" borderId="15" xfId="84" applyNumberFormat="1" applyFont="1" applyFill="1" applyBorder="1" applyAlignment="1">
      <alignment horizontal="center" vertical="center"/>
    </xf>
    <xf numFmtId="4" fontId="73" fillId="26" borderId="15" xfId="64" applyNumberFormat="1" applyFont="1" applyFill="1" applyBorder="1" applyAlignment="1" applyProtection="1">
      <alignment horizontal="right" vertical="center" wrapText="1"/>
    </xf>
    <xf numFmtId="176" fontId="74" fillId="32" borderId="18" xfId="63" applyNumberFormat="1" applyFont="1" applyFill="1" applyBorder="1" applyAlignment="1" applyProtection="1">
      <alignment horizontal="center" vertical="center" wrapText="1"/>
    </xf>
    <xf numFmtId="4" fontId="74" fillId="32" borderId="15" xfId="63" applyNumberFormat="1" applyFont="1" applyFill="1" applyBorder="1" applyAlignment="1" applyProtection="1">
      <alignment horizontal="right" vertical="center" wrapText="1"/>
    </xf>
    <xf numFmtId="176" fontId="73" fillId="0" borderId="38" xfId="64" applyNumberFormat="1" applyFont="1" applyFill="1" applyBorder="1" applyAlignment="1" applyProtection="1">
      <alignment horizontal="center" vertical="center" wrapText="1"/>
    </xf>
    <xf numFmtId="49" fontId="83" fillId="20" borderId="16" xfId="84" applyNumberFormat="1" applyFont="1" applyFill="1" applyBorder="1" applyAlignment="1">
      <alignment horizontal="center" vertical="center"/>
    </xf>
    <xf numFmtId="4" fontId="73" fillId="0" borderId="16" xfId="64" applyNumberFormat="1" applyFont="1" applyFill="1" applyBorder="1" applyAlignment="1" applyProtection="1">
      <alignment horizontal="right" vertical="center" wrapText="1"/>
    </xf>
    <xf numFmtId="176" fontId="73" fillId="0" borderId="18" xfId="63" applyNumberFormat="1" applyFont="1" applyFill="1" applyBorder="1" applyAlignment="1" applyProtection="1">
      <alignment horizontal="center" vertical="center" wrapText="1"/>
    </xf>
    <xf numFmtId="176" fontId="73" fillId="0" borderId="91" xfId="63" applyNumberFormat="1" applyFont="1" applyFill="1" applyBorder="1" applyAlignment="1" applyProtection="1">
      <alignment horizontal="center" vertical="center" wrapText="1"/>
    </xf>
    <xf numFmtId="4" fontId="73" fillId="0" borderId="30" xfId="63" applyNumberFormat="1" applyFont="1" applyFill="1" applyBorder="1" applyAlignment="1" applyProtection="1">
      <alignment horizontal="right" vertical="center" wrapText="1"/>
    </xf>
    <xf numFmtId="0" fontId="74" fillId="33" borderId="36" xfId="68" applyFont="1" applyFill="1" applyBorder="1" applyAlignment="1" applyProtection="1">
      <alignment horizontal="center" vertical="center"/>
    </xf>
    <xf numFmtId="176" fontId="73" fillId="33" borderId="90" xfId="63" applyNumberFormat="1" applyFont="1" applyFill="1" applyBorder="1" applyAlignment="1" applyProtection="1">
      <alignment horizontal="center" vertical="center" wrapText="1"/>
    </xf>
    <xf numFmtId="49" fontId="83" fillId="33" borderId="36" xfId="84" applyNumberFormat="1" applyFont="1" applyFill="1" applyBorder="1" applyAlignment="1">
      <alignment horizontal="center" vertical="center"/>
    </xf>
    <xf numFmtId="4" fontId="73" fillId="33" borderId="36" xfId="63" applyNumberFormat="1" applyFont="1" applyFill="1" applyBorder="1" applyAlignment="1" applyProtection="1">
      <alignment horizontal="right" vertical="center" wrapText="1"/>
    </xf>
    <xf numFmtId="0" fontId="74" fillId="20" borderId="0" xfId="68" applyFont="1" applyFill="1" applyAlignment="1">
      <alignment vertical="center"/>
    </xf>
    <xf numFmtId="0" fontId="72" fillId="0" borderId="0" xfId="83" applyFont="1" applyFill="1" applyAlignment="1">
      <alignment horizontal="right" vertical="center"/>
    </xf>
    <xf numFmtId="0" fontId="74" fillId="0" borderId="0" xfId="83" applyFont="1" applyFill="1" applyAlignment="1">
      <alignment horizontal="right" vertical="center"/>
    </xf>
    <xf numFmtId="0" fontId="74" fillId="20" borderId="0" xfId="68" applyFont="1" applyFill="1" applyAlignment="1">
      <alignment horizontal="center" vertical="center"/>
    </xf>
    <xf numFmtId="0" fontId="72" fillId="20" borderId="0" xfId="83" applyFont="1" applyFill="1" applyAlignment="1">
      <alignment horizontal="center" vertical="center"/>
    </xf>
    <xf numFmtId="0" fontId="72" fillId="20" borderId="0" xfId="83" applyFont="1" applyFill="1" applyAlignment="1">
      <alignment horizontal="left" vertical="center"/>
    </xf>
    <xf numFmtId="0" fontId="72" fillId="20" borderId="0" xfId="83" applyFont="1" applyFill="1" applyBorder="1" applyAlignment="1">
      <alignment vertical="center"/>
    </xf>
    <xf numFmtId="4" fontId="72" fillId="20" borderId="0" xfId="83" applyNumberFormat="1" applyFont="1" applyFill="1" applyBorder="1" applyAlignment="1">
      <alignment vertical="center"/>
    </xf>
    <xf numFmtId="4" fontId="72" fillId="20" borderId="0" xfId="63" applyNumberFormat="1" applyFont="1" applyFill="1" applyBorder="1" applyAlignment="1">
      <alignment vertical="center"/>
    </xf>
    <xf numFmtId="0" fontId="71" fillId="0" borderId="0" xfId="0" applyFont="1" applyAlignment="1">
      <alignment horizontal="left"/>
    </xf>
    <xf numFmtId="169" fontId="74" fillId="0" borderId="0" xfId="46" applyNumberFormat="1" applyFont="1" applyFill="1"/>
    <xf numFmtId="10" fontId="74" fillId="0" borderId="0" xfId="46" applyNumberFormat="1" applyFont="1" applyFill="1"/>
    <xf numFmtId="0" fontId="75" fillId="0" borderId="0" xfId="0" applyFont="1" applyFill="1" applyBorder="1" applyAlignment="1" applyProtection="1">
      <alignment horizontal="center"/>
    </xf>
    <xf numFmtId="0" fontId="76" fillId="0" borderId="0" xfId="0" applyFont="1" applyFill="1" applyBorder="1" applyAlignment="1" applyProtection="1">
      <alignment horizontal="left"/>
    </xf>
    <xf numFmtId="169" fontId="76" fillId="0" borderId="0" xfId="46" applyNumberFormat="1" applyFont="1" applyFill="1" applyBorder="1" applyAlignment="1" applyProtection="1">
      <alignment horizontal="right"/>
    </xf>
    <xf numFmtId="10" fontId="76" fillId="0" borderId="0" xfId="46" applyNumberFormat="1" applyFont="1" applyFill="1" applyBorder="1" applyAlignment="1" applyProtection="1">
      <alignment horizontal="right"/>
    </xf>
    <xf numFmtId="169" fontId="76" fillId="0" borderId="13" xfId="46" quotePrefix="1" applyNumberFormat="1" applyFont="1" applyFill="1" applyBorder="1" applyAlignment="1" applyProtection="1">
      <alignment horizontal="center" vertical="center" wrapText="1"/>
    </xf>
    <xf numFmtId="10" fontId="76" fillId="0" borderId="49" xfId="46" quotePrefix="1" applyNumberFormat="1" applyFont="1" applyFill="1" applyBorder="1" applyAlignment="1" applyProtection="1">
      <alignment horizontal="center" vertical="center" wrapText="1"/>
    </xf>
    <xf numFmtId="0" fontId="75" fillId="0" borderId="14" xfId="0" applyFont="1" applyBorder="1" applyAlignment="1" applyProtection="1">
      <alignment horizontal="center" vertical="center" wrapText="1"/>
    </xf>
    <xf numFmtId="0" fontId="75" fillId="0" borderId="0" xfId="0" applyFont="1" applyBorder="1" applyAlignment="1" applyProtection="1">
      <alignment horizontal="center" vertical="center" wrapText="1"/>
    </xf>
    <xf numFmtId="0" fontId="76" fillId="0" borderId="91" xfId="0" applyFont="1" applyBorder="1"/>
    <xf numFmtId="169" fontId="76" fillId="0" borderId="40" xfId="46" applyNumberFormat="1" applyFont="1" applyFill="1" applyBorder="1" applyAlignment="1" applyProtection="1">
      <alignment horizontal="right" vertical="center" wrapText="1"/>
    </xf>
    <xf numFmtId="10" fontId="76" fillId="0" borderId="56" xfId="46" applyNumberFormat="1" applyFont="1" applyFill="1" applyBorder="1" applyAlignment="1" applyProtection="1">
      <alignment horizontal="right" vertical="center" wrapText="1"/>
    </xf>
    <xf numFmtId="0" fontId="75" fillId="0" borderId="14" xfId="0" applyFont="1" applyBorder="1" applyAlignment="1" applyProtection="1">
      <alignment horizontal="center"/>
    </xf>
    <xf numFmtId="0" fontId="75" fillId="0" borderId="0" xfId="0" applyFont="1" applyBorder="1" applyAlignment="1" applyProtection="1">
      <alignment horizontal="center"/>
    </xf>
    <xf numFmtId="0" fontId="75" fillId="0" borderId="11" xfId="0" applyFont="1" applyBorder="1" applyAlignment="1" applyProtection="1">
      <alignment horizontal="left"/>
    </xf>
    <xf numFmtId="169" fontId="76" fillId="0" borderId="57" xfId="46" applyNumberFormat="1" applyFont="1" applyFill="1" applyBorder="1" applyAlignment="1" applyProtection="1">
      <alignment horizontal="right"/>
    </xf>
    <xf numFmtId="10" fontId="76" fillId="0" borderId="54" xfId="46" applyNumberFormat="1" applyFont="1" applyFill="1" applyBorder="1" applyAlignment="1" applyProtection="1">
      <alignment horizontal="right"/>
    </xf>
    <xf numFmtId="0" fontId="76" fillId="0" borderId="11" xfId="0" applyFont="1" applyBorder="1" applyAlignment="1" applyProtection="1">
      <alignment horizontal="left"/>
    </xf>
    <xf numFmtId="169" fontId="75" fillId="0" borderId="57" xfId="46" applyNumberFormat="1" applyFont="1" applyFill="1" applyBorder="1"/>
    <xf numFmtId="10" fontId="75" fillId="0" borderId="54" xfId="46" applyNumberFormat="1" applyFont="1" applyBorder="1" applyAlignment="1" applyProtection="1">
      <alignment horizontal="right"/>
    </xf>
    <xf numFmtId="169" fontId="76" fillId="0" borderId="0" xfId="46" applyNumberFormat="1" applyFont="1" applyFill="1" applyBorder="1" applyAlignment="1" applyProtection="1">
      <alignment vertical="center" wrapText="1"/>
    </xf>
    <xf numFmtId="0" fontId="74" fillId="0" borderId="14" xfId="0" applyFont="1" applyBorder="1" applyAlignment="1">
      <alignment horizontal="center"/>
    </xf>
    <xf numFmtId="0" fontId="93" fillId="0" borderId="11" xfId="0" applyFont="1" applyBorder="1" applyAlignment="1" applyProtection="1">
      <alignment horizontal="left"/>
    </xf>
    <xf numFmtId="169" fontId="76" fillId="0" borderId="57" xfId="46" applyNumberFormat="1" applyFont="1" applyBorder="1" applyAlignment="1" applyProtection="1">
      <alignment horizontal="right"/>
    </xf>
    <xf numFmtId="10" fontId="76" fillId="0" borderId="54" xfId="46" applyNumberFormat="1" applyFont="1" applyBorder="1" applyAlignment="1" applyProtection="1">
      <alignment horizontal="right"/>
    </xf>
    <xf numFmtId="169" fontId="76" fillId="0" borderId="0" xfId="46" quotePrefix="1" applyNumberFormat="1" applyFont="1" applyFill="1" applyBorder="1" applyAlignment="1" applyProtection="1">
      <alignment vertical="center" wrapText="1"/>
    </xf>
    <xf numFmtId="0" fontId="93" fillId="0" borderId="0" xfId="0" applyFont="1" applyBorder="1" applyAlignment="1" applyProtection="1">
      <alignment horizontal="left"/>
    </xf>
    <xf numFmtId="169" fontId="76" fillId="0" borderId="11" xfId="46" applyNumberFormat="1" applyFont="1" applyBorder="1" applyAlignment="1" applyProtection="1">
      <alignment horizontal="right"/>
    </xf>
    <xf numFmtId="0" fontId="74" fillId="0" borderId="0" xfId="0" applyFont="1" applyBorder="1"/>
    <xf numFmtId="169" fontId="75" fillId="0" borderId="57" xfId="46" applyNumberFormat="1" applyFont="1" applyBorder="1" applyAlignment="1" applyProtection="1">
      <alignment horizontal="right"/>
    </xf>
    <xf numFmtId="169" fontId="75" fillId="22" borderId="13" xfId="46" applyNumberFormat="1" applyFont="1" applyFill="1" applyBorder="1" applyAlignment="1" applyProtection="1">
      <alignment horizontal="right"/>
    </xf>
    <xf numFmtId="10" fontId="75" fillId="22" borderId="49" xfId="46" applyNumberFormat="1" applyFont="1" applyFill="1" applyBorder="1" applyAlignment="1" applyProtection="1">
      <alignment horizontal="right"/>
    </xf>
    <xf numFmtId="0" fontId="74" fillId="0" borderId="0" xfId="0" applyFont="1" applyBorder="1" applyAlignment="1">
      <alignment horizontal="center"/>
    </xf>
    <xf numFmtId="0" fontId="75" fillId="0" borderId="11" xfId="0" quotePrefix="1" applyFont="1" applyBorder="1" applyAlignment="1" applyProtection="1">
      <alignment horizontal="left"/>
    </xf>
    <xf numFmtId="0" fontId="73" fillId="0" borderId="0" xfId="0" applyFont="1" applyBorder="1"/>
    <xf numFmtId="0" fontId="75" fillId="0" borderId="0" xfId="0" applyFont="1" applyBorder="1" applyAlignment="1" applyProtection="1">
      <alignment horizontal="left"/>
    </xf>
    <xf numFmtId="169" fontId="75" fillId="22" borderId="63" xfId="46" applyNumberFormat="1" applyFont="1" applyFill="1" applyBorder="1" applyAlignment="1" applyProtection="1">
      <alignment horizontal="right"/>
    </xf>
    <xf numFmtId="10" fontId="75" fillId="22" borderId="55" xfId="46" applyNumberFormat="1" applyFont="1" applyFill="1" applyBorder="1" applyAlignment="1" applyProtection="1">
      <alignment horizontal="right"/>
    </xf>
    <xf numFmtId="0" fontId="73" fillId="0" borderId="14" xfId="0" applyFont="1" applyBorder="1" applyAlignment="1">
      <alignment horizontal="center"/>
    </xf>
    <xf numFmtId="0" fontId="75" fillId="0" borderId="11" xfId="0" applyFont="1" applyBorder="1"/>
    <xf numFmtId="0" fontId="73" fillId="0" borderId="0" xfId="0" applyFont="1" applyBorder="1" applyAlignment="1">
      <alignment horizontal="center"/>
    </xf>
    <xf numFmtId="0" fontId="75" fillId="0" borderId="14" xfId="0" applyFont="1" applyBorder="1" applyAlignment="1">
      <alignment horizontal="center"/>
    </xf>
    <xf numFmtId="0" fontId="75" fillId="0" borderId="0" xfId="0" applyFont="1" applyBorder="1" applyAlignment="1">
      <alignment horizontal="center"/>
    </xf>
    <xf numFmtId="169" fontId="76" fillId="0" borderId="57" xfId="46" applyNumberFormat="1" applyFont="1" applyBorder="1" applyAlignment="1">
      <alignment horizontal="right"/>
    </xf>
    <xf numFmtId="10" fontId="76" fillId="0" borderId="54" xfId="46" applyNumberFormat="1" applyFont="1" applyBorder="1" applyAlignment="1">
      <alignment horizontal="right"/>
    </xf>
    <xf numFmtId="169" fontId="75" fillId="0" borderId="57" xfId="46" applyNumberFormat="1" applyFont="1" applyBorder="1" applyAlignment="1">
      <alignment horizontal="right"/>
    </xf>
    <xf numFmtId="10" fontId="75" fillId="0" borderId="54" xfId="46" applyNumberFormat="1" applyFont="1" applyBorder="1" applyAlignment="1">
      <alignment horizontal="right"/>
    </xf>
    <xf numFmtId="0" fontId="76" fillId="0" borderId="11" xfId="0" applyFont="1" applyBorder="1"/>
    <xf numFmtId="180" fontId="76" fillId="0" borderId="57" xfId="43" applyNumberFormat="1" applyFont="1" applyBorder="1" applyAlignment="1" applyProtection="1">
      <alignment horizontal="right"/>
    </xf>
    <xf numFmtId="0" fontId="94" fillId="0" borderId="0" xfId="0" applyFont="1" applyBorder="1" applyAlignment="1" applyProtection="1">
      <alignment horizontal="left"/>
    </xf>
    <xf numFmtId="169" fontId="76" fillId="0" borderId="57" xfId="46" applyNumberFormat="1" applyFont="1" applyFill="1" applyBorder="1" applyAlignment="1">
      <alignment horizontal="right"/>
    </xf>
    <xf numFmtId="10" fontId="76" fillId="0" borderId="54" xfId="46" applyNumberFormat="1" applyFont="1" applyFill="1" applyBorder="1" applyAlignment="1">
      <alignment horizontal="right"/>
    </xf>
    <xf numFmtId="0" fontId="75" fillId="0" borderId="86" xfId="0" applyFont="1" applyBorder="1"/>
    <xf numFmtId="0" fontId="74" fillId="0" borderId="27" xfId="0" applyFont="1" applyBorder="1" applyAlignment="1">
      <alignment horizontal="center"/>
    </xf>
    <xf numFmtId="0" fontId="74" fillId="0" borderId="27" xfId="0" applyFont="1" applyBorder="1"/>
    <xf numFmtId="169" fontId="75" fillId="0" borderId="87" xfId="46" applyNumberFormat="1" applyFont="1" applyFill="1" applyBorder="1" applyAlignment="1">
      <alignment horizontal="right"/>
    </xf>
    <xf numFmtId="10" fontId="75" fillId="0" borderId="92" xfId="46" applyNumberFormat="1" applyFont="1" applyFill="1" applyBorder="1" applyAlignment="1">
      <alignment horizontal="right"/>
    </xf>
    <xf numFmtId="0" fontId="74" fillId="0" borderId="0" xfId="0" applyFont="1" applyAlignment="1">
      <alignment horizontal="center"/>
    </xf>
    <xf numFmtId="0" fontId="73" fillId="0" borderId="0" xfId="0" applyFont="1" applyAlignment="1">
      <alignment horizontal="center"/>
    </xf>
    <xf numFmtId="0" fontId="73" fillId="0" borderId="60" xfId="0" applyFont="1" applyBorder="1"/>
    <xf numFmtId="166" fontId="74" fillId="0" borderId="12" xfId="43" applyFont="1" applyBorder="1"/>
    <xf numFmtId="0" fontId="73" fillId="0" borderId="59" xfId="0" applyFont="1" applyBorder="1"/>
    <xf numFmtId="166" fontId="74" fillId="0" borderId="48" xfId="43" applyFont="1" applyBorder="1"/>
    <xf numFmtId="166" fontId="74" fillId="0" borderId="0" xfId="0" applyNumberFormat="1" applyFont="1" applyBorder="1"/>
    <xf numFmtId="3" fontId="83" fillId="0" borderId="0" xfId="45" applyNumberFormat="1" applyFont="1" applyFill="1" applyBorder="1" applyAlignment="1">
      <alignment horizontal="right"/>
    </xf>
    <xf numFmtId="166" fontId="73" fillId="0" borderId="0" xfId="0" applyNumberFormat="1" applyFont="1"/>
    <xf numFmtId="3" fontId="73" fillId="0" borderId="0" xfId="0" applyNumberFormat="1" applyFont="1" applyAlignment="1">
      <alignment horizontal="left"/>
    </xf>
    <xf numFmtId="0" fontId="74" fillId="0" borderId="13" xfId="0" applyFont="1" applyBorder="1" applyAlignment="1">
      <alignment horizontal="center" wrapText="1"/>
    </xf>
    <xf numFmtId="0" fontId="73" fillId="0" borderId="13" xfId="0" applyFont="1" applyBorder="1" applyAlignment="1">
      <alignment horizontal="center" wrapText="1"/>
    </xf>
    <xf numFmtId="0" fontId="73" fillId="0" borderId="0" xfId="0" applyFont="1" applyAlignment="1">
      <alignment horizontal="center" wrapText="1"/>
    </xf>
    <xf numFmtId="166" fontId="74" fillId="0" borderId="13" xfId="0" applyNumberFormat="1" applyFont="1" applyBorder="1" applyAlignment="1">
      <alignment horizontal="right"/>
    </xf>
    <xf numFmtId="0" fontId="74" fillId="0" borderId="13" xfId="0" applyFont="1" applyBorder="1"/>
    <xf numFmtId="0" fontId="74" fillId="0" borderId="62" xfId="0" applyFont="1" applyBorder="1"/>
    <xf numFmtId="0" fontId="74" fillId="0" borderId="18" xfId="0" applyFont="1" applyBorder="1"/>
    <xf numFmtId="166" fontId="74" fillId="0" borderId="62" xfId="0" applyNumberFormat="1" applyFont="1" applyBorder="1" applyAlignment="1">
      <alignment horizontal="right"/>
    </xf>
    <xf numFmtId="166" fontId="74" fillId="0" borderId="62" xfId="0" applyNumberFormat="1" applyFont="1" applyBorder="1"/>
    <xf numFmtId="166" fontId="74" fillId="0" borderId="13" xfId="0" applyNumberFormat="1" applyFont="1" applyBorder="1"/>
    <xf numFmtId="166" fontId="74" fillId="0" borderId="18" xfId="0" applyNumberFormat="1" applyFont="1" applyBorder="1"/>
    <xf numFmtId="10" fontId="74" fillId="0" borderId="0" xfId="0" applyNumberFormat="1" applyFont="1" applyFill="1"/>
    <xf numFmtId="9" fontId="74" fillId="0" borderId="0" xfId="0" applyNumberFormat="1" applyFont="1" applyFill="1"/>
    <xf numFmtId="166" fontId="74" fillId="30" borderId="0" xfId="43" applyFont="1" applyFill="1"/>
    <xf numFmtId="0" fontId="76" fillId="0" borderId="0" xfId="68" applyFont="1" applyFill="1" applyBorder="1" applyAlignment="1" applyProtection="1">
      <alignment horizontal="right" vertical="center" wrapText="1"/>
    </xf>
    <xf numFmtId="0" fontId="75" fillId="0" borderId="0" xfId="68" applyFont="1" applyFill="1" applyBorder="1" applyAlignment="1" applyProtection="1">
      <alignment horizontal="right" vertical="center" wrapText="1"/>
    </xf>
    <xf numFmtId="166" fontId="74" fillId="0" borderId="0" xfId="43" applyFont="1" applyBorder="1"/>
    <xf numFmtId="10" fontId="74" fillId="0" borderId="0" xfId="90" applyNumberFormat="1" applyFont="1"/>
    <xf numFmtId="166" fontId="74" fillId="26" borderId="0" xfId="43" applyFont="1" applyFill="1"/>
    <xf numFmtId="0" fontId="71" fillId="0" borderId="0" xfId="70" applyFont="1" applyAlignment="1">
      <alignment horizontal="justify" vertical="center" wrapText="1"/>
    </xf>
    <xf numFmtId="0" fontId="74" fillId="0" borderId="0" xfId="70" applyFont="1"/>
    <xf numFmtId="0" fontId="74" fillId="0" borderId="0" xfId="70" applyFont="1" applyAlignment="1">
      <alignment vertical="center" wrapText="1"/>
    </xf>
    <xf numFmtId="0" fontId="73" fillId="0" borderId="0" xfId="70" applyFont="1"/>
    <xf numFmtId="0" fontId="73" fillId="22" borderId="87" xfId="70" applyFont="1" applyFill="1" applyBorder="1" applyAlignment="1">
      <alignment horizontal="center" vertical="center"/>
    </xf>
    <xf numFmtId="0" fontId="73" fillId="22" borderId="87" xfId="70" applyFont="1" applyFill="1" applyBorder="1" applyAlignment="1">
      <alignment horizontal="center" vertical="center" wrapText="1"/>
    </xf>
    <xf numFmtId="0" fontId="73" fillId="22" borderId="93" xfId="70" applyFont="1" applyFill="1" applyBorder="1" applyAlignment="1">
      <alignment horizontal="center" vertical="center" wrapText="1"/>
    </xf>
    <xf numFmtId="0" fontId="73" fillId="22" borderId="92" xfId="70" applyFont="1" applyFill="1" applyBorder="1" applyAlignment="1">
      <alignment horizontal="center" vertical="center" wrapText="1"/>
    </xf>
    <xf numFmtId="0" fontId="74" fillId="0" borderId="0" xfId="70" applyFont="1" applyBorder="1" applyAlignment="1">
      <alignment vertical="center"/>
    </xf>
    <xf numFmtId="0" fontId="74" fillId="0" borderId="0" xfId="70" applyFont="1" applyAlignment="1">
      <alignment vertical="center"/>
    </xf>
    <xf numFmtId="0" fontId="74" fillId="0" borderId="73" xfId="70" applyFont="1" applyFill="1" applyBorder="1" applyAlignment="1">
      <alignment horizontal="left" vertical="center"/>
    </xf>
    <xf numFmtId="0" fontId="74" fillId="0" borderId="0" xfId="70" applyFont="1" applyFill="1" applyAlignment="1">
      <alignment horizontal="right" vertical="center"/>
    </xf>
    <xf numFmtId="3" fontId="74" fillId="0" borderId="74" xfId="70" applyNumberFormat="1" applyFont="1" applyFill="1" applyBorder="1" applyAlignment="1">
      <alignment horizontal="right" vertical="center"/>
    </xf>
    <xf numFmtId="180" fontId="74" fillId="0" borderId="79" xfId="43" applyNumberFormat="1" applyFont="1" applyFill="1" applyBorder="1" applyAlignment="1">
      <alignment horizontal="right" vertical="center"/>
    </xf>
    <xf numFmtId="166" fontId="74" fillId="0" borderId="0" xfId="70" applyNumberFormat="1" applyFont="1" applyFill="1" applyAlignment="1">
      <alignment horizontal="right" vertical="center"/>
    </xf>
    <xf numFmtId="4" fontId="74" fillId="0" borderId="0" xfId="70" applyNumberFormat="1" applyFont="1" applyFill="1" applyAlignment="1">
      <alignment horizontal="right" vertical="center"/>
    </xf>
    <xf numFmtId="3" fontId="74" fillId="0" borderId="78" xfId="70" applyNumberFormat="1" applyFont="1" applyFill="1" applyBorder="1" applyAlignment="1">
      <alignment horizontal="right" vertical="center"/>
    </xf>
    <xf numFmtId="3" fontId="74" fillId="0" borderId="70" xfId="70" applyNumberFormat="1" applyFont="1" applyFill="1" applyBorder="1" applyAlignment="1">
      <alignment horizontal="right" vertical="center"/>
    </xf>
    <xf numFmtId="180" fontId="74" fillId="0" borderId="94" xfId="43" applyNumberFormat="1" applyFont="1" applyFill="1" applyBorder="1" applyAlignment="1">
      <alignment horizontal="right" vertical="center"/>
    </xf>
    <xf numFmtId="0" fontId="74" fillId="0" borderId="14" xfId="70" applyFont="1" applyFill="1" applyBorder="1" applyAlignment="1">
      <alignment horizontal="left" vertical="center"/>
    </xf>
    <xf numFmtId="3" fontId="74" fillId="0" borderId="77" xfId="70" applyNumberFormat="1" applyFont="1" applyFill="1" applyBorder="1" applyAlignment="1">
      <alignment horizontal="right" vertical="center"/>
    </xf>
    <xf numFmtId="180" fontId="74" fillId="0" borderId="11" xfId="43" applyNumberFormat="1" applyFont="1" applyFill="1" applyBorder="1" applyAlignment="1">
      <alignment horizontal="right" vertical="center"/>
    </xf>
    <xf numFmtId="0" fontId="73" fillId="0" borderId="61" xfId="70" applyFont="1" applyFill="1" applyBorder="1" applyAlignment="1">
      <alignment horizontal="center" vertical="center" wrapText="1"/>
    </xf>
    <xf numFmtId="3" fontId="74" fillId="0" borderId="15" xfId="70" applyNumberFormat="1" applyFont="1" applyFill="1" applyBorder="1" applyAlignment="1">
      <alignment horizontal="right" vertical="center"/>
    </xf>
    <xf numFmtId="0" fontId="74" fillId="0" borderId="73" xfId="70" applyFont="1" applyFill="1" applyBorder="1" applyAlignment="1">
      <alignment horizontal="left" vertical="center" wrapText="1"/>
    </xf>
    <xf numFmtId="0" fontId="74" fillId="0" borderId="81" xfId="70" applyFont="1" applyFill="1" applyBorder="1" applyAlignment="1">
      <alignment horizontal="left" vertical="center" wrapText="1"/>
    </xf>
    <xf numFmtId="0" fontId="74" fillId="0" borderId="81" xfId="70" applyFont="1" applyFill="1" applyBorder="1" applyAlignment="1">
      <alignment horizontal="left" vertical="center"/>
    </xf>
    <xf numFmtId="0" fontId="74" fillId="0" borderId="78" xfId="70" applyFont="1" applyFill="1" applyBorder="1" applyAlignment="1">
      <alignment horizontal="right" vertical="center"/>
    </xf>
    <xf numFmtId="0" fontId="74" fillId="0" borderId="0" xfId="70" applyFont="1" applyFill="1" applyAlignment="1">
      <alignment horizontal="right" vertical="center" wrapText="1"/>
    </xf>
    <xf numFmtId="3" fontId="74" fillId="0" borderId="78" xfId="70" applyNumberFormat="1" applyFont="1" applyFill="1" applyBorder="1" applyAlignment="1">
      <alignment horizontal="right" vertical="center" wrapText="1"/>
    </xf>
    <xf numFmtId="4" fontId="74" fillId="0" borderId="0" xfId="70" applyNumberFormat="1" applyFont="1" applyFill="1" applyAlignment="1">
      <alignment horizontal="right" vertical="center" wrapText="1"/>
    </xf>
    <xf numFmtId="0" fontId="74" fillId="0" borderId="81" xfId="70" applyFont="1" applyFill="1" applyBorder="1" applyAlignment="1">
      <alignment horizontal="right" vertical="center" wrapText="1"/>
    </xf>
    <xf numFmtId="0" fontId="74" fillId="0" borderId="0" xfId="70" applyFont="1" applyFill="1" applyAlignment="1">
      <alignment horizontal="center"/>
    </xf>
    <xf numFmtId="0" fontId="73" fillId="0" borderId="0" xfId="70" applyFont="1" applyBorder="1" applyAlignment="1">
      <alignment horizontal="left" vertical="center" wrapText="1"/>
    </xf>
    <xf numFmtId="166" fontId="74" fillId="0" borderId="0" xfId="70" applyNumberFormat="1" applyFont="1"/>
    <xf numFmtId="0" fontId="74" fillId="0" borderId="81" xfId="70" applyFont="1" applyBorder="1" applyAlignment="1">
      <alignment vertical="center"/>
    </xf>
    <xf numFmtId="3" fontId="74" fillId="0" borderId="78" xfId="70" applyNumberFormat="1" applyFont="1" applyBorder="1" applyAlignment="1">
      <alignment horizontal="right" vertical="center"/>
    </xf>
    <xf numFmtId="0" fontId="74" fillId="0" borderId="70" xfId="70" applyFont="1" applyBorder="1"/>
    <xf numFmtId="0" fontId="74" fillId="0" borderId="95" xfId="70" applyFont="1" applyBorder="1"/>
    <xf numFmtId="0" fontId="74" fillId="0" borderId="96" xfId="70" applyFont="1" applyBorder="1"/>
    <xf numFmtId="0" fontId="74" fillId="0" borderId="78" xfId="70" applyFont="1" applyBorder="1"/>
    <xf numFmtId="0" fontId="74" fillId="0" borderId="81" xfId="70" applyFont="1" applyFill="1" applyBorder="1" applyAlignment="1">
      <alignment vertical="center"/>
    </xf>
    <xf numFmtId="180" fontId="74" fillId="0" borderId="97" xfId="43" applyNumberFormat="1" applyFont="1" applyFill="1" applyBorder="1"/>
    <xf numFmtId="0" fontId="74" fillId="0" borderId="98" xfId="70" applyFont="1" applyFill="1" applyBorder="1" applyAlignment="1">
      <alignment horizontal="right" vertical="center"/>
    </xf>
    <xf numFmtId="4" fontId="74" fillId="0" borderId="0" xfId="70" applyNumberFormat="1" applyFont="1" applyFill="1"/>
    <xf numFmtId="0" fontId="74" fillId="0" borderId="0" xfId="70" applyFont="1" applyFill="1"/>
    <xf numFmtId="3" fontId="74" fillId="0" borderId="98" xfId="70" applyNumberFormat="1" applyFont="1" applyFill="1" applyBorder="1" applyAlignment="1">
      <alignment horizontal="right" vertical="center"/>
    </xf>
    <xf numFmtId="0" fontId="74" fillId="0" borderId="81" xfId="70" applyFont="1" applyFill="1" applyBorder="1" applyAlignment="1">
      <alignment vertical="center" wrapText="1"/>
    </xf>
    <xf numFmtId="166" fontId="74" fillId="0" borderId="0" xfId="70" applyNumberFormat="1" applyFont="1" applyFill="1"/>
    <xf numFmtId="180" fontId="74" fillId="0" borderId="97" xfId="43" applyNumberFormat="1" applyFont="1" applyFill="1" applyBorder="1" applyAlignment="1">
      <alignment wrapText="1"/>
    </xf>
    <xf numFmtId="3" fontId="74" fillId="0" borderId="78" xfId="70" applyNumberFormat="1" applyFont="1" applyFill="1" applyBorder="1" applyAlignment="1">
      <alignment vertical="center" wrapText="1"/>
    </xf>
    <xf numFmtId="3" fontId="74" fillId="0" borderId="70" xfId="70" applyNumberFormat="1" applyFont="1" applyFill="1" applyBorder="1" applyAlignment="1">
      <alignment vertical="center" wrapText="1"/>
    </xf>
    <xf numFmtId="0" fontId="74" fillId="0" borderId="99" xfId="70" applyFont="1" applyBorder="1" applyAlignment="1">
      <alignment vertical="center" wrapText="1"/>
    </xf>
    <xf numFmtId="0" fontId="74" fillId="0" borderId="77" xfId="70" applyFont="1" applyBorder="1" applyAlignment="1">
      <alignment vertical="center" wrapText="1"/>
    </xf>
    <xf numFmtId="180" fontId="74" fillId="0" borderId="100" xfId="43" applyNumberFormat="1" applyFont="1" applyFill="1" applyBorder="1" applyAlignment="1">
      <alignment wrapText="1"/>
    </xf>
    <xf numFmtId="0" fontId="74" fillId="0" borderId="101" xfId="70" applyFont="1" applyBorder="1" applyAlignment="1">
      <alignment vertical="center" wrapText="1"/>
    </xf>
    <xf numFmtId="180" fontId="74" fillId="0" borderId="94" xfId="43" applyNumberFormat="1" applyFont="1" applyFill="1" applyBorder="1" applyAlignment="1">
      <alignment wrapText="1"/>
    </xf>
    <xf numFmtId="180" fontId="73" fillId="0" borderId="102" xfId="43" applyNumberFormat="1" applyFont="1" applyBorder="1" applyAlignment="1">
      <alignment vertical="center"/>
    </xf>
    <xf numFmtId="0" fontId="73" fillId="0" borderId="69" xfId="70" applyFont="1" applyBorder="1" applyAlignment="1">
      <alignment horizontal="right" vertical="center" wrapText="1"/>
    </xf>
    <xf numFmtId="180" fontId="73" fillId="0" borderId="103" xfId="43" applyNumberFormat="1" applyFont="1" applyBorder="1" applyAlignment="1">
      <alignment vertical="center"/>
    </xf>
    <xf numFmtId="0" fontId="74" fillId="0" borderId="0" xfId="70" quotePrefix="1" applyFont="1"/>
    <xf numFmtId="166" fontId="73" fillId="0" borderId="13" xfId="43" applyFont="1" applyBorder="1" applyAlignment="1">
      <alignment horizontal="center"/>
    </xf>
    <xf numFmtId="0" fontId="73" fillId="0" borderId="13" xfId="0" applyFont="1" applyBorder="1" applyAlignment="1">
      <alignment horizontal="center"/>
    </xf>
    <xf numFmtId="166" fontId="74" fillId="0" borderId="13" xfId="43" applyFont="1" applyBorder="1"/>
    <xf numFmtId="166" fontId="74" fillId="0" borderId="13" xfId="0" applyNumberFormat="1" applyFont="1" applyFill="1" applyBorder="1"/>
    <xf numFmtId="166" fontId="74" fillId="0" borderId="91" xfId="43" applyFont="1" applyBorder="1"/>
    <xf numFmtId="166" fontId="74" fillId="0" borderId="38" xfId="43" applyFont="1" applyBorder="1"/>
    <xf numFmtId="0" fontId="73" fillId="0" borderId="0" xfId="70" applyFont="1" applyAlignment="1">
      <alignment horizontal="center" vertical="center" wrapText="1"/>
    </xf>
    <xf numFmtId="0" fontId="73" fillId="0" borderId="0" xfId="70" applyFont="1" applyAlignment="1">
      <alignment horizontal="center"/>
    </xf>
    <xf numFmtId="166" fontId="73" fillId="0" borderId="0" xfId="43" applyFont="1" applyAlignment="1">
      <alignment horizontal="center"/>
    </xf>
    <xf numFmtId="3" fontId="74" fillId="0" borderId="0" xfId="70" applyNumberFormat="1" applyFont="1"/>
    <xf numFmtId="180" fontId="74" fillId="0" borderId="70" xfId="43" applyNumberFormat="1" applyFont="1" applyFill="1" applyBorder="1" applyAlignment="1"/>
    <xf numFmtId="0" fontId="74" fillId="0" borderId="70" xfId="0" applyFont="1" applyFill="1" applyBorder="1" applyAlignment="1">
      <alignment vertical="center"/>
    </xf>
    <xf numFmtId="0" fontId="73" fillId="0" borderId="0" xfId="70" applyFont="1" applyFill="1"/>
    <xf numFmtId="0" fontId="95" fillId="0" borderId="0" xfId="0" applyFont="1" applyAlignment="1">
      <alignment vertical="center" wrapText="1"/>
    </xf>
    <xf numFmtId="0" fontId="52" fillId="11" borderId="51" xfId="81" applyFont="1" applyFill="1" applyBorder="1" applyAlignment="1">
      <alignment horizontal="center" vertical="center" wrapText="1"/>
    </xf>
    <xf numFmtId="0" fontId="54" fillId="27" borderId="104" xfId="81" applyFont="1" applyFill="1" applyBorder="1" applyAlignment="1">
      <alignment vertical="center"/>
    </xf>
    <xf numFmtId="0" fontId="54" fillId="27" borderId="104" xfId="81" applyFont="1" applyFill="1" applyBorder="1" applyAlignment="1">
      <alignment horizontal="center" vertical="center"/>
    </xf>
    <xf numFmtId="3" fontId="56" fillId="27" borderId="104" xfId="81" applyNumberFormat="1" applyFont="1" applyFill="1" applyBorder="1" applyAlignment="1">
      <alignment horizontal="right" vertical="center"/>
    </xf>
    <xf numFmtId="3" fontId="74" fillId="0" borderId="75" xfId="0" applyNumberFormat="1" applyFont="1" applyFill="1" applyBorder="1" applyAlignment="1">
      <alignment horizontal="right" vertical="center" wrapText="1"/>
    </xf>
    <xf numFmtId="180" fontId="0" fillId="0" borderId="0" xfId="43" applyNumberFormat="1" applyFont="1"/>
    <xf numFmtId="3" fontId="0" fillId="0" borderId="0" xfId="0" applyNumberFormat="1"/>
    <xf numFmtId="0" fontId="74" fillId="0" borderId="70" xfId="0" applyFont="1" applyBorder="1" applyAlignment="1">
      <alignment horizontal="right" vertical="center" wrapText="1"/>
    </xf>
    <xf numFmtId="0" fontId="74" fillId="0" borderId="70" xfId="0" applyFont="1" applyFill="1" applyBorder="1" applyAlignment="1">
      <alignment vertical="center" wrapText="1"/>
    </xf>
    <xf numFmtId="0" fontId="74" fillId="0" borderId="75" xfId="0" applyFont="1" applyFill="1" applyBorder="1" applyAlignment="1">
      <alignment vertical="center" wrapText="1"/>
    </xf>
    <xf numFmtId="3" fontId="74" fillId="0" borderId="70" xfId="0" applyNumberFormat="1" applyFont="1" applyFill="1" applyBorder="1" applyAlignment="1">
      <alignment vertical="center" wrapText="1"/>
    </xf>
    <xf numFmtId="166" fontId="74" fillId="0" borderId="0" xfId="70" applyNumberFormat="1" applyFont="1" applyFill="1" applyAlignment="1">
      <alignment horizontal="right" vertical="center" wrapText="1"/>
    </xf>
    <xf numFmtId="3" fontId="74" fillId="0" borderId="71" xfId="0" applyNumberFormat="1" applyFont="1" applyFill="1" applyBorder="1" applyAlignment="1">
      <alignment vertical="center" wrapText="1"/>
    </xf>
    <xf numFmtId="0" fontId="73" fillId="0" borderId="0" xfId="70" applyFont="1" applyBorder="1" applyAlignment="1">
      <alignment horizontal="center" vertical="center" wrapText="1"/>
    </xf>
    <xf numFmtId="180" fontId="74" fillId="0" borderId="13" xfId="43" applyNumberFormat="1" applyFont="1" applyFill="1" applyBorder="1" applyAlignment="1">
      <alignment horizontal="right" vertical="center"/>
    </xf>
    <xf numFmtId="180" fontId="74" fillId="0" borderId="75" xfId="43" applyNumberFormat="1" applyFont="1" applyFill="1" applyBorder="1" applyAlignment="1">
      <alignment horizontal="right" vertical="center" wrapText="1"/>
    </xf>
    <xf numFmtId="180" fontId="74" fillId="0" borderId="101" xfId="43" applyNumberFormat="1" applyFont="1" applyFill="1" applyBorder="1" applyAlignment="1">
      <alignment horizontal="right" vertical="center" wrapText="1"/>
    </xf>
    <xf numFmtId="180" fontId="74" fillId="0" borderId="25" xfId="43" applyNumberFormat="1" applyFont="1" applyFill="1" applyBorder="1" applyAlignment="1">
      <alignment horizontal="right" vertical="center"/>
    </xf>
    <xf numFmtId="3" fontId="74" fillId="0" borderId="70" xfId="70" applyNumberFormat="1" applyFont="1" applyFill="1" applyBorder="1" applyAlignment="1">
      <alignment horizontal="center" vertical="center"/>
    </xf>
    <xf numFmtId="3" fontId="74" fillId="0" borderId="75" xfId="70" applyNumberFormat="1" applyFont="1" applyFill="1" applyBorder="1" applyAlignment="1">
      <alignment horizontal="center" vertical="center"/>
    </xf>
    <xf numFmtId="3" fontId="74" fillId="0" borderId="71" xfId="70" applyNumberFormat="1" applyFont="1" applyFill="1" applyBorder="1" applyAlignment="1">
      <alignment horizontal="center" vertical="center"/>
    </xf>
    <xf numFmtId="3" fontId="74" fillId="0" borderId="57" xfId="70" applyNumberFormat="1" applyFont="1" applyFill="1" applyBorder="1" applyAlignment="1">
      <alignment horizontal="center" vertical="center"/>
    </xf>
    <xf numFmtId="3" fontId="74" fillId="0" borderId="13" xfId="70" applyNumberFormat="1" applyFont="1" applyFill="1" applyBorder="1" applyAlignment="1">
      <alignment horizontal="center" vertical="center"/>
    </xf>
    <xf numFmtId="0" fontId="74" fillId="0" borderId="70" xfId="70" applyFont="1" applyFill="1" applyBorder="1" applyAlignment="1">
      <alignment horizontal="center" vertical="center"/>
    </xf>
    <xf numFmtId="0" fontId="74" fillId="0" borderId="75" xfId="70" applyFont="1" applyFill="1" applyBorder="1" applyAlignment="1">
      <alignment horizontal="center" vertical="center"/>
    </xf>
    <xf numFmtId="3" fontId="74" fillId="0" borderId="70" xfId="70" applyNumberFormat="1" applyFont="1" applyFill="1" applyBorder="1" applyAlignment="1">
      <alignment horizontal="center" vertical="center" wrapText="1"/>
    </xf>
    <xf numFmtId="0" fontId="74" fillId="0" borderId="0" xfId="70" applyFont="1" applyAlignment="1">
      <alignment horizontal="center" vertical="center" wrapText="1"/>
    </xf>
    <xf numFmtId="180" fontId="74" fillId="0" borderId="79" xfId="43" applyNumberFormat="1" applyFont="1" applyFill="1" applyBorder="1" applyAlignment="1">
      <alignment horizontal="center" vertical="center"/>
    </xf>
    <xf numFmtId="180" fontId="74" fillId="0" borderId="79" xfId="43" applyNumberFormat="1" applyFont="1" applyFill="1" applyBorder="1" applyAlignment="1">
      <alignment horizontal="center" vertical="center" wrapText="1"/>
    </xf>
    <xf numFmtId="180" fontId="74" fillId="0" borderId="94" xfId="43" applyNumberFormat="1" applyFont="1" applyFill="1" applyBorder="1" applyAlignment="1">
      <alignment horizontal="center" vertical="center"/>
    </xf>
    <xf numFmtId="180" fontId="74" fillId="0" borderId="11" xfId="43" applyNumberFormat="1" applyFont="1" applyFill="1" applyBorder="1" applyAlignment="1">
      <alignment horizontal="center" vertical="center"/>
    </xf>
    <xf numFmtId="180" fontId="74" fillId="0" borderId="18" xfId="43" applyNumberFormat="1" applyFont="1" applyFill="1" applyBorder="1" applyAlignment="1">
      <alignment horizontal="center" vertical="center"/>
    </xf>
    <xf numFmtId="180" fontId="74" fillId="0" borderId="80" xfId="43" applyNumberFormat="1" applyFont="1" applyFill="1" applyBorder="1" applyAlignment="1">
      <alignment horizontal="center" vertical="center" wrapText="1"/>
    </xf>
    <xf numFmtId="0" fontId="74" fillId="0" borderId="0" xfId="70" applyFont="1" applyAlignment="1">
      <alignment horizontal="center"/>
    </xf>
    <xf numFmtId="180" fontId="74" fillId="0" borderId="70" xfId="43" applyNumberFormat="1" applyFont="1" applyFill="1" applyBorder="1" applyAlignment="1">
      <alignment horizontal="center" vertical="center"/>
    </xf>
    <xf numFmtId="180" fontId="74" fillId="0" borderId="70" xfId="43" applyNumberFormat="1" applyFont="1" applyFill="1" applyBorder="1" applyAlignment="1">
      <alignment horizontal="center" vertical="center" wrapText="1"/>
    </xf>
    <xf numFmtId="180" fontId="74" fillId="0" borderId="71" xfId="43" applyNumberFormat="1" applyFont="1" applyFill="1" applyBorder="1" applyAlignment="1">
      <alignment horizontal="center" vertical="center"/>
    </xf>
    <xf numFmtId="180" fontId="74" fillId="0" borderId="57" xfId="43" applyNumberFormat="1" applyFont="1" applyFill="1" applyBorder="1" applyAlignment="1">
      <alignment horizontal="center" vertical="center"/>
    </xf>
    <xf numFmtId="180" fontId="74" fillId="0" borderId="95" xfId="43" applyNumberFormat="1" applyFont="1" applyFill="1" applyBorder="1" applyAlignment="1">
      <alignment horizontal="center" vertical="center"/>
    </xf>
    <xf numFmtId="180" fontId="74" fillId="0" borderId="105" xfId="43" applyNumberFormat="1" applyFont="1" applyFill="1" applyBorder="1" applyAlignment="1">
      <alignment horizontal="center" vertical="center"/>
    </xf>
    <xf numFmtId="180" fontId="74" fillId="0" borderId="105" xfId="43" applyNumberFormat="1" applyFont="1" applyFill="1" applyBorder="1" applyAlignment="1">
      <alignment horizontal="center" vertical="center" wrapText="1"/>
    </xf>
    <xf numFmtId="180" fontId="74" fillId="0" borderId="85" xfId="43" applyNumberFormat="1" applyFont="1" applyFill="1" applyBorder="1" applyAlignment="1">
      <alignment horizontal="center" vertical="center" wrapText="1"/>
    </xf>
    <xf numFmtId="180" fontId="74" fillId="0" borderId="58" xfId="43" applyNumberFormat="1" applyFont="1" applyFill="1" applyBorder="1" applyAlignment="1">
      <alignment horizontal="center" vertical="center"/>
    </xf>
    <xf numFmtId="180" fontId="74" fillId="0" borderId="47" xfId="43" applyNumberFormat="1" applyFont="1" applyFill="1" applyBorder="1" applyAlignment="1">
      <alignment horizontal="center" vertical="center"/>
    </xf>
    <xf numFmtId="180" fontId="74" fillId="0" borderId="58" xfId="43" applyNumberFormat="1" applyFont="1" applyFill="1" applyBorder="1" applyAlignment="1">
      <alignment horizontal="center" vertical="center" wrapText="1"/>
    </xf>
    <xf numFmtId="0" fontId="71" fillId="0" borderId="0" xfId="70" applyFont="1" applyAlignment="1">
      <alignment horizontal="center" vertical="center" wrapText="1"/>
    </xf>
    <xf numFmtId="180" fontId="74" fillId="0" borderId="96" xfId="43" applyNumberFormat="1" applyFont="1" applyFill="1" applyBorder="1" applyAlignment="1">
      <alignment horizontal="center" vertical="center"/>
    </xf>
    <xf numFmtId="180" fontId="74" fillId="0" borderId="106" xfId="43" applyNumberFormat="1" applyFont="1" applyFill="1" applyBorder="1" applyAlignment="1">
      <alignment horizontal="center" vertical="center"/>
    </xf>
    <xf numFmtId="180" fontId="74" fillId="0" borderId="107" xfId="43" applyNumberFormat="1" applyFont="1" applyFill="1" applyBorder="1" applyAlignment="1">
      <alignment horizontal="center" vertical="center"/>
    </xf>
    <xf numFmtId="180" fontId="74" fillId="0" borderId="96" xfId="43" applyNumberFormat="1" applyFont="1" applyFill="1" applyBorder="1" applyAlignment="1">
      <alignment horizontal="center" vertical="center" wrapText="1"/>
    </xf>
    <xf numFmtId="180" fontId="74" fillId="0" borderId="83" xfId="43" applyNumberFormat="1" applyFont="1" applyFill="1" applyBorder="1" applyAlignment="1">
      <alignment horizontal="center" vertical="center"/>
    </xf>
    <xf numFmtId="180" fontId="74" fillId="0" borderId="106" xfId="43" applyNumberFormat="1" applyFont="1" applyFill="1" applyBorder="1" applyAlignment="1">
      <alignment horizontal="center" vertical="center" wrapText="1"/>
    </xf>
    <xf numFmtId="180" fontId="74" fillId="0" borderId="21" xfId="43" applyNumberFormat="1" applyFont="1" applyFill="1" applyBorder="1" applyAlignment="1">
      <alignment horizontal="center" vertical="center"/>
    </xf>
    <xf numFmtId="180" fontId="74" fillId="0" borderId="39" xfId="43" applyNumberFormat="1" applyFont="1" applyFill="1" applyBorder="1" applyAlignment="1">
      <alignment horizontal="center" vertical="center"/>
    </xf>
    <xf numFmtId="0" fontId="73" fillId="22" borderId="108" xfId="70" applyFont="1" applyFill="1" applyBorder="1" applyAlignment="1">
      <alignment horizontal="center" vertical="center"/>
    </xf>
    <xf numFmtId="180" fontId="74" fillId="0" borderId="105" xfId="43" applyNumberFormat="1" applyFont="1" applyFill="1" applyBorder="1"/>
    <xf numFmtId="180" fontId="74" fillId="0" borderId="95" xfId="43" applyNumberFormat="1" applyFont="1" applyFill="1" applyBorder="1"/>
    <xf numFmtId="180" fontId="74" fillId="0" borderId="95" xfId="43" applyNumberFormat="1" applyFont="1" applyFill="1" applyBorder="1" applyAlignment="1">
      <alignment wrapText="1"/>
    </xf>
    <xf numFmtId="180" fontId="74" fillId="0" borderId="95" xfId="43" applyNumberFormat="1" applyFont="1" applyFill="1" applyBorder="1" applyAlignment="1"/>
    <xf numFmtId="180" fontId="74" fillId="0" borderId="98" xfId="43" applyNumberFormat="1" applyFont="1" applyFill="1" applyBorder="1" applyAlignment="1">
      <alignment wrapText="1"/>
    </xf>
    <xf numFmtId="180" fontId="74" fillId="0" borderId="109" xfId="43" applyNumberFormat="1" applyFont="1" applyFill="1" applyBorder="1" applyAlignment="1">
      <alignment wrapText="1"/>
    </xf>
    <xf numFmtId="180" fontId="73" fillId="0" borderId="89" xfId="43" applyNumberFormat="1" applyFont="1" applyBorder="1" applyAlignment="1">
      <alignment vertical="center"/>
    </xf>
    <xf numFmtId="0" fontId="74" fillId="0" borderId="110" xfId="70" applyFont="1" applyBorder="1"/>
    <xf numFmtId="180" fontId="74" fillId="0" borderId="19" xfId="43" applyNumberFormat="1" applyFont="1" applyBorder="1"/>
    <xf numFmtId="180" fontId="74" fillId="0" borderId="78" xfId="43" applyNumberFormat="1" applyFont="1" applyBorder="1"/>
    <xf numFmtId="169" fontId="74" fillId="0" borderId="0" xfId="0" applyNumberFormat="1" applyFont="1"/>
    <xf numFmtId="180" fontId="74" fillId="0" borderId="0" xfId="43" applyNumberFormat="1" applyFont="1" applyAlignment="1">
      <alignment vertical="center" wrapText="1"/>
    </xf>
    <xf numFmtId="180" fontId="72" fillId="0" borderId="0" xfId="43" applyNumberFormat="1" applyFont="1" applyAlignment="1">
      <alignment wrapText="1"/>
    </xf>
    <xf numFmtId="180" fontId="74" fillId="0" borderId="0" xfId="43" applyNumberFormat="1" applyFont="1" applyAlignment="1">
      <alignment wrapText="1"/>
    </xf>
    <xf numFmtId="180" fontId="74" fillId="0" borderId="0" xfId="43" applyNumberFormat="1" applyFont="1" applyFill="1" applyAlignment="1">
      <alignment vertical="center" wrapText="1"/>
    </xf>
    <xf numFmtId="180" fontId="74" fillId="0" borderId="0" xfId="43" applyNumberFormat="1" applyFont="1" applyBorder="1" applyAlignment="1">
      <alignment vertical="center" wrapText="1"/>
    </xf>
    <xf numFmtId="180" fontId="73" fillId="0" borderId="0" xfId="43" applyNumberFormat="1" applyFont="1" applyFill="1" applyAlignment="1">
      <alignment vertical="center" wrapText="1"/>
    </xf>
    <xf numFmtId="0" fontId="73" fillId="0" borderId="0" xfId="0" applyFont="1" applyAlignment="1">
      <alignment vertical="center" wrapText="1"/>
    </xf>
    <xf numFmtId="180" fontId="73" fillId="0" borderId="0" xfId="43" applyNumberFormat="1" applyFont="1" applyAlignment="1">
      <alignment vertical="center" wrapText="1"/>
    </xf>
    <xf numFmtId="0" fontId="73" fillId="0" borderId="0" xfId="0" applyFont="1" applyFill="1" applyAlignment="1">
      <alignment vertical="center" wrapText="1"/>
    </xf>
    <xf numFmtId="0" fontId="74" fillId="0" borderId="70" xfId="70" applyFont="1" applyFill="1" applyBorder="1"/>
    <xf numFmtId="3" fontId="74" fillId="0" borderId="85" xfId="70" applyNumberFormat="1" applyFont="1" applyFill="1" applyBorder="1" applyAlignment="1">
      <alignment horizontal="right" vertical="center"/>
    </xf>
    <xf numFmtId="169" fontId="76" fillId="0" borderId="11" xfId="46" applyNumberFormat="1" applyFont="1" applyFill="1" applyBorder="1" applyAlignment="1" applyProtection="1">
      <alignment horizontal="right"/>
    </xf>
    <xf numFmtId="169" fontId="75" fillId="0" borderId="11" xfId="46" applyNumberFormat="1" applyFont="1" applyFill="1" applyBorder="1"/>
    <xf numFmtId="0" fontId="74" fillId="0" borderId="11" xfId="0" applyFont="1" applyBorder="1"/>
    <xf numFmtId="169" fontId="75" fillId="0" borderId="11" xfId="46" applyNumberFormat="1" applyFont="1" applyBorder="1" applyAlignment="1" applyProtection="1">
      <alignment horizontal="right"/>
    </xf>
    <xf numFmtId="0" fontId="73" fillId="0" borderId="11" xfId="0" applyFont="1" applyBorder="1"/>
    <xf numFmtId="4" fontId="73" fillId="20" borderId="20" xfId="53" applyNumberFormat="1" applyFont="1" applyFill="1" applyBorder="1" applyAlignment="1">
      <alignment horizontal="center" vertical="center" wrapText="1"/>
    </xf>
    <xf numFmtId="3" fontId="2" fillId="22" borderId="33" xfId="0" applyNumberFormat="1" applyFont="1" applyFill="1" applyBorder="1" applyAlignment="1" applyProtection="1">
      <alignment horizontal="left"/>
    </xf>
    <xf numFmtId="3" fontId="2" fillId="22" borderId="13" xfId="0" applyNumberFormat="1" applyFont="1" applyFill="1" applyBorder="1" applyAlignment="1" applyProtection="1">
      <alignment horizontal="left"/>
    </xf>
    <xf numFmtId="3" fontId="2" fillId="22" borderId="25" xfId="0" applyNumberFormat="1" applyFont="1" applyFill="1" applyBorder="1" applyAlignment="1" applyProtection="1">
      <alignment horizontal="left"/>
    </xf>
    <xf numFmtId="0" fontId="10" fillId="0" borderId="102" xfId="0" applyFont="1" applyBorder="1" applyAlignment="1">
      <alignment horizontal="center" wrapText="1"/>
    </xf>
    <xf numFmtId="0" fontId="10" fillId="0" borderId="63" xfId="0" applyFont="1" applyBorder="1" applyAlignment="1">
      <alignment horizontal="center"/>
    </xf>
    <xf numFmtId="3" fontId="16" fillId="0" borderId="0" xfId="0" quotePrefix="1" applyNumberFormat="1" applyFont="1" applyFill="1" applyBorder="1" applyAlignment="1" applyProtection="1">
      <alignment horizontal="left" vertical="top" wrapText="1"/>
    </xf>
    <xf numFmtId="3" fontId="16" fillId="0" borderId="11" xfId="0" quotePrefix="1" applyNumberFormat="1" applyFont="1" applyFill="1" applyBorder="1" applyAlignment="1" applyProtection="1">
      <alignment horizontal="left" vertical="top" wrapText="1"/>
    </xf>
    <xf numFmtId="0" fontId="2" fillId="0" borderId="63" xfId="0" applyFont="1" applyBorder="1" applyAlignment="1">
      <alignment horizontal="center" vertical="center"/>
    </xf>
    <xf numFmtId="0" fontId="2" fillId="0" borderId="55" xfId="0" applyFont="1" applyBorder="1" applyAlignment="1">
      <alignment horizontal="center" vertical="center"/>
    </xf>
    <xf numFmtId="168" fontId="10" fillId="0" borderId="17" xfId="99" applyFont="1" applyFill="1" applyBorder="1" applyAlignment="1">
      <alignment horizontal="center" vertical="center" wrapText="1"/>
    </xf>
    <xf numFmtId="168" fontId="10" fillId="0" borderId="23" xfId="99" applyFont="1" applyFill="1" applyBorder="1" applyAlignment="1">
      <alignment horizontal="center" vertical="center" wrapText="1"/>
    </xf>
    <xf numFmtId="168" fontId="10" fillId="0" borderId="82" xfId="99" applyFont="1" applyFill="1" applyBorder="1" applyAlignment="1">
      <alignment horizontal="center" vertical="center" wrapText="1"/>
    </xf>
    <xf numFmtId="168" fontId="10" fillId="0" borderId="48" xfId="99" applyFont="1" applyFill="1" applyBorder="1" applyAlignment="1">
      <alignment horizontal="center" vertical="center" wrapText="1"/>
    </xf>
    <xf numFmtId="168" fontId="10" fillId="0" borderId="0" xfId="99" applyFont="1" applyFill="1" applyBorder="1" applyAlignment="1">
      <alignment horizontal="center" vertical="center" wrapText="1"/>
    </xf>
    <xf numFmtId="3" fontId="4" fillId="0" borderId="37" xfId="46" quotePrefix="1" applyNumberFormat="1" applyFont="1" applyFill="1" applyBorder="1" applyAlignment="1" applyProtection="1">
      <alignment horizontal="center" vertical="center" wrapText="1"/>
    </xf>
    <xf numFmtId="3" fontId="4" fillId="0" borderId="13" xfId="46" quotePrefix="1" applyNumberFormat="1" applyFont="1" applyFill="1" applyBorder="1" applyAlignment="1" applyProtection="1">
      <alignment horizontal="center" vertical="center" wrapText="1"/>
    </xf>
    <xf numFmtId="169" fontId="4" fillId="0" borderId="37" xfId="46" quotePrefix="1" applyNumberFormat="1" applyFont="1" applyFill="1" applyBorder="1" applyAlignment="1" applyProtection="1">
      <alignment horizontal="center" vertical="center" wrapText="1"/>
    </xf>
    <xf numFmtId="169" fontId="4" fillId="0" borderId="68" xfId="46" quotePrefix="1" applyNumberFormat="1" applyFont="1" applyFill="1" applyBorder="1" applyAlignment="1" applyProtection="1">
      <alignment horizontal="center" vertical="center" wrapText="1"/>
    </xf>
    <xf numFmtId="3" fontId="2" fillId="0" borderId="63" xfId="0" applyNumberFormat="1" applyFont="1" applyBorder="1" applyAlignment="1">
      <alignment horizontal="center" vertical="center"/>
    </xf>
    <xf numFmtId="3" fontId="2" fillId="0" borderId="55" xfId="0" applyNumberFormat="1" applyFont="1" applyBorder="1" applyAlignment="1">
      <alignment horizontal="center" vertical="center"/>
    </xf>
    <xf numFmtId="3" fontId="10" fillId="0" borderId="17" xfId="99" applyNumberFormat="1" applyFont="1" applyFill="1" applyBorder="1" applyAlignment="1">
      <alignment horizontal="center" vertical="center" wrapText="1"/>
    </xf>
    <xf numFmtId="3" fontId="10" fillId="0" borderId="23" xfId="99" applyNumberFormat="1" applyFont="1" applyFill="1" applyBorder="1" applyAlignment="1">
      <alignment horizontal="center" vertical="center" wrapText="1"/>
    </xf>
    <xf numFmtId="3" fontId="10" fillId="0" borderId="82" xfId="99" applyNumberFormat="1" applyFont="1" applyFill="1" applyBorder="1" applyAlignment="1">
      <alignment horizontal="center" vertical="center" wrapText="1"/>
    </xf>
    <xf numFmtId="3" fontId="10" fillId="0" borderId="48" xfId="99" applyNumberFormat="1" applyFont="1" applyFill="1" applyBorder="1" applyAlignment="1">
      <alignment horizontal="center" vertical="center" wrapText="1"/>
    </xf>
    <xf numFmtId="3" fontId="10" fillId="0" borderId="0" xfId="99" applyNumberFormat="1" applyFont="1" applyFill="1" applyBorder="1" applyAlignment="1">
      <alignment horizontal="center" vertical="center" wrapText="1"/>
    </xf>
    <xf numFmtId="3" fontId="4" fillId="0" borderId="68" xfId="46" quotePrefix="1" applyNumberFormat="1" applyFont="1" applyFill="1" applyBorder="1" applyAlignment="1" applyProtection="1">
      <alignment horizontal="center" vertical="center" wrapText="1"/>
    </xf>
    <xf numFmtId="3" fontId="10" fillId="0" borderId="102" xfId="0" applyNumberFormat="1" applyFont="1" applyBorder="1" applyAlignment="1">
      <alignment horizontal="center" wrapText="1"/>
    </xf>
    <xf numFmtId="3" fontId="10" fillId="0" borderId="63" xfId="0" applyNumberFormat="1" applyFont="1" applyBorder="1" applyAlignment="1">
      <alignment horizontal="center"/>
    </xf>
    <xf numFmtId="3" fontId="2" fillId="22" borderId="64" xfId="0" applyNumberFormat="1" applyFont="1" applyFill="1" applyBorder="1" applyAlignment="1" applyProtection="1">
      <alignment horizontal="left"/>
    </xf>
    <xf numFmtId="3" fontId="2" fillId="22" borderId="50" xfId="0" applyNumberFormat="1" applyFont="1" applyFill="1" applyBorder="1" applyAlignment="1" applyProtection="1">
      <alignment horizontal="left"/>
    </xf>
    <xf numFmtId="3" fontId="2" fillId="22" borderId="27" xfId="0" applyNumberFormat="1" applyFont="1" applyFill="1" applyBorder="1" applyAlignment="1" applyProtection="1">
      <alignment horizontal="left"/>
    </xf>
    <xf numFmtId="3" fontId="2" fillId="22" borderId="111" xfId="0" applyNumberFormat="1" applyFont="1" applyFill="1" applyBorder="1" applyAlignment="1" applyProtection="1">
      <alignment horizontal="left"/>
    </xf>
    <xf numFmtId="3" fontId="2" fillId="22" borderId="40" xfId="0" applyNumberFormat="1" applyFont="1" applyFill="1" applyBorder="1" applyAlignment="1" applyProtection="1">
      <alignment horizontal="left"/>
    </xf>
    <xf numFmtId="3" fontId="2" fillId="22" borderId="33" xfId="0" applyNumberFormat="1" applyFont="1" applyFill="1" applyBorder="1" applyAlignment="1" applyProtection="1"/>
    <xf numFmtId="3" fontId="2" fillId="22" borderId="13" xfId="0" applyNumberFormat="1" applyFont="1" applyFill="1" applyBorder="1" applyAlignment="1" applyProtection="1"/>
    <xf numFmtId="3" fontId="2" fillId="22" borderId="57" xfId="0" applyNumberFormat="1" applyFont="1" applyFill="1" applyBorder="1" applyAlignment="1" applyProtection="1"/>
    <xf numFmtId="3" fontId="2" fillId="22" borderId="25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left" wrapText="1"/>
    </xf>
    <xf numFmtId="3" fontId="5" fillId="0" borderId="11" xfId="0" applyNumberFormat="1" applyFont="1" applyFill="1" applyBorder="1" applyAlignment="1" applyProtection="1">
      <alignment horizontal="left" wrapText="1"/>
    </xf>
    <xf numFmtId="3" fontId="2" fillId="22" borderId="61" xfId="0" applyNumberFormat="1" applyFont="1" applyFill="1" applyBorder="1" applyAlignment="1" applyProtection="1"/>
    <xf numFmtId="3" fontId="2" fillId="22" borderId="47" xfId="0" applyNumberFormat="1" applyFont="1" applyFill="1" applyBorder="1" applyAlignment="1" applyProtection="1"/>
    <xf numFmtId="3" fontId="2" fillId="22" borderId="12" xfId="0" applyNumberFormat="1" applyFont="1" applyFill="1" applyBorder="1" applyAlignment="1" applyProtection="1"/>
    <xf numFmtId="3" fontId="2" fillId="22" borderId="18" xfId="0" applyNumberFormat="1" applyFont="1" applyFill="1" applyBorder="1" applyAlignment="1" applyProtection="1"/>
    <xf numFmtId="3" fontId="2" fillId="22" borderId="0" xfId="0" applyNumberFormat="1" applyFont="1" applyFill="1" applyBorder="1" applyAlignment="1" applyProtection="1"/>
    <xf numFmtId="3" fontId="2" fillId="22" borderId="89" xfId="0" applyNumberFormat="1" applyFont="1" applyFill="1" applyBorder="1" applyAlignment="1" applyProtection="1"/>
    <xf numFmtId="3" fontId="2" fillId="22" borderId="69" xfId="0" applyNumberFormat="1" applyFont="1" applyFill="1" applyBorder="1" applyAlignment="1" applyProtection="1"/>
    <xf numFmtId="3" fontId="2" fillId="22" borderId="90" xfId="0" applyNumberFormat="1" applyFont="1" applyFill="1" applyBorder="1" applyAlignment="1" applyProtection="1"/>
    <xf numFmtId="3" fontId="2" fillId="22" borderId="40" xfId="0" applyNumberFormat="1" applyFont="1" applyFill="1" applyBorder="1" applyAlignment="1" applyProtection="1"/>
    <xf numFmtId="0" fontId="15" fillId="0" borderId="61" xfId="66" applyFont="1" applyFill="1" applyBorder="1" applyAlignment="1" applyProtection="1">
      <alignment horizontal="center" vertical="center" wrapText="1"/>
    </xf>
    <xf numFmtId="0" fontId="15" fillId="0" borderId="47" xfId="66" applyFont="1" applyFill="1" applyBorder="1" applyAlignment="1" applyProtection="1">
      <alignment horizontal="center" vertical="center" wrapText="1"/>
    </xf>
    <xf numFmtId="0" fontId="15" fillId="0" borderId="39" xfId="66" applyFont="1" applyFill="1" applyBorder="1" applyAlignment="1" applyProtection="1">
      <alignment horizontal="center" vertical="center" wrapText="1"/>
    </xf>
    <xf numFmtId="0" fontId="15" fillId="0" borderId="61" xfId="66" applyFont="1" applyFill="1" applyBorder="1" applyAlignment="1" applyProtection="1">
      <alignment horizontal="left" vertical="center" wrapText="1"/>
    </xf>
    <xf numFmtId="0" fontId="15" fillId="0" borderId="47" xfId="66" applyFont="1" applyFill="1" applyBorder="1" applyAlignment="1" applyProtection="1">
      <alignment horizontal="left" vertical="center" wrapText="1"/>
    </xf>
    <xf numFmtId="0" fontId="15" fillId="0" borderId="39" xfId="66" applyFont="1" applyFill="1" applyBorder="1" applyAlignment="1" applyProtection="1">
      <alignment horizontal="left" vertical="center" wrapText="1"/>
    </xf>
    <xf numFmtId="0" fontId="24" fillId="22" borderId="61" xfId="66" applyFont="1" applyFill="1" applyBorder="1" applyAlignment="1" applyProtection="1">
      <alignment horizontal="left" vertical="center" wrapText="1"/>
    </xf>
    <xf numFmtId="0" fontId="24" fillId="22" borderId="47" xfId="66" applyFont="1" applyFill="1" applyBorder="1" applyAlignment="1" applyProtection="1">
      <alignment horizontal="left" vertical="center" wrapText="1"/>
    </xf>
    <xf numFmtId="0" fontId="24" fillId="22" borderId="39" xfId="66" applyFont="1" applyFill="1" applyBorder="1" applyAlignment="1" applyProtection="1">
      <alignment horizontal="left" vertical="center" wrapText="1"/>
    </xf>
    <xf numFmtId="0" fontId="24" fillId="22" borderId="61" xfId="66" applyFont="1" applyFill="1" applyBorder="1" applyAlignment="1" applyProtection="1">
      <alignment horizontal="center" vertical="center" wrapText="1"/>
    </xf>
    <xf numFmtId="0" fontId="24" fillId="22" borderId="47" xfId="66" applyFont="1" applyFill="1" applyBorder="1" applyAlignment="1" applyProtection="1">
      <alignment horizontal="center" vertical="center" wrapText="1"/>
    </xf>
    <xf numFmtId="0" fontId="24" fillId="22" borderId="39" xfId="66" applyFont="1" applyFill="1" applyBorder="1" applyAlignment="1" applyProtection="1">
      <alignment horizontal="center" vertical="center" wrapText="1"/>
    </xf>
    <xf numFmtId="0" fontId="15" fillId="20" borderId="0" xfId="82" applyFont="1" applyFill="1" applyBorder="1" applyAlignment="1">
      <alignment horizontal="center" vertical="center"/>
    </xf>
    <xf numFmtId="0" fontId="20" fillId="25" borderId="61" xfId="66" applyFont="1" applyFill="1" applyBorder="1" applyAlignment="1" applyProtection="1">
      <alignment horizontal="left" vertical="center" wrapText="1"/>
    </xf>
    <xf numFmtId="0" fontId="20" fillId="25" borderId="47" xfId="66" applyFont="1" applyFill="1" applyBorder="1" applyAlignment="1" applyProtection="1">
      <alignment horizontal="left" vertical="center" wrapText="1"/>
    </xf>
    <xf numFmtId="0" fontId="20" fillId="25" borderId="39" xfId="66" applyFont="1" applyFill="1" applyBorder="1" applyAlignment="1" applyProtection="1">
      <alignment horizontal="left" vertical="center" wrapText="1"/>
    </xf>
    <xf numFmtId="0" fontId="20" fillId="25" borderId="61" xfId="66" applyFont="1" applyFill="1" applyBorder="1" applyAlignment="1" applyProtection="1">
      <alignment horizontal="center" vertical="center" wrapText="1"/>
    </xf>
    <xf numFmtId="0" fontId="20" fillId="25" borderId="47" xfId="66" applyFont="1" applyFill="1" applyBorder="1" applyAlignment="1" applyProtection="1">
      <alignment horizontal="center" vertical="center" wrapText="1"/>
    </xf>
    <xf numFmtId="0" fontId="20" fillId="25" borderId="39" xfId="66" applyFont="1" applyFill="1" applyBorder="1" applyAlignment="1" applyProtection="1">
      <alignment horizontal="center" vertical="center" wrapText="1"/>
    </xf>
    <xf numFmtId="173" fontId="17" fillId="20" borderId="0" xfId="82" applyNumberFormat="1" applyFont="1" applyFill="1" applyBorder="1" applyAlignment="1">
      <alignment horizontal="center" vertical="center"/>
    </xf>
    <xf numFmtId="0" fontId="20" fillId="24" borderId="112" xfId="66" applyFont="1" applyFill="1" applyBorder="1" applyAlignment="1" applyProtection="1">
      <alignment horizontal="center" vertical="center" wrapText="1"/>
    </xf>
    <xf numFmtId="0" fontId="20" fillId="24" borderId="113" xfId="66" applyFont="1" applyFill="1" applyBorder="1" applyAlignment="1" applyProtection="1">
      <alignment horizontal="center" vertical="center" wrapText="1"/>
    </xf>
    <xf numFmtId="0" fontId="20" fillId="24" borderId="114" xfId="66" applyFont="1" applyFill="1" applyBorder="1" applyAlignment="1" applyProtection="1">
      <alignment horizontal="center" vertical="center" wrapText="1"/>
    </xf>
    <xf numFmtId="0" fontId="20" fillId="0" borderId="19" xfId="82" applyFont="1" applyFill="1" applyBorder="1" applyAlignment="1">
      <alignment horizontal="center" vertical="center" wrapText="1"/>
    </xf>
    <xf numFmtId="0" fontId="20" fillId="0" borderId="88" xfId="82" applyFont="1" applyFill="1" applyBorder="1" applyAlignment="1">
      <alignment horizontal="center" vertical="center" wrapText="1"/>
    </xf>
    <xf numFmtId="0" fontId="20" fillId="24" borderId="112" xfId="66" applyFont="1" applyFill="1" applyBorder="1" applyAlignment="1" applyProtection="1">
      <alignment horizontal="left" vertical="center" wrapText="1"/>
    </xf>
    <xf numFmtId="0" fontId="20" fillId="24" borderId="113" xfId="66" applyFont="1" applyFill="1" applyBorder="1" applyAlignment="1" applyProtection="1">
      <alignment horizontal="left" vertical="center" wrapText="1"/>
    </xf>
    <xf numFmtId="0" fontId="20" fillId="24" borderId="114" xfId="66" applyFont="1" applyFill="1" applyBorder="1" applyAlignment="1" applyProtection="1">
      <alignment horizontal="left" vertical="center" wrapText="1"/>
    </xf>
    <xf numFmtId="0" fontId="19" fillId="23" borderId="19" xfId="82" applyFont="1" applyFill="1" applyBorder="1" applyAlignment="1">
      <alignment horizontal="center" vertical="center"/>
    </xf>
    <xf numFmtId="0" fontId="19" fillId="23" borderId="88" xfId="82" applyFont="1" applyFill="1" applyBorder="1" applyAlignment="1">
      <alignment horizontal="center" vertical="center"/>
    </xf>
    <xf numFmtId="0" fontId="17" fillId="23" borderId="89" xfId="82" applyFont="1" applyFill="1" applyBorder="1" applyAlignment="1">
      <alignment horizontal="center" vertical="center"/>
    </xf>
    <xf numFmtId="0" fontId="17" fillId="23" borderId="69" xfId="82" applyFont="1" applyFill="1" applyBorder="1" applyAlignment="1">
      <alignment horizontal="center" vertical="center"/>
    </xf>
    <xf numFmtId="0" fontId="17" fillId="23" borderId="22" xfId="82" applyFont="1" applyFill="1" applyBorder="1" applyAlignment="1">
      <alignment horizontal="center" vertical="center"/>
    </xf>
    <xf numFmtId="0" fontId="15" fillId="20" borderId="23" xfId="82" applyFont="1" applyFill="1" applyBorder="1" applyAlignment="1">
      <alignment horizontal="center" vertical="center"/>
    </xf>
    <xf numFmtId="0" fontId="17" fillId="20" borderId="0" xfId="82" applyFont="1" applyFill="1" applyAlignment="1">
      <alignment horizontal="center" vertical="center"/>
    </xf>
    <xf numFmtId="0" fontId="17" fillId="20" borderId="21" xfId="82" applyFont="1" applyFill="1" applyBorder="1" applyAlignment="1">
      <alignment horizontal="center" vertical="center"/>
    </xf>
    <xf numFmtId="0" fontId="15" fillId="20" borderId="0" xfId="82" applyFont="1" applyFill="1" applyAlignment="1">
      <alignment horizontal="center" vertical="center"/>
    </xf>
    <xf numFmtId="0" fontId="19" fillId="20" borderId="0" xfId="82" applyFont="1" applyFill="1" applyAlignment="1">
      <alignment horizontal="center" vertical="center" wrapText="1"/>
    </xf>
    <xf numFmtId="0" fontId="17" fillId="23" borderId="89" xfId="82" applyFont="1" applyFill="1" applyBorder="1" applyAlignment="1">
      <alignment horizontal="center" vertical="center" wrapText="1"/>
    </xf>
    <xf numFmtId="0" fontId="17" fillId="23" borderId="69" xfId="82" applyFont="1" applyFill="1" applyBorder="1" applyAlignment="1">
      <alignment horizontal="center" vertical="center" wrapText="1"/>
    </xf>
    <xf numFmtId="0" fontId="17" fillId="23" borderId="22" xfId="82" applyFont="1" applyFill="1" applyBorder="1" applyAlignment="1">
      <alignment horizontal="center" vertical="center" wrapText="1"/>
    </xf>
    <xf numFmtId="0" fontId="20" fillId="20" borderId="31" xfId="68" applyFont="1" applyFill="1" applyBorder="1" applyAlignment="1" applyProtection="1">
      <alignment horizontal="center" vertical="center"/>
    </xf>
    <xf numFmtId="0" fontId="20" fillId="20" borderId="29" xfId="68" applyFont="1" applyFill="1" applyBorder="1" applyAlignment="1" applyProtection="1">
      <alignment horizontal="center" vertical="center"/>
    </xf>
    <xf numFmtId="0" fontId="20" fillId="20" borderId="17" xfId="68" applyFont="1" applyFill="1" applyBorder="1" applyAlignment="1" applyProtection="1">
      <alignment horizontal="center" vertical="center" wrapText="1"/>
    </xf>
    <xf numFmtId="0" fontId="20" fillId="20" borderId="23" xfId="68" applyFont="1" applyFill="1" applyBorder="1" applyAlignment="1" applyProtection="1">
      <alignment horizontal="center" vertical="center" wrapText="1"/>
    </xf>
    <xf numFmtId="0" fontId="20" fillId="20" borderId="24" xfId="68" applyFont="1" applyFill="1" applyBorder="1" applyAlignment="1" applyProtection="1">
      <alignment horizontal="center" vertical="center" wrapText="1"/>
    </xf>
    <xf numFmtId="0" fontId="20" fillId="20" borderId="26" xfId="68" applyFont="1" applyFill="1" applyBorder="1" applyAlignment="1" applyProtection="1">
      <alignment horizontal="center" vertical="center" wrapText="1"/>
    </xf>
    <xf numFmtId="0" fontId="20" fillId="20" borderId="27" xfId="68" applyFont="1" applyFill="1" applyBorder="1" applyAlignment="1" applyProtection="1">
      <alignment horizontal="center" vertical="center" wrapText="1"/>
    </xf>
    <xf numFmtId="0" fontId="20" fillId="20" borderId="28" xfId="68" applyFont="1" applyFill="1" applyBorder="1" applyAlignment="1" applyProtection="1">
      <alignment horizontal="center" vertical="center" wrapText="1"/>
    </xf>
    <xf numFmtId="0" fontId="20" fillId="20" borderId="17" xfId="68" applyFont="1" applyFill="1" applyBorder="1" applyAlignment="1" applyProtection="1">
      <alignment horizontal="center" vertical="center"/>
    </xf>
    <xf numFmtId="0" fontId="20" fillId="20" borderId="23" xfId="68" applyFont="1" applyFill="1" applyBorder="1" applyAlignment="1" applyProtection="1">
      <alignment horizontal="center" vertical="center"/>
    </xf>
    <xf numFmtId="0" fontId="20" fillId="20" borderId="24" xfId="68" applyFont="1" applyFill="1" applyBorder="1" applyAlignment="1" applyProtection="1">
      <alignment horizontal="center" vertical="center"/>
    </xf>
    <xf numFmtId="0" fontId="20" fillId="20" borderId="26" xfId="68" applyFont="1" applyFill="1" applyBorder="1" applyAlignment="1" applyProtection="1">
      <alignment horizontal="center" vertical="center"/>
    </xf>
    <xf numFmtId="0" fontId="20" fillId="20" borderId="27" xfId="68" applyFont="1" applyFill="1" applyBorder="1" applyAlignment="1" applyProtection="1">
      <alignment horizontal="center" vertical="center"/>
    </xf>
    <xf numFmtId="0" fontId="20" fillId="20" borderId="28" xfId="68" applyFont="1" applyFill="1" applyBorder="1" applyAlignment="1" applyProtection="1">
      <alignment horizontal="center" vertical="center"/>
    </xf>
    <xf numFmtId="0" fontId="24" fillId="0" borderId="61" xfId="66" applyFont="1" applyFill="1" applyBorder="1" applyAlignment="1" applyProtection="1">
      <alignment horizontal="center" vertical="center" wrapText="1"/>
    </xf>
    <xf numFmtId="0" fontId="24" fillId="0" borderId="47" xfId="66" applyFont="1" applyFill="1" applyBorder="1" applyAlignment="1" applyProtection="1">
      <alignment horizontal="center" vertical="center" wrapText="1"/>
    </xf>
    <xf numFmtId="0" fontId="24" fillId="0" borderId="39" xfId="66" applyFont="1" applyFill="1" applyBorder="1" applyAlignment="1" applyProtection="1">
      <alignment horizontal="center" vertical="center" wrapText="1"/>
    </xf>
    <xf numFmtId="0" fontId="24" fillId="0" borderId="61" xfId="66" applyFont="1" applyFill="1" applyBorder="1" applyAlignment="1" applyProtection="1">
      <alignment horizontal="left" vertical="center" wrapText="1"/>
    </xf>
    <xf numFmtId="0" fontId="24" fillId="0" borderId="47" xfId="66" applyFont="1" applyFill="1" applyBorder="1" applyAlignment="1" applyProtection="1">
      <alignment horizontal="left" vertical="center" wrapText="1"/>
    </xf>
    <xf numFmtId="0" fontId="24" fillId="0" borderId="39" xfId="66" applyFont="1" applyFill="1" applyBorder="1" applyAlignment="1" applyProtection="1">
      <alignment horizontal="left" vertical="center" wrapText="1"/>
    </xf>
    <xf numFmtId="0" fontId="14" fillId="0" borderId="61" xfId="66" applyFont="1" applyFill="1" applyBorder="1" applyAlignment="1" applyProtection="1">
      <alignment horizontal="left" vertical="center" wrapText="1"/>
    </xf>
    <xf numFmtId="0" fontId="14" fillId="0" borderId="47" xfId="66" applyFont="1" applyFill="1" applyBorder="1" applyAlignment="1" applyProtection="1">
      <alignment horizontal="left" vertical="center" wrapText="1"/>
    </xf>
    <xf numFmtId="0" fontId="14" fillId="0" borderId="39" xfId="66" applyFont="1" applyFill="1" applyBorder="1" applyAlignment="1" applyProtection="1">
      <alignment horizontal="left" vertical="center" wrapText="1"/>
    </xf>
    <xf numFmtId="0" fontId="14" fillId="0" borderId="61" xfId="66" applyFont="1" applyFill="1" applyBorder="1" applyAlignment="1" applyProtection="1">
      <alignment horizontal="center" vertical="center" wrapText="1"/>
    </xf>
    <xf numFmtId="0" fontId="14" fillId="0" borderId="47" xfId="66" applyFont="1" applyFill="1" applyBorder="1" applyAlignment="1" applyProtection="1">
      <alignment horizontal="center" vertical="center" wrapText="1"/>
    </xf>
    <xf numFmtId="0" fontId="14" fillId="0" borderId="39" xfId="66" applyFont="1" applyFill="1" applyBorder="1" applyAlignment="1" applyProtection="1">
      <alignment horizontal="center" vertical="center" wrapText="1"/>
    </xf>
    <xf numFmtId="0" fontId="20" fillId="25" borderId="112" xfId="66" applyFont="1" applyFill="1" applyBorder="1" applyAlignment="1" applyProtection="1">
      <alignment horizontal="left" vertical="center" wrapText="1"/>
    </xf>
    <xf numFmtId="0" fontId="20" fillId="25" borderId="113" xfId="66" applyFont="1" applyFill="1" applyBorder="1" applyAlignment="1" applyProtection="1">
      <alignment horizontal="left" vertical="center" wrapText="1"/>
    </xf>
    <xf numFmtId="0" fontId="20" fillId="25" borderId="114" xfId="66" applyFont="1" applyFill="1" applyBorder="1" applyAlignment="1" applyProtection="1">
      <alignment horizontal="left" vertical="center" wrapText="1"/>
    </xf>
    <xf numFmtId="0" fontId="20" fillId="25" borderId="112" xfId="66" applyFont="1" applyFill="1" applyBorder="1" applyAlignment="1" applyProtection="1">
      <alignment horizontal="center" vertical="center" wrapText="1"/>
    </xf>
    <xf numFmtId="0" fontId="20" fillId="25" borderId="113" xfId="66" applyFont="1" applyFill="1" applyBorder="1" applyAlignment="1" applyProtection="1">
      <alignment horizontal="center" vertical="center" wrapText="1"/>
    </xf>
    <xf numFmtId="0" fontId="20" fillId="25" borderId="114" xfId="66" applyFont="1" applyFill="1" applyBorder="1" applyAlignment="1" applyProtection="1">
      <alignment horizontal="center" vertical="center" wrapText="1"/>
    </xf>
    <xf numFmtId="0" fontId="15" fillId="0" borderId="64" xfId="66" applyFont="1" applyFill="1" applyBorder="1" applyAlignment="1" applyProtection="1">
      <alignment horizontal="center" vertical="center" wrapText="1"/>
    </xf>
    <xf numFmtId="0" fontId="15" fillId="0" borderId="50" xfId="66" applyFont="1" applyFill="1" applyBorder="1" applyAlignment="1" applyProtection="1">
      <alignment horizontal="center" vertical="center" wrapText="1"/>
    </xf>
    <xf numFmtId="0" fontId="15" fillId="0" borderId="44" xfId="66" applyFont="1" applyFill="1" applyBorder="1" applyAlignment="1" applyProtection="1">
      <alignment horizontal="center" vertical="center" wrapText="1"/>
    </xf>
    <xf numFmtId="0" fontId="15" fillId="0" borderId="64" xfId="66" applyFont="1" applyFill="1" applyBorder="1" applyAlignment="1" applyProtection="1">
      <alignment horizontal="left" vertical="center" wrapText="1"/>
    </xf>
    <xf numFmtId="0" fontId="15" fillId="0" borderId="50" xfId="66" applyFont="1" applyFill="1" applyBorder="1" applyAlignment="1" applyProtection="1">
      <alignment horizontal="left" vertical="center" wrapText="1"/>
    </xf>
    <xf numFmtId="0" fontId="15" fillId="0" borderId="44" xfId="66" applyFont="1" applyFill="1" applyBorder="1" applyAlignment="1" applyProtection="1">
      <alignment horizontal="left" vertical="center" wrapText="1"/>
    </xf>
    <xf numFmtId="0" fontId="14" fillId="21" borderId="61" xfId="66" applyFont="1" applyFill="1" applyBorder="1" applyAlignment="1" applyProtection="1">
      <alignment horizontal="left" vertical="center" wrapText="1"/>
    </xf>
    <xf numFmtId="0" fontId="14" fillId="21" borderId="47" xfId="66" applyFont="1" applyFill="1" applyBorder="1" applyAlignment="1" applyProtection="1">
      <alignment horizontal="left" vertical="center" wrapText="1"/>
    </xf>
    <xf numFmtId="0" fontId="14" fillId="21" borderId="39" xfId="66" applyFont="1" applyFill="1" applyBorder="1" applyAlignment="1" applyProtection="1">
      <alignment horizontal="left" vertical="center" wrapText="1"/>
    </xf>
    <xf numFmtId="0" fontId="14" fillId="21" borderId="61" xfId="66" applyFont="1" applyFill="1" applyBorder="1" applyAlignment="1" applyProtection="1">
      <alignment horizontal="center" vertical="center" wrapText="1"/>
    </xf>
    <xf numFmtId="0" fontId="14" fillId="21" borderId="47" xfId="66" applyFont="1" applyFill="1" applyBorder="1" applyAlignment="1" applyProtection="1">
      <alignment horizontal="center" vertical="center" wrapText="1"/>
    </xf>
    <xf numFmtId="0" fontId="14" fillId="21" borderId="39" xfId="66" applyFont="1" applyFill="1" applyBorder="1" applyAlignment="1" applyProtection="1">
      <alignment horizontal="center" vertical="center" wrapText="1"/>
    </xf>
    <xf numFmtId="0" fontId="15" fillId="21" borderId="61" xfId="66" applyFont="1" applyFill="1" applyBorder="1" applyAlignment="1" applyProtection="1">
      <alignment horizontal="left" vertical="center" wrapText="1"/>
    </xf>
    <xf numFmtId="0" fontId="15" fillId="21" borderId="47" xfId="66" applyFont="1" applyFill="1" applyBorder="1" applyAlignment="1" applyProtection="1">
      <alignment horizontal="left" vertical="center" wrapText="1"/>
    </xf>
    <xf numFmtId="0" fontId="15" fillId="21" borderId="39" xfId="66" applyFont="1" applyFill="1" applyBorder="1" applyAlignment="1" applyProtection="1">
      <alignment horizontal="left" vertical="center" wrapText="1"/>
    </xf>
    <xf numFmtId="0" fontId="15" fillId="21" borderId="61" xfId="66" applyFont="1" applyFill="1" applyBorder="1" applyAlignment="1" applyProtection="1">
      <alignment horizontal="center" vertical="center" wrapText="1"/>
    </xf>
    <xf numFmtId="0" fontId="15" fillId="21" borderId="47" xfId="66" applyFont="1" applyFill="1" applyBorder="1" applyAlignment="1" applyProtection="1">
      <alignment horizontal="center" vertical="center" wrapText="1"/>
    </xf>
    <xf numFmtId="0" fontId="15" fillId="21" borderId="39" xfId="66" applyFont="1" applyFill="1" applyBorder="1" applyAlignment="1" applyProtection="1">
      <alignment horizontal="center" vertical="center" wrapText="1"/>
    </xf>
    <xf numFmtId="0" fontId="15" fillId="0" borderId="61" xfId="66" applyFont="1" applyFill="1" applyBorder="1" applyAlignment="1" applyProtection="1">
      <alignment horizontal="justify" vertical="center" wrapText="1"/>
    </xf>
    <xf numFmtId="0" fontId="15" fillId="0" borderId="47" xfId="66" applyFont="1" applyFill="1" applyBorder="1" applyAlignment="1" applyProtection="1">
      <alignment horizontal="justify" vertical="center" wrapText="1"/>
    </xf>
    <xf numFmtId="0" fontId="15" fillId="0" borderId="39" xfId="66" applyFont="1" applyFill="1" applyBorder="1" applyAlignment="1" applyProtection="1">
      <alignment horizontal="justify" vertical="center" wrapText="1"/>
    </xf>
    <xf numFmtId="0" fontId="14" fillId="0" borderId="64" xfId="66" applyFont="1" applyFill="1" applyBorder="1" applyAlignment="1" applyProtection="1">
      <alignment horizontal="left" vertical="center" wrapText="1"/>
    </xf>
    <xf numFmtId="0" fontId="14" fillId="0" borderId="50" xfId="66" applyFont="1" applyFill="1" applyBorder="1" applyAlignment="1" applyProtection="1">
      <alignment horizontal="left" vertical="center" wrapText="1"/>
    </xf>
    <xf numFmtId="0" fontId="14" fillId="0" borderId="44" xfId="66" applyFont="1" applyFill="1" applyBorder="1" applyAlignment="1" applyProtection="1">
      <alignment horizontal="left" vertical="center" wrapText="1"/>
    </xf>
    <xf numFmtId="0" fontId="24" fillId="0" borderId="64" xfId="66" applyFont="1" applyFill="1" applyBorder="1" applyAlignment="1" applyProtection="1">
      <alignment horizontal="center" vertical="center" wrapText="1"/>
    </xf>
    <xf numFmtId="0" fontId="24" fillId="0" borderId="50" xfId="66" applyFont="1" applyFill="1" applyBorder="1" applyAlignment="1" applyProtection="1">
      <alignment horizontal="center" vertical="center" wrapText="1"/>
    </xf>
    <xf numFmtId="0" fontId="24" fillId="0" borderId="44" xfId="66" applyFont="1" applyFill="1" applyBorder="1" applyAlignment="1" applyProtection="1">
      <alignment horizontal="center" vertical="center" wrapText="1"/>
    </xf>
    <xf numFmtId="0" fontId="20" fillId="26" borderId="112" xfId="66" applyFont="1" applyFill="1" applyBorder="1" applyAlignment="1" applyProtection="1">
      <alignment horizontal="center" vertical="center" wrapText="1"/>
    </xf>
    <xf numFmtId="0" fontId="20" fillId="26" borderId="113" xfId="66" applyFont="1" applyFill="1" applyBorder="1" applyAlignment="1" applyProtection="1">
      <alignment horizontal="center" vertical="center" wrapText="1"/>
    </xf>
    <xf numFmtId="0" fontId="20" fillId="26" borderId="114" xfId="66" applyFont="1" applyFill="1" applyBorder="1" applyAlignment="1" applyProtection="1">
      <alignment horizontal="center" vertical="center" wrapText="1"/>
    </xf>
    <xf numFmtId="0" fontId="20" fillId="0" borderId="0" xfId="66" applyFont="1" applyFill="1" applyBorder="1" applyAlignment="1" applyProtection="1">
      <alignment horizontal="right" vertical="center" wrapText="1"/>
    </xf>
    <xf numFmtId="0" fontId="20" fillId="26" borderId="112" xfId="66" applyFont="1" applyFill="1" applyBorder="1" applyAlignment="1" applyProtection="1">
      <alignment horizontal="left" vertical="center" wrapText="1"/>
    </xf>
    <xf numFmtId="0" fontId="20" fillId="26" borderId="113" xfId="66" applyFont="1" applyFill="1" applyBorder="1" applyAlignment="1" applyProtection="1">
      <alignment horizontal="left" vertical="center" wrapText="1"/>
    </xf>
    <xf numFmtId="0" fontId="20" fillId="26" borderId="114" xfId="66" applyFont="1" applyFill="1" applyBorder="1" applyAlignment="1" applyProtection="1">
      <alignment horizontal="left" vertical="center" wrapText="1"/>
    </xf>
    <xf numFmtId="0" fontId="20" fillId="0" borderId="88" xfId="82" applyFont="1" applyFill="1" applyBorder="1" applyAlignment="1">
      <alignment horizontal="center" vertical="center"/>
    </xf>
    <xf numFmtId="0" fontId="20" fillId="24" borderId="33" xfId="66" applyFont="1" applyFill="1" applyBorder="1" applyAlignment="1" applyProtection="1">
      <alignment horizontal="left" vertical="center" wrapText="1"/>
    </xf>
    <xf numFmtId="0" fontId="20" fillId="24" borderId="13" xfId="66" applyFont="1" applyFill="1" applyBorder="1" applyAlignment="1" applyProtection="1">
      <alignment horizontal="left" vertical="center" wrapText="1"/>
    </xf>
    <xf numFmtId="0" fontId="20" fillId="24" borderId="49" xfId="66" applyFont="1" applyFill="1" applyBorder="1" applyAlignment="1" applyProtection="1">
      <alignment horizontal="left" vertical="center" wrapText="1"/>
    </xf>
    <xf numFmtId="0" fontId="24" fillId="22" borderId="33" xfId="66" applyFont="1" applyFill="1" applyBorder="1" applyAlignment="1" applyProtection="1">
      <alignment horizontal="left" vertical="center" wrapText="1"/>
    </xf>
    <xf numFmtId="0" fontId="24" fillId="22" borderId="13" xfId="66" applyFont="1" applyFill="1" applyBorder="1" applyAlignment="1" applyProtection="1">
      <alignment horizontal="left" vertical="center" wrapText="1"/>
    </xf>
    <xf numFmtId="0" fontId="24" fillId="22" borderId="49" xfId="66" applyFont="1" applyFill="1" applyBorder="1" applyAlignment="1" applyProtection="1">
      <alignment horizontal="left" vertical="center" wrapText="1"/>
    </xf>
    <xf numFmtId="0" fontId="24" fillId="0" borderId="33" xfId="66" applyFont="1" applyFill="1" applyBorder="1" applyAlignment="1" applyProtection="1">
      <alignment horizontal="left" vertical="center" wrapText="1"/>
    </xf>
    <xf numFmtId="0" fontId="24" fillId="0" borderId="13" xfId="66" applyFont="1" applyFill="1" applyBorder="1" applyAlignment="1" applyProtection="1">
      <alignment horizontal="left" vertical="center" wrapText="1"/>
    </xf>
    <xf numFmtId="0" fontId="24" fillId="0" borderId="49" xfId="66" applyFont="1" applyFill="1" applyBorder="1" applyAlignment="1" applyProtection="1">
      <alignment horizontal="left" vertical="center" wrapText="1"/>
    </xf>
    <xf numFmtId="0" fontId="15" fillId="0" borderId="33" xfId="66" applyFont="1" applyFill="1" applyBorder="1" applyAlignment="1" applyProtection="1">
      <alignment horizontal="center" vertical="center" wrapText="1"/>
    </xf>
    <xf numFmtId="0" fontId="15" fillId="0" borderId="13" xfId="66" applyFont="1" applyFill="1" applyBorder="1" applyAlignment="1" applyProtection="1">
      <alignment horizontal="center" vertical="center" wrapText="1"/>
    </xf>
    <xf numFmtId="0" fontId="24" fillId="0" borderId="33" xfId="66" applyFont="1" applyFill="1" applyBorder="1" applyAlignment="1" applyProtection="1">
      <alignment horizontal="center" vertical="center" wrapText="1"/>
    </xf>
    <xf numFmtId="0" fontId="24" fillId="0" borderId="13" xfId="66" applyFont="1" applyFill="1" applyBorder="1" applyAlignment="1" applyProtection="1">
      <alignment horizontal="center" vertical="center" wrapText="1"/>
    </xf>
    <xf numFmtId="0" fontId="24" fillId="22" borderId="33" xfId="66" applyFont="1" applyFill="1" applyBorder="1" applyAlignment="1" applyProtection="1">
      <alignment horizontal="center" vertical="center" wrapText="1"/>
    </xf>
    <xf numFmtId="0" fontId="24" fillId="22" borderId="13" xfId="66" applyFont="1" applyFill="1" applyBorder="1" applyAlignment="1" applyProtection="1">
      <alignment horizontal="center" vertical="center" wrapText="1"/>
    </xf>
    <xf numFmtId="0" fontId="20" fillId="25" borderId="33" xfId="66" applyFont="1" applyFill="1" applyBorder="1" applyAlignment="1" applyProtection="1">
      <alignment horizontal="center" vertical="center" wrapText="1"/>
    </xf>
    <xf numFmtId="0" fontId="20" fillId="25" borderId="13" xfId="66" applyFont="1" applyFill="1" applyBorder="1" applyAlignment="1" applyProtection="1">
      <alignment horizontal="center" vertical="center" wrapText="1"/>
    </xf>
    <xf numFmtId="0" fontId="15" fillId="0" borderId="33" xfId="66" applyFont="1" applyFill="1" applyBorder="1" applyAlignment="1" applyProtection="1">
      <alignment horizontal="left" vertical="center" wrapText="1"/>
    </xf>
    <xf numFmtId="0" fontId="15" fillId="0" borderId="13" xfId="66" applyFont="1" applyFill="1" applyBorder="1" applyAlignment="1" applyProtection="1">
      <alignment horizontal="left" vertical="center" wrapText="1"/>
    </xf>
    <xf numFmtId="0" fontId="15" fillId="0" borderId="49" xfId="66" applyFont="1" applyFill="1" applyBorder="1" applyAlignment="1" applyProtection="1">
      <alignment horizontal="left" vertical="center" wrapText="1"/>
    </xf>
    <xf numFmtId="0" fontId="14" fillId="0" borderId="33" xfId="66" applyFont="1" applyFill="1" applyBorder="1" applyAlignment="1" applyProtection="1">
      <alignment horizontal="center" vertical="center" wrapText="1"/>
    </xf>
    <xf numFmtId="0" fontId="14" fillId="0" borderId="13" xfId="66" applyFont="1" applyFill="1" applyBorder="1" applyAlignment="1" applyProtection="1">
      <alignment horizontal="center" vertical="center" wrapText="1"/>
    </xf>
    <xf numFmtId="0" fontId="14" fillId="0" borderId="47" xfId="66" applyFont="1" applyFill="1" applyBorder="1" applyAlignment="1" applyProtection="1">
      <alignment horizontal="center" vertical="center"/>
    </xf>
    <xf numFmtId="0" fontId="20" fillId="0" borderId="33" xfId="66" applyFont="1" applyFill="1" applyBorder="1" applyAlignment="1" applyProtection="1">
      <alignment horizontal="center" vertical="center" wrapText="1"/>
    </xf>
    <xf numFmtId="0" fontId="20" fillId="0" borderId="13" xfId="66" applyFont="1" applyFill="1" applyBorder="1" applyAlignment="1" applyProtection="1">
      <alignment horizontal="center" vertical="center" wrapText="1"/>
    </xf>
    <xf numFmtId="0" fontId="14" fillId="0" borderId="33" xfId="66" applyFont="1" applyFill="1" applyBorder="1" applyAlignment="1" applyProtection="1">
      <alignment horizontal="left" vertical="center" wrapText="1"/>
    </xf>
    <xf numFmtId="0" fontId="14" fillId="0" borderId="13" xfId="66" applyFont="1" applyFill="1" applyBorder="1" applyAlignment="1" applyProtection="1">
      <alignment horizontal="left" vertical="center" wrapText="1"/>
    </xf>
    <xf numFmtId="0" fontId="14" fillId="0" borderId="49" xfId="66" applyFont="1" applyFill="1" applyBorder="1" applyAlignment="1" applyProtection="1">
      <alignment horizontal="left" vertical="center" wrapText="1"/>
    </xf>
    <xf numFmtId="0" fontId="20" fillId="20" borderId="19" xfId="68" applyFont="1" applyFill="1" applyBorder="1" applyAlignment="1" applyProtection="1">
      <alignment horizontal="center" vertical="center"/>
    </xf>
    <xf numFmtId="0" fontId="20" fillId="20" borderId="88" xfId="68" applyFont="1" applyFill="1" applyBorder="1" applyAlignment="1" applyProtection="1">
      <alignment horizontal="center" vertical="center"/>
    </xf>
    <xf numFmtId="0" fontId="20" fillId="25" borderId="33" xfId="66" applyFont="1" applyFill="1" applyBorder="1" applyAlignment="1" applyProtection="1">
      <alignment horizontal="left" vertical="center" wrapText="1"/>
    </xf>
    <xf numFmtId="0" fontId="20" fillId="25" borderId="13" xfId="66" applyFont="1" applyFill="1" applyBorder="1" applyAlignment="1" applyProtection="1">
      <alignment horizontal="left" vertical="center" wrapText="1"/>
    </xf>
    <xf numFmtId="0" fontId="20" fillId="25" borderId="49" xfId="66" applyFont="1" applyFill="1" applyBorder="1" applyAlignment="1" applyProtection="1">
      <alignment horizontal="left" vertical="center" wrapText="1"/>
    </xf>
    <xf numFmtId="0" fontId="20" fillId="24" borderId="33" xfId="66" applyFont="1" applyFill="1" applyBorder="1" applyAlignment="1" applyProtection="1">
      <alignment horizontal="center" vertical="center" wrapText="1"/>
    </xf>
    <xf numFmtId="0" fontId="20" fillId="24" borderId="13" xfId="66" applyFont="1" applyFill="1" applyBorder="1" applyAlignment="1" applyProtection="1">
      <alignment horizontal="center" vertical="center" wrapText="1"/>
    </xf>
    <xf numFmtId="0" fontId="20" fillId="0" borderId="33" xfId="66" applyFont="1" applyFill="1" applyBorder="1" applyAlignment="1" applyProtection="1">
      <alignment horizontal="left" vertical="center" wrapText="1"/>
    </xf>
    <xf numFmtId="0" fontId="20" fillId="0" borderId="13" xfId="66" applyFont="1" applyFill="1" applyBorder="1" applyAlignment="1" applyProtection="1">
      <alignment horizontal="left" vertical="center" wrapText="1"/>
    </xf>
    <xf numFmtId="0" fontId="20" fillId="0" borderId="49" xfId="66" applyFont="1" applyFill="1" applyBorder="1" applyAlignment="1" applyProtection="1">
      <alignment horizontal="left" vertical="center" wrapText="1"/>
    </xf>
    <xf numFmtId="0" fontId="14" fillId="0" borderId="47" xfId="66" applyFont="1" applyFill="1" applyBorder="1" applyAlignment="1" applyProtection="1">
      <alignment horizontal="left" vertical="center"/>
    </xf>
    <xf numFmtId="0" fontId="14" fillId="0" borderId="39" xfId="66" applyFont="1" applyFill="1" applyBorder="1" applyAlignment="1" applyProtection="1">
      <alignment horizontal="left" vertical="center"/>
    </xf>
    <xf numFmtId="0" fontId="20" fillId="0" borderId="42" xfId="66" applyFont="1" applyFill="1" applyBorder="1" applyAlignment="1" applyProtection="1">
      <alignment horizontal="left" vertical="center" wrapText="1"/>
    </xf>
    <xf numFmtId="0" fontId="20" fillId="0" borderId="43" xfId="66" applyFont="1" applyFill="1" applyBorder="1" applyAlignment="1" applyProtection="1">
      <alignment horizontal="left" vertical="center" wrapText="1"/>
    </xf>
    <xf numFmtId="0" fontId="20" fillId="0" borderId="66" xfId="66" applyFont="1" applyFill="1" applyBorder="1" applyAlignment="1" applyProtection="1">
      <alignment horizontal="left" vertical="center" wrapText="1"/>
    </xf>
    <xf numFmtId="0" fontId="20" fillId="0" borderId="42" xfId="66" applyFont="1" applyFill="1" applyBorder="1" applyAlignment="1" applyProtection="1">
      <alignment horizontal="center" vertical="center" wrapText="1"/>
    </xf>
    <xf numFmtId="0" fontId="20" fillId="0" borderId="43" xfId="66" applyFont="1" applyFill="1" applyBorder="1" applyAlignment="1" applyProtection="1">
      <alignment horizontal="center" vertical="center" wrapText="1"/>
    </xf>
    <xf numFmtId="0" fontId="20" fillId="24" borderId="34" xfId="66" applyFont="1" applyFill="1" applyBorder="1" applyAlignment="1" applyProtection="1">
      <alignment horizontal="center" vertical="center" wrapText="1"/>
    </xf>
    <xf numFmtId="0" fontId="20" fillId="24" borderId="25" xfId="66" applyFont="1" applyFill="1" applyBorder="1" applyAlignment="1" applyProtection="1">
      <alignment horizontal="center" vertical="center" wrapText="1"/>
    </xf>
    <xf numFmtId="0" fontId="20" fillId="24" borderId="34" xfId="66" applyFont="1" applyFill="1" applyBorder="1" applyAlignment="1" applyProtection="1">
      <alignment horizontal="left" vertical="center" wrapText="1"/>
    </xf>
    <xf numFmtId="0" fontId="20" fillId="24" borderId="25" xfId="66" applyFont="1" applyFill="1" applyBorder="1" applyAlignment="1" applyProtection="1">
      <alignment horizontal="left" vertical="center" wrapText="1"/>
    </xf>
    <xf numFmtId="0" fontId="20" fillId="24" borderId="65" xfId="66" applyFont="1" applyFill="1" applyBorder="1" applyAlignment="1" applyProtection="1">
      <alignment horizontal="left" vertical="center" wrapText="1"/>
    </xf>
    <xf numFmtId="0" fontId="24" fillId="0" borderId="42" xfId="66" applyFont="1" applyFill="1" applyBorder="1" applyAlignment="1" applyProtection="1">
      <alignment horizontal="left" vertical="center" wrapText="1"/>
    </xf>
    <xf numFmtId="0" fontId="24" fillId="0" borderId="43" xfId="66" applyFont="1" applyFill="1" applyBorder="1" applyAlignment="1" applyProtection="1">
      <alignment horizontal="left" vertical="center" wrapText="1"/>
    </xf>
    <xf numFmtId="0" fontId="24" fillId="0" borderId="66" xfId="66" applyFont="1" applyFill="1" applyBorder="1" applyAlignment="1" applyProtection="1">
      <alignment horizontal="left" vertical="center" wrapText="1"/>
    </xf>
    <xf numFmtId="0" fontId="24" fillId="0" borderId="42" xfId="66" applyFont="1" applyFill="1" applyBorder="1" applyAlignment="1" applyProtection="1">
      <alignment horizontal="center" vertical="center" wrapText="1"/>
    </xf>
    <xf numFmtId="0" fontId="24" fillId="0" borderId="43" xfId="66" applyFont="1" applyFill="1" applyBorder="1" applyAlignment="1" applyProtection="1">
      <alignment horizontal="center" vertical="center" wrapText="1"/>
    </xf>
    <xf numFmtId="0" fontId="14" fillId="20" borderId="33" xfId="66" applyFont="1" applyFill="1" applyBorder="1" applyAlignment="1" applyProtection="1">
      <alignment horizontal="left" vertical="center" wrapText="1"/>
    </xf>
    <xf numFmtId="0" fontId="14" fillId="20" borderId="13" xfId="66" applyFont="1" applyFill="1" applyBorder="1" applyAlignment="1" applyProtection="1">
      <alignment horizontal="left" vertical="center" wrapText="1"/>
    </xf>
    <xf numFmtId="0" fontId="14" fillId="20" borderId="49" xfId="66" applyFont="1" applyFill="1" applyBorder="1" applyAlignment="1" applyProtection="1">
      <alignment horizontal="left" vertical="center" wrapText="1"/>
    </xf>
    <xf numFmtId="0" fontId="14" fillId="20" borderId="33" xfId="66" applyFont="1" applyFill="1" applyBorder="1" applyAlignment="1" applyProtection="1">
      <alignment horizontal="center" vertical="center" wrapText="1"/>
    </xf>
    <xf numFmtId="0" fontId="14" fillId="20" borderId="13" xfId="66" applyFont="1" applyFill="1" applyBorder="1" applyAlignment="1" applyProtection="1">
      <alignment horizontal="center" vertical="center" wrapText="1"/>
    </xf>
    <xf numFmtId="0" fontId="20" fillId="25" borderId="34" xfId="66" applyFont="1" applyFill="1" applyBorder="1" applyAlignment="1" applyProtection="1">
      <alignment horizontal="center" vertical="center" wrapText="1"/>
    </xf>
    <xf numFmtId="0" fontId="20" fillId="25" borderId="25" xfId="66" applyFont="1" applyFill="1" applyBorder="1" applyAlignment="1" applyProtection="1">
      <alignment horizontal="center" vertical="center" wrapText="1"/>
    </xf>
    <xf numFmtId="0" fontId="14" fillId="0" borderId="42" xfId="66" applyFont="1" applyFill="1" applyBorder="1" applyAlignment="1" applyProtection="1">
      <alignment horizontal="left" vertical="center" wrapText="1"/>
    </xf>
    <xf numFmtId="0" fontId="14" fillId="0" borderId="43" xfId="66" applyFont="1" applyFill="1" applyBorder="1" applyAlignment="1" applyProtection="1">
      <alignment horizontal="left" vertical="center" wrapText="1"/>
    </xf>
    <xf numFmtId="0" fontId="14" fillId="0" borderId="66" xfId="66" applyFont="1" applyFill="1" applyBorder="1" applyAlignment="1" applyProtection="1">
      <alignment horizontal="left" vertical="center" wrapText="1"/>
    </xf>
    <xf numFmtId="0" fontId="14" fillId="0" borderId="42" xfId="66" applyFont="1" applyFill="1" applyBorder="1" applyAlignment="1" applyProtection="1">
      <alignment horizontal="center" vertical="center" wrapText="1"/>
    </xf>
    <xf numFmtId="0" fontId="14" fillId="0" borderId="43" xfId="66" applyFont="1" applyFill="1" applyBorder="1" applyAlignment="1" applyProtection="1">
      <alignment horizontal="center" vertical="center" wrapText="1"/>
    </xf>
    <xf numFmtId="0" fontId="20" fillId="26" borderId="32" xfId="66" applyFont="1" applyFill="1" applyBorder="1" applyAlignment="1" applyProtection="1">
      <alignment horizontal="left" vertical="center" wrapText="1"/>
    </xf>
    <xf numFmtId="0" fontId="20" fillId="26" borderId="37" xfId="66" applyFont="1" applyFill="1" applyBorder="1" applyAlignment="1" applyProtection="1">
      <alignment horizontal="left" vertical="center" wrapText="1"/>
    </xf>
    <xf numFmtId="0" fontId="20" fillId="26" borderId="68" xfId="66" applyFont="1" applyFill="1" applyBorder="1" applyAlignment="1" applyProtection="1">
      <alignment horizontal="left" vertical="center" wrapText="1"/>
    </xf>
    <xf numFmtId="0" fontId="20" fillId="25" borderId="34" xfId="66" applyFont="1" applyFill="1" applyBorder="1" applyAlignment="1" applyProtection="1">
      <alignment horizontal="left" vertical="center" wrapText="1"/>
    </xf>
    <xf numFmtId="0" fontId="20" fillId="25" borderId="25" xfId="66" applyFont="1" applyFill="1" applyBorder="1" applyAlignment="1" applyProtection="1">
      <alignment horizontal="left" vertical="center" wrapText="1"/>
    </xf>
    <xf numFmtId="0" fontId="20" fillId="25" borderId="65" xfId="66" applyFont="1" applyFill="1" applyBorder="1" applyAlignment="1" applyProtection="1">
      <alignment horizontal="left" vertical="center" wrapText="1"/>
    </xf>
    <xf numFmtId="0" fontId="20" fillId="26" borderId="32" xfId="66" applyFont="1" applyFill="1" applyBorder="1" applyAlignment="1" applyProtection="1">
      <alignment horizontal="center" vertical="center" wrapText="1"/>
    </xf>
    <xf numFmtId="0" fontId="20" fillId="26" borderId="37" xfId="66" applyFont="1" applyFill="1" applyBorder="1" applyAlignment="1" applyProtection="1">
      <alignment horizontal="center" vertical="center" wrapText="1"/>
    </xf>
    <xf numFmtId="0" fontId="20" fillId="20" borderId="62" xfId="68" applyFont="1" applyFill="1" applyBorder="1" applyAlignment="1">
      <alignment horizontal="right" vertical="center"/>
    </xf>
    <xf numFmtId="0" fontId="20" fillId="20" borderId="47" xfId="68" applyFont="1" applyFill="1" applyBorder="1" applyAlignment="1">
      <alignment horizontal="right" vertical="center"/>
    </xf>
    <xf numFmtId="0" fontId="20" fillId="20" borderId="18" xfId="68" applyFont="1" applyFill="1" applyBorder="1" applyAlignment="1">
      <alignment horizontal="right" vertical="center"/>
    </xf>
    <xf numFmtId="0" fontId="20" fillId="20" borderId="13" xfId="68" applyFont="1" applyFill="1" applyBorder="1" applyAlignment="1">
      <alignment horizontal="center" vertical="center" wrapText="1"/>
    </xf>
    <xf numFmtId="0" fontId="15" fillId="20" borderId="62" xfId="68" applyFont="1" applyFill="1" applyBorder="1" applyAlignment="1">
      <alignment horizontal="center" vertical="center"/>
    </xf>
    <xf numFmtId="0" fontId="15" fillId="20" borderId="47" xfId="68" applyFont="1" applyFill="1" applyBorder="1" applyAlignment="1">
      <alignment horizontal="center" vertical="center"/>
    </xf>
    <xf numFmtId="0" fontId="15" fillId="20" borderId="18" xfId="68" applyFont="1" applyFill="1" applyBorder="1" applyAlignment="1">
      <alignment horizontal="center" vertical="center"/>
    </xf>
    <xf numFmtId="0" fontId="26" fillId="20" borderId="13" xfId="68" applyFont="1" applyFill="1" applyBorder="1" applyAlignment="1">
      <alignment horizontal="center" vertical="center"/>
    </xf>
    <xf numFmtId="176" fontId="15" fillId="20" borderId="13" xfId="68" applyNumberFormat="1" applyFont="1" applyFill="1" applyBorder="1" applyAlignment="1">
      <alignment horizontal="center" vertical="center" wrapText="1"/>
    </xf>
    <xf numFmtId="176" fontId="20" fillId="20" borderId="13" xfId="68" applyNumberFormat="1" applyFont="1" applyFill="1" applyBorder="1" applyAlignment="1">
      <alignment horizontal="center" vertical="center"/>
    </xf>
    <xf numFmtId="176" fontId="15" fillId="20" borderId="13" xfId="68" applyNumberFormat="1" applyFont="1" applyFill="1" applyBorder="1" applyAlignment="1">
      <alignment horizontal="center" vertical="center"/>
    </xf>
    <xf numFmtId="0" fontId="15" fillId="0" borderId="34" xfId="66" applyFont="1" applyFill="1" applyBorder="1" applyAlignment="1" applyProtection="1">
      <alignment horizontal="center" vertical="center" wrapText="1"/>
    </xf>
    <xf numFmtId="0" fontId="15" fillId="0" borderId="25" xfId="66" applyFont="1" applyFill="1" applyBorder="1" applyAlignment="1" applyProtection="1">
      <alignment horizontal="center" vertical="center" wrapText="1"/>
    </xf>
    <xf numFmtId="0" fontId="15" fillId="0" borderId="34" xfId="66" applyFont="1" applyFill="1" applyBorder="1" applyAlignment="1" applyProtection="1">
      <alignment horizontal="left" vertical="center" wrapText="1"/>
    </xf>
    <xf numFmtId="0" fontId="15" fillId="0" borderId="25" xfId="66" applyFont="1" applyFill="1" applyBorder="1" applyAlignment="1" applyProtection="1">
      <alignment horizontal="left" vertical="center" wrapText="1"/>
    </xf>
    <xf numFmtId="0" fontId="15" fillId="0" borderId="65" xfId="66" applyFont="1" applyFill="1" applyBorder="1" applyAlignment="1" applyProtection="1">
      <alignment horizontal="left" vertical="center" wrapText="1"/>
    </xf>
    <xf numFmtId="0" fontId="15" fillId="0" borderId="42" xfId="66" applyFont="1" applyFill="1" applyBorder="1" applyAlignment="1" applyProtection="1">
      <alignment horizontal="center" vertical="center" wrapText="1"/>
    </xf>
    <xf numFmtId="0" fontId="15" fillId="0" borderId="43" xfId="66" applyFont="1" applyFill="1" applyBorder="1" applyAlignment="1" applyProtection="1">
      <alignment horizontal="center" vertical="center" wrapText="1"/>
    </xf>
    <xf numFmtId="0" fontId="15" fillId="0" borderId="42" xfId="66" applyFont="1" applyFill="1" applyBorder="1" applyAlignment="1" applyProtection="1">
      <alignment horizontal="left" vertical="center" wrapText="1"/>
    </xf>
    <xf numFmtId="0" fontId="15" fillId="0" borderId="43" xfId="66" applyFont="1" applyFill="1" applyBorder="1" applyAlignment="1" applyProtection="1">
      <alignment horizontal="left" vertical="center" wrapText="1"/>
    </xf>
    <xf numFmtId="0" fontId="15" fillId="0" borderId="66" xfId="66" applyFont="1" applyFill="1" applyBorder="1" applyAlignment="1" applyProtection="1">
      <alignment horizontal="left" vertical="center" wrapText="1"/>
    </xf>
    <xf numFmtId="0" fontId="15" fillId="20" borderId="0" xfId="83" applyFont="1" applyFill="1" applyBorder="1" applyAlignment="1">
      <alignment horizontal="center" vertical="center"/>
    </xf>
    <xf numFmtId="0" fontId="26" fillId="20" borderId="62" xfId="68" applyFont="1" applyFill="1" applyBorder="1" applyAlignment="1">
      <alignment horizontal="right" vertical="center"/>
    </xf>
    <xf numFmtId="0" fontId="26" fillId="20" borderId="47" xfId="68" applyFont="1" applyFill="1" applyBorder="1" applyAlignment="1">
      <alignment horizontal="right" vertical="center"/>
    </xf>
    <xf numFmtId="0" fontId="26" fillId="20" borderId="18" xfId="68" applyFont="1" applyFill="1" applyBorder="1" applyAlignment="1">
      <alignment horizontal="right" vertical="center"/>
    </xf>
    <xf numFmtId="1" fontId="23" fillId="0" borderId="89" xfId="83" applyNumberFormat="1" applyFont="1" applyFill="1" applyBorder="1" applyAlignment="1">
      <alignment horizontal="center" vertical="center"/>
    </xf>
    <xf numFmtId="1" fontId="23" fillId="0" borderId="69" xfId="83" applyNumberFormat="1" applyFont="1" applyFill="1" applyBorder="1" applyAlignment="1">
      <alignment horizontal="center" vertical="center"/>
    </xf>
    <xf numFmtId="1" fontId="23" fillId="0" borderId="22" xfId="83" applyNumberFormat="1" applyFont="1" applyFill="1" applyBorder="1" applyAlignment="1">
      <alignment horizontal="center" vertical="center"/>
    </xf>
    <xf numFmtId="173" fontId="17" fillId="0" borderId="19" xfId="82" applyNumberFormat="1" applyFont="1" applyFill="1" applyBorder="1" applyAlignment="1">
      <alignment horizontal="center" vertical="center"/>
    </xf>
    <xf numFmtId="173" fontId="17" fillId="0" borderId="88" xfId="82" applyNumberFormat="1" applyFont="1" applyFill="1" applyBorder="1" applyAlignment="1">
      <alignment horizontal="center" vertical="center"/>
    </xf>
    <xf numFmtId="4" fontId="20" fillId="0" borderId="19" xfId="68" applyNumberFormat="1" applyFont="1" applyFill="1" applyBorder="1" applyAlignment="1" applyProtection="1">
      <alignment horizontal="center" vertical="center" wrapText="1"/>
    </xf>
    <xf numFmtId="4" fontId="20" fillId="0" borderId="88" xfId="68" applyNumberFormat="1" applyFont="1" applyFill="1" applyBorder="1" applyAlignment="1" applyProtection="1">
      <alignment horizontal="center" vertical="center" wrapText="1"/>
    </xf>
    <xf numFmtId="0" fontId="20" fillId="0" borderId="19" xfId="68" applyFont="1" applyFill="1" applyBorder="1" applyAlignment="1" applyProtection="1">
      <alignment horizontal="center" vertical="center" wrapText="1"/>
    </xf>
    <xf numFmtId="0" fontId="20" fillId="0" borderId="88" xfId="68" applyFont="1" applyFill="1" applyBorder="1" applyAlignment="1" applyProtection="1">
      <alignment horizontal="center" vertical="center" wrapText="1"/>
    </xf>
    <xf numFmtId="0" fontId="74" fillId="0" borderId="0" xfId="0" applyFont="1" applyAlignment="1">
      <alignment horizontal="center"/>
    </xf>
    <xf numFmtId="0" fontId="73" fillId="0" borderId="60" xfId="0" applyFont="1" applyBorder="1" applyAlignment="1">
      <alignment horizontal="center"/>
    </xf>
    <xf numFmtId="0" fontId="73" fillId="0" borderId="12" xfId="0" applyFont="1" applyBorder="1" applyAlignment="1">
      <alignment horizontal="center"/>
    </xf>
    <xf numFmtId="0" fontId="73" fillId="0" borderId="91" xfId="0" applyFont="1" applyBorder="1" applyAlignment="1">
      <alignment horizontal="center"/>
    </xf>
    <xf numFmtId="0" fontId="82" fillId="0" borderId="62" xfId="0" applyFont="1" applyFill="1" applyBorder="1" applyAlignment="1" applyProtection="1">
      <alignment horizontal="center" vertical="center"/>
    </xf>
    <xf numFmtId="0" fontId="82" fillId="0" borderId="47" xfId="0" applyFont="1" applyFill="1" applyBorder="1" applyAlignment="1" applyProtection="1">
      <alignment horizontal="center" vertical="center"/>
    </xf>
    <xf numFmtId="0" fontId="82" fillId="0" borderId="18" xfId="0" applyFont="1" applyFill="1" applyBorder="1" applyAlignment="1" applyProtection="1">
      <alignment horizontal="center" vertical="center"/>
    </xf>
    <xf numFmtId="169" fontId="76" fillId="0" borderId="13" xfId="46" quotePrefix="1" applyNumberFormat="1" applyFont="1" applyFill="1" applyBorder="1" applyAlignment="1" applyProtection="1">
      <alignment horizontal="center" vertical="center" wrapText="1"/>
    </xf>
    <xf numFmtId="169" fontId="76" fillId="0" borderId="37" xfId="46" quotePrefix="1" applyNumberFormat="1" applyFont="1" applyFill="1" applyBorder="1" applyAlignment="1" applyProtection="1">
      <alignment horizontal="center" vertical="center" wrapText="1"/>
    </xf>
    <xf numFmtId="169" fontId="76" fillId="0" borderId="68" xfId="46" quotePrefix="1" applyNumberFormat="1" applyFont="1" applyFill="1" applyBorder="1" applyAlignment="1" applyProtection="1">
      <alignment horizontal="center" vertical="center" wrapText="1"/>
    </xf>
    <xf numFmtId="0" fontId="92" fillId="0" borderId="32" xfId="0" applyFont="1" applyFill="1" applyBorder="1" applyAlignment="1" applyProtection="1">
      <alignment horizontal="center" vertical="center" wrapText="1"/>
    </xf>
    <xf numFmtId="0" fontId="92" fillId="0" borderId="37" xfId="0" applyFont="1" applyFill="1" applyBorder="1" applyAlignment="1" applyProtection="1">
      <alignment horizontal="center" vertical="center" wrapText="1"/>
    </xf>
    <xf numFmtId="0" fontId="92" fillId="0" borderId="33" xfId="0" applyFont="1" applyFill="1" applyBorder="1" applyAlignment="1" applyProtection="1">
      <alignment horizontal="center" vertical="center" wrapText="1"/>
    </xf>
    <xf numFmtId="0" fontId="92" fillId="0" borderId="13" xfId="0" applyFont="1" applyFill="1" applyBorder="1" applyAlignment="1" applyProtection="1">
      <alignment horizontal="center" vertical="center" wrapText="1"/>
    </xf>
    <xf numFmtId="169" fontId="76" fillId="0" borderId="37" xfId="46" applyNumberFormat="1" applyFont="1" applyFill="1" applyBorder="1" applyAlignment="1" applyProtection="1">
      <alignment horizontal="center" vertical="center" wrapText="1"/>
    </xf>
    <xf numFmtId="0" fontId="77" fillId="22" borderId="102" xfId="0" quotePrefix="1" applyFont="1" applyFill="1" applyBorder="1" applyAlignment="1" applyProtection="1">
      <alignment horizontal="left"/>
    </xf>
    <xf numFmtId="0" fontId="77" fillId="22" borderId="63" xfId="0" quotePrefix="1" applyFont="1" applyFill="1" applyBorder="1" applyAlignment="1" applyProtection="1">
      <alignment horizontal="left"/>
    </xf>
    <xf numFmtId="0" fontId="75" fillId="22" borderId="33" xfId="0" quotePrefix="1" applyFont="1" applyFill="1" applyBorder="1" applyAlignment="1" applyProtection="1">
      <alignment horizontal="left"/>
    </xf>
    <xf numFmtId="0" fontId="75" fillId="22" borderId="13" xfId="0" quotePrefix="1" applyFont="1" applyFill="1" applyBorder="1" applyAlignment="1" applyProtection="1">
      <alignment horizontal="left"/>
    </xf>
    <xf numFmtId="0" fontId="73" fillId="0" borderId="19" xfId="82" applyFont="1" applyFill="1" applyBorder="1" applyAlignment="1">
      <alignment horizontal="center" vertical="center" wrapText="1"/>
    </xf>
    <xf numFmtId="0" fontId="73" fillId="0" borderId="88" xfId="82" applyFont="1" applyFill="1" applyBorder="1" applyAlignment="1">
      <alignment horizontal="center" vertical="center"/>
    </xf>
    <xf numFmtId="0" fontId="74" fillId="0" borderId="61" xfId="68" applyFont="1" applyFill="1" applyBorder="1" applyAlignment="1" applyProtection="1">
      <alignment horizontal="center" vertical="center" wrapText="1"/>
    </xf>
    <xf numFmtId="0" fontId="74" fillId="0" borderId="47" xfId="68" applyFont="1" applyFill="1" applyBorder="1" applyAlignment="1" applyProtection="1">
      <alignment horizontal="center" vertical="center" wrapText="1"/>
    </xf>
    <xf numFmtId="0" fontId="73" fillId="29" borderId="61" xfId="68" applyFont="1" applyFill="1" applyBorder="1" applyAlignment="1" applyProtection="1">
      <alignment horizontal="center" vertical="center" wrapText="1"/>
    </xf>
    <xf numFmtId="0" fontId="73" fillId="29" borderId="47" xfId="68" applyFont="1" applyFill="1" applyBorder="1" applyAlignment="1" applyProtection="1">
      <alignment horizontal="center" vertical="center" wrapText="1"/>
    </xf>
    <xf numFmtId="0" fontId="73" fillId="29" borderId="61" xfId="68" applyFont="1" applyFill="1" applyBorder="1" applyAlignment="1" applyProtection="1">
      <alignment horizontal="left" vertical="center" wrapText="1"/>
    </xf>
    <xf numFmtId="0" fontId="73" fillId="29" borderId="47" xfId="68" applyFont="1" applyFill="1" applyBorder="1" applyAlignment="1" applyProtection="1">
      <alignment horizontal="left" vertical="center" wrapText="1"/>
    </xf>
    <xf numFmtId="0" fontId="73" fillId="29" borderId="39" xfId="68" applyFont="1" applyFill="1" applyBorder="1" applyAlignment="1" applyProtection="1">
      <alignment horizontal="left" vertical="center" wrapText="1"/>
    </xf>
    <xf numFmtId="0" fontId="73" fillId="30" borderId="61" xfId="68" applyFont="1" applyFill="1" applyBorder="1" applyAlignment="1" applyProtection="1">
      <alignment horizontal="center" vertical="center" wrapText="1"/>
    </xf>
    <xf numFmtId="0" fontId="73" fillId="30" borderId="47" xfId="68" applyFont="1" applyFill="1" applyBorder="1" applyAlignment="1" applyProtection="1">
      <alignment horizontal="center" vertical="center" wrapText="1"/>
    </xf>
    <xf numFmtId="0" fontId="73" fillId="20" borderId="17" xfId="68" applyFont="1" applyFill="1" applyBorder="1" applyAlignment="1" applyProtection="1">
      <alignment horizontal="left" vertical="center" wrapText="1"/>
    </xf>
    <xf numFmtId="0" fontId="73" fillId="20" borderId="23" xfId="68" applyFont="1" applyFill="1" applyBorder="1" applyAlignment="1" applyProtection="1">
      <alignment horizontal="left" vertical="center" wrapText="1"/>
    </xf>
    <xf numFmtId="0" fontId="73" fillId="20" borderId="24" xfId="68" applyFont="1" applyFill="1" applyBorder="1" applyAlignment="1" applyProtection="1">
      <alignment horizontal="left" vertical="center" wrapText="1"/>
    </xf>
    <xf numFmtId="0" fontId="73" fillId="20" borderId="26" xfId="68" applyFont="1" applyFill="1" applyBorder="1" applyAlignment="1" applyProtection="1">
      <alignment horizontal="left" vertical="center" wrapText="1"/>
    </xf>
    <xf numFmtId="0" fontId="73" fillId="20" borderId="27" xfId="68" applyFont="1" applyFill="1" applyBorder="1" applyAlignment="1" applyProtection="1">
      <alignment horizontal="left" vertical="center" wrapText="1"/>
    </xf>
    <xf numFmtId="0" fontId="73" fillId="20" borderId="28" xfId="68" applyFont="1" applyFill="1" applyBorder="1" applyAlignment="1" applyProtection="1">
      <alignment horizontal="left" vertical="center" wrapText="1"/>
    </xf>
    <xf numFmtId="0" fontId="71" fillId="0" borderId="112" xfId="68" applyFont="1" applyFill="1" applyBorder="1" applyAlignment="1" applyProtection="1">
      <alignment horizontal="left" vertical="center" wrapText="1"/>
    </xf>
    <xf numFmtId="0" fontId="71" fillId="0" borderId="113" xfId="68" applyFont="1" applyFill="1" applyBorder="1" applyAlignment="1" applyProtection="1">
      <alignment horizontal="left" vertical="center" wrapText="1"/>
    </xf>
    <xf numFmtId="0" fontId="71" fillId="0" borderId="114" xfId="68" applyFont="1" applyFill="1" applyBorder="1" applyAlignment="1" applyProtection="1">
      <alignment horizontal="left" vertical="center" wrapText="1"/>
    </xf>
    <xf numFmtId="0" fontId="86" fillId="30" borderId="61" xfId="68" applyFont="1" applyFill="1" applyBorder="1" applyAlignment="1" applyProtection="1">
      <alignment horizontal="left" vertical="center" wrapText="1"/>
    </xf>
    <xf numFmtId="0" fontId="86" fillId="30" borderId="47" xfId="68" applyFont="1" applyFill="1" applyBorder="1" applyAlignment="1" applyProtection="1">
      <alignment horizontal="left" vertical="center" wrapText="1"/>
    </xf>
    <xf numFmtId="0" fontId="86" fillId="30" borderId="39" xfId="68" applyFont="1" applyFill="1" applyBorder="1" applyAlignment="1" applyProtection="1">
      <alignment horizontal="left" vertical="center" wrapText="1"/>
    </xf>
    <xf numFmtId="0" fontId="73" fillId="0" borderId="31" xfId="68" applyFont="1" applyFill="1" applyBorder="1" applyAlignment="1" applyProtection="1">
      <alignment horizontal="center" vertical="center"/>
    </xf>
    <xf numFmtId="0" fontId="73" fillId="0" borderId="29" xfId="68" applyFont="1" applyFill="1" applyBorder="1" applyAlignment="1" applyProtection="1">
      <alignment horizontal="center" vertical="center"/>
    </xf>
    <xf numFmtId="0" fontId="73" fillId="20" borderId="17" xfId="68" applyFont="1" applyFill="1" applyBorder="1" applyAlignment="1" applyProtection="1">
      <alignment horizontal="center" vertical="center"/>
    </xf>
    <xf numFmtId="0" fontId="73" fillId="20" borderId="23" xfId="68" applyFont="1" applyFill="1" applyBorder="1" applyAlignment="1" applyProtection="1">
      <alignment horizontal="center" vertical="center"/>
    </xf>
    <xf numFmtId="0" fontId="73" fillId="20" borderId="26" xfId="68" applyFont="1" applyFill="1" applyBorder="1" applyAlignment="1" applyProtection="1">
      <alignment horizontal="center" vertical="center"/>
    </xf>
    <xf numFmtId="0" fontId="73" fillId="20" borderId="27" xfId="68" applyFont="1" applyFill="1" applyBorder="1" applyAlignment="1" applyProtection="1">
      <alignment horizontal="center" vertical="center"/>
    </xf>
    <xf numFmtId="0" fontId="73" fillId="0" borderId="112" xfId="68" applyFont="1" applyFill="1" applyBorder="1" applyAlignment="1" applyProtection="1">
      <alignment horizontal="center" vertical="center"/>
    </xf>
    <xf numFmtId="0" fontId="73" fillId="0" borderId="113" xfId="68" applyFont="1" applyFill="1" applyBorder="1" applyAlignment="1" applyProtection="1">
      <alignment horizontal="center" vertical="center"/>
    </xf>
    <xf numFmtId="0" fontId="85" fillId="31" borderId="61" xfId="68" applyFont="1" applyFill="1" applyBorder="1" applyAlignment="1" applyProtection="1">
      <alignment horizontal="left" vertical="center" wrapText="1"/>
    </xf>
    <xf numFmtId="0" fontId="85" fillId="31" borderId="47" xfId="68" applyFont="1" applyFill="1" applyBorder="1" applyAlignment="1" applyProtection="1">
      <alignment horizontal="left" vertical="center" wrapText="1"/>
    </xf>
    <xf numFmtId="0" fontId="85" fillId="31" borderId="39" xfId="68" applyFont="1" applyFill="1" applyBorder="1" applyAlignment="1" applyProtection="1">
      <alignment horizontal="left" vertical="center" wrapText="1"/>
    </xf>
    <xf numFmtId="0" fontId="74" fillId="31" borderId="61" xfId="68" applyFont="1" applyFill="1" applyBorder="1" applyAlignment="1" applyProtection="1">
      <alignment horizontal="center" vertical="center" wrapText="1"/>
    </xf>
    <xf numFmtId="0" fontId="74" fillId="31" borderId="47" xfId="68" applyFont="1" applyFill="1" applyBorder="1" applyAlignment="1" applyProtection="1">
      <alignment horizontal="center" vertical="center" wrapText="1"/>
    </xf>
    <xf numFmtId="0" fontId="74" fillId="0" borderId="61" xfId="68" applyFont="1" applyFill="1" applyBorder="1" applyAlignment="1" applyProtection="1">
      <alignment horizontal="left" vertical="center" wrapText="1"/>
    </xf>
    <xf numFmtId="0" fontId="74" fillId="0" borderId="47" xfId="68" applyFont="1" applyFill="1" applyBorder="1" applyAlignment="1" applyProtection="1">
      <alignment horizontal="left" vertical="center" wrapText="1"/>
    </xf>
    <xf numFmtId="0" fontId="74" fillId="0" borderId="39" xfId="68" applyFont="1" applyFill="1" applyBorder="1" applyAlignment="1" applyProtection="1">
      <alignment horizontal="left" vertical="center" wrapText="1"/>
    </xf>
    <xf numFmtId="0" fontId="85" fillId="0" borderId="61" xfId="68" applyFont="1" applyFill="1" applyBorder="1" applyAlignment="1" applyProtection="1">
      <alignment horizontal="left" vertical="center" wrapText="1"/>
    </xf>
    <xf numFmtId="0" fontId="85" fillId="0" borderId="47" xfId="68" applyFont="1" applyFill="1" applyBorder="1" applyAlignment="1" applyProtection="1">
      <alignment horizontal="left" vertical="center" wrapText="1"/>
    </xf>
    <xf numFmtId="0" fontId="85" fillId="0" borderId="39" xfId="68" applyFont="1" applyFill="1" applyBorder="1" applyAlignment="1" applyProtection="1">
      <alignment horizontal="left" vertical="center" wrapText="1"/>
    </xf>
    <xf numFmtId="0" fontId="85" fillId="20" borderId="61" xfId="68" applyFont="1" applyFill="1" applyBorder="1" applyAlignment="1" applyProtection="1">
      <alignment horizontal="left" vertical="center" wrapText="1"/>
    </xf>
    <xf numFmtId="0" fontId="85" fillId="20" borderId="47" xfId="68" applyFont="1" applyFill="1" applyBorder="1" applyAlignment="1" applyProtection="1">
      <alignment horizontal="left" vertical="center" wrapText="1"/>
    </xf>
    <xf numFmtId="0" fontId="85" fillId="20" borderId="39" xfId="68" applyFont="1" applyFill="1" applyBorder="1" applyAlignment="1" applyProtection="1">
      <alignment horizontal="left" vertical="center" wrapText="1"/>
    </xf>
    <xf numFmtId="0" fontId="74" fillId="20" borderId="61" xfId="68" applyFont="1" applyFill="1" applyBorder="1" applyAlignment="1" applyProtection="1">
      <alignment horizontal="center" vertical="center" wrapText="1"/>
    </xf>
    <xf numFmtId="0" fontId="74" fillId="20" borderId="47" xfId="68" applyFont="1" applyFill="1" applyBorder="1" applyAlignment="1" applyProtection="1">
      <alignment horizontal="center" vertical="center" wrapText="1"/>
    </xf>
    <xf numFmtId="0" fontId="74" fillId="20" borderId="61" xfId="68" applyFont="1" applyFill="1" applyBorder="1" applyAlignment="1" applyProtection="1">
      <alignment horizontal="left" vertical="center" wrapText="1"/>
    </xf>
    <xf numFmtId="0" fontId="74" fillId="20" borderId="47" xfId="68" applyFont="1" applyFill="1" applyBorder="1" applyAlignment="1" applyProtection="1">
      <alignment horizontal="left" vertical="center" wrapText="1"/>
    </xf>
    <xf numFmtId="0" fontId="74" fillId="20" borderId="39" xfId="68" applyFont="1" applyFill="1" applyBorder="1" applyAlignment="1" applyProtection="1">
      <alignment horizontal="left" vertical="center" wrapText="1"/>
    </xf>
    <xf numFmtId="0" fontId="74" fillId="21" borderId="61" xfId="68" applyFont="1" applyFill="1" applyBorder="1" applyAlignment="1" applyProtection="1">
      <alignment horizontal="left" vertical="center" wrapText="1"/>
    </xf>
    <xf numFmtId="0" fontId="74" fillId="21" borderId="47" xfId="68" applyFont="1" applyFill="1" applyBorder="1" applyAlignment="1" applyProtection="1">
      <alignment horizontal="left" vertical="center" wrapText="1"/>
    </xf>
    <xf numFmtId="0" fontId="74" fillId="21" borderId="39" xfId="68" applyFont="1" applyFill="1" applyBorder="1" applyAlignment="1" applyProtection="1">
      <alignment horizontal="left" vertical="center" wrapText="1"/>
    </xf>
    <xf numFmtId="0" fontId="74" fillId="21" borderId="61" xfId="68" applyFont="1" applyFill="1" applyBorder="1" applyAlignment="1" applyProtection="1">
      <alignment horizontal="center" vertical="center" wrapText="1"/>
    </xf>
    <xf numFmtId="0" fontId="74" fillId="21" borderId="47" xfId="68" applyFont="1" applyFill="1" applyBorder="1" applyAlignment="1" applyProtection="1">
      <alignment horizontal="center" vertical="center" wrapText="1"/>
    </xf>
    <xf numFmtId="0" fontId="73" fillId="31" borderId="61" xfId="68" applyFont="1" applyFill="1" applyBorder="1" applyAlignment="1" applyProtection="1">
      <alignment horizontal="center" vertical="center" wrapText="1"/>
    </xf>
    <xf numFmtId="0" fontId="73" fillId="31" borderId="47" xfId="68" applyFont="1" applyFill="1" applyBorder="1" applyAlignment="1" applyProtection="1">
      <alignment horizontal="center" vertical="center" wrapText="1"/>
    </xf>
    <xf numFmtId="0" fontId="73" fillId="20" borderId="61" xfId="68" applyFont="1" applyFill="1" applyBorder="1" applyAlignment="1" applyProtection="1">
      <alignment horizontal="center" vertical="center" wrapText="1"/>
    </xf>
    <xf numFmtId="0" fontId="73" fillId="20" borderId="47" xfId="68" applyFont="1" applyFill="1" applyBorder="1" applyAlignment="1" applyProtection="1">
      <alignment horizontal="center" vertical="center" wrapText="1"/>
    </xf>
    <xf numFmtId="0" fontId="86" fillId="20" borderId="61" xfId="68" applyFont="1" applyFill="1" applyBorder="1" applyAlignment="1" applyProtection="1">
      <alignment horizontal="left" vertical="center" wrapText="1"/>
    </xf>
    <xf numFmtId="0" fontId="86" fillId="20" borderId="47" xfId="68" applyFont="1" applyFill="1" applyBorder="1" applyAlignment="1" applyProtection="1">
      <alignment horizontal="left" vertical="center" wrapText="1"/>
    </xf>
    <xf numFmtId="0" fontId="86" fillId="20" borderId="39" xfId="68" applyFont="1" applyFill="1" applyBorder="1" applyAlignment="1" applyProtection="1">
      <alignment horizontal="left" vertical="center" wrapText="1"/>
    </xf>
    <xf numFmtId="0" fontId="86" fillId="31" borderId="61" xfId="68" applyFont="1" applyFill="1" applyBorder="1" applyAlignment="1" applyProtection="1">
      <alignment horizontal="left" vertical="center" wrapText="1"/>
    </xf>
    <xf numFmtId="0" fontId="86" fillId="31" borderId="47" xfId="68" applyFont="1" applyFill="1" applyBorder="1" applyAlignment="1" applyProtection="1">
      <alignment horizontal="left" vertical="center" wrapText="1"/>
    </xf>
    <xf numFmtId="0" fontId="86" fillId="31" borderId="39" xfId="68" applyFont="1" applyFill="1" applyBorder="1" applyAlignment="1" applyProtection="1">
      <alignment horizontal="left" vertical="center" wrapText="1"/>
    </xf>
    <xf numFmtId="0" fontId="73" fillId="30" borderId="61" xfId="68" applyFont="1" applyFill="1" applyBorder="1" applyAlignment="1" applyProtection="1">
      <alignment horizontal="left" vertical="center" wrapText="1"/>
    </xf>
    <xf numFmtId="0" fontId="73" fillId="30" borderId="47" xfId="68" applyFont="1" applyFill="1" applyBorder="1" applyAlignment="1" applyProtection="1">
      <alignment horizontal="left" vertical="center" wrapText="1"/>
    </xf>
    <xf numFmtId="0" fontId="73" fillId="30" borderId="39" xfId="68" applyFont="1" applyFill="1" applyBorder="1" applyAlignment="1" applyProtection="1">
      <alignment horizontal="left" vertical="center" wrapText="1"/>
    </xf>
    <xf numFmtId="0" fontId="73" fillId="20" borderId="61" xfId="68" applyFont="1" applyFill="1" applyBorder="1" applyAlignment="1" applyProtection="1">
      <alignment horizontal="left" vertical="center" wrapText="1"/>
    </xf>
    <xf numFmtId="0" fontId="73" fillId="20" borderId="47" xfId="68" applyFont="1" applyFill="1" applyBorder="1" applyAlignment="1" applyProtection="1">
      <alignment horizontal="left" vertical="center" wrapText="1"/>
    </xf>
    <xf numFmtId="0" fontId="73" fillId="20" borderId="39" xfId="68" applyFont="1" applyFill="1" applyBorder="1" applyAlignment="1" applyProtection="1">
      <alignment horizontal="left" vertical="center" wrapText="1"/>
    </xf>
    <xf numFmtId="0" fontId="73" fillId="20" borderId="115" xfId="68" applyFont="1" applyFill="1" applyBorder="1" applyAlignment="1" applyProtection="1">
      <alignment horizontal="center" vertical="center" wrapText="1"/>
    </xf>
    <xf numFmtId="0" fontId="73" fillId="20" borderId="12" xfId="68" applyFont="1" applyFill="1" applyBorder="1" applyAlignment="1" applyProtection="1">
      <alignment horizontal="center" vertical="center" wrapText="1"/>
    </xf>
    <xf numFmtId="0" fontId="86" fillId="20" borderId="115" xfId="68" applyFont="1" applyFill="1" applyBorder="1" applyAlignment="1" applyProtection="1">
      <alignment horizontal="left" vertical="center" wrapText="1"/>
    </xf>
    <xf numFmtId="0" fontId="86" fillId="20" borderId="12" xfId="68" applyFont="1" applyFill="1" applyBorder="1" applyAlignment="1" applyProtection="1">
      <alignment horizontal="left" vertical="center" wrapText="1"/>
    </xf>
    <xf numFmtId="0" fontId="86" fillId="20" borderId="41" xfId="68" applyFont="1" applyFill="1" applyBorder="1" applyAlignment="1" applyProtection="1">
      <alignment horizontal="left" vertical="center" wrapText="1"/>
    </xf>
    <xf numFmtId="0" fontId="73" fillId="26" borderId="89" xfId="68" applyFont="1" applyFill="1" applyBorder="1" applyAlignment="1" applyProtection="1">
      <alignment horizontal="center" vertical="center" wrapText="1"/>
    </xf>
    <xf numFmtId="0" fontId="73" fillId="26" borderId="69" xfId="68" applyFont="1" applyFill="1" applyBorder="1" applyAlignment="1" applyProtection="1">
      <alignment horizontal="center" vertical="center" wrapText="1"/>
    </xf>
    <xf numFmtId="0" fontId="73" fillId="26" borderId="89" xfId="68" applyFont="1" applyFill="1" applyBorder="1" applyAlignment="1" applyProtection="1">
      <alignment horizontal="left" vertical="center" wrapText="1"/>
    </xf>
    <xf numFmtId="0" fontId="73" fillId="26" borderId="69" xfId="68" applyFont="1" applyFill="1" applyBorder="1" applyAlignment="1" applyProtection="1">
      <alignment horizontal="left" vertical="center" wrapText="1"/>
    </xf>
    <xf numFmtId="0" fontId="73" fillId="26" borderId="22" xfId="68" applyFont="1" applyFill="1" applyBorder="1" applyAlignment="1" applyProtection="1">
      <alignment horizontal="left" vertical="center" wrapText="1"/>
    </xf>
    <xf numFmtId="0" fontId="71" fillId="20" borderId="82" xfId="68" applyFont="1" applyFill="1" applyBorder="1" applyAlignment="1" applyProtection="1">
      <alignment horizontal="left" vertical="center" wrapText="1"/>
    </xf>
    <xf numFmtId="0" fontId="71" fillId="20" borderId="48" xfId="68" applyFont="1" applyFill="1" applyBorder="1" applyAlignment="1" applyProtection="1">
      <alignment horizontal="left" vertical="center" wrapText="1"/>
    </xf>
    <xf numFmtId="0" fontId="71" fillId="20" borderId="67" xfId="68" applyFont="1" applyFill="1" applyBorder="1" applyAlignment="1" applyProtection="1">
      <alignment horizontal="left" vertical="center" wrapText="1"/>
    </xf>
    <xf numFmtId="0" fontId="71" fillId="20" borderId="82" xfId="68" applyFont="1" applyFill="1" applyBorder="1" applyAlignment="1" applyProtection="1">
      <alignment horizontal="center" vertical="center" wrapText="1"/>
    </xf>
    <xf numFmtId="0" fontId="71" fillId="20" borderId="48" xfId="68" applyFont="1" applyFill="1" applyBorder="1" applyAlignment="1" applyProtection="1">
      <alignment horizontal="center" vertical="center" wrapText="1"/>
    </xf>
    <xf numFmtId="0" fontId="85" fillId="21" borderId="61" xfId="68" applyFont="1" applyFill="1" applyBorder="1" applyAlignment="1" applyProtection="1">
      <alignment horizontal="left" vertical="center" wrapText="1"/>
    </xf>
    <xf numFmtId="0" fontId="85" fillId="21" borderId="47" xfId="68" applyFont="1" applyFill="1" applyBorder="1" applyAlignment="1" applyProtection="1">
      <alignment horizontal="left" vertical="center" wrapText="1"/>
    </xf>
    <xf numFmtId="0" fontId="85" fillId="21" borderId="39" xfId="68" applyFont="1" applyFill="1" applyBorder="1" applyAlignment="1" applyProtection="1">
      <alignment horizontal="left" vertical="center" wrapText="1"/>
    </xf>
    <xf numFmtId="0" fontId="78" fillId="32" borderId="61" xfId="68" applyFont="1" applyFill="1" applyBorder="1" applyAlignment="1" applyProtection="1">
      <alignment horizontal="center" vertical="center" wrapText="1"/>
    </xf>
    <xf numFmtId="0" fontId="78" fillId="32" borderId="47" xfId="68" applyFont="1" applyFill="1" applyBorder="1" applyAlignment="1" applyProtection="1">
      <alignment horizontal="center" vertical="center" wrapText="1"/>
    </xf>
    <xf numFmtId="0" fontId="78" fillId="23" borderId="61" xfId="68" applyFont="1" applyFill="1" applyBorder="1" applyAlignment="1" applyProtection="1">
      <alignment horizontal="left" vertical="center" wrapText="1"/>
    </xf>
    <xf numFmtId="0" fontId="78" fillId="23" borderId="47" xfId="68" applyFont="1" applyFill="1" applyBorder="1" applyAlignment="1" applyProtection="1">
      <alignment horizontal="left" vertical="center" wrapText="1"/>
    </xf>
    <xf numFmtId="0" fontId="78" fillId="23" borderId="39" xfId="68" applyFont="1" applyFill="1" applyBorder="1" applyAlignment="1" applyProtection="1">
      <alignment horizontal="left" vertical="center" wrapText="1"/>
    </xf>
    <xf numFmtId="0" fontId="78" fillId="23" borderId="61" xfId="68" applyFont="1" applyFill="1" applyBorder="1" applyAlignment="1" applyProtection="1">
      <alignment horizontal="center" vertical="center" wrapText="1"/>
    </xf>
    <xf numFmtId="0" fontId="78" fillId="23" borderId="47" xfId="68" applyFont="1" applyFill="1" applyBorder="1" applyAlignment="1" applyProtection="1">
      <alignment horizontal="center" vertical="center" wrapText="1"/>
    </xf>
    <xf numFmtId="0" fontId="91" fillId="32" borderId="61" xfId="68" applyFont="1" applyFill="1" applyBorder="1" applyAlignment="1" applyProtection="1">
      <alignment horizontal="left" vertical="center" wrapText="1"/>
    </xf>
    <xf numFmtId="0" fontId="91" fillId="32" borderId="47" xfId="68" applyFont="1" applyFill="1" applyBorder="1" applyAlignment="1" applyProtection="1">
      <alignment horizontal="left" vertical="center" wrapText="1"/>
    </xf>
    <xf numFmtId="0" fontId="91" fillId="32" borderId="39" xfId="68" applyFont="1" applyFill="1" applyBorder="1" applyAlignment="1" applyProtection="1">
      <alignment horizontal="left" vertical="center" wrapText="1"/>
    </xf>
    <xf numFmtId="0" fontId="73" fillId="0" borderId="61" xfId="68" applyFont="1" applyFill="1" applyBorder="1" applyAlignment="1" applyProtection="1">
      <alignment horizontal="center" vertical="center" wrapText="1"/>
    </xf>
    <xf numFmtId="0" fontId="73" fillId="0" borderId="47" xfId="68" applyFont="1" applyFill="1" applyBorder="1" applyAlignment="1" applyProtection="1">
      <alignment horizontal="center" vertical="center" wrapText="1"/>
    </xf>
    <xf numFmtId="0" fontId="86" fillId="0" borderId="61" xfId="68" applyFont="1" applyFill="1" applyBorder="1" applyAlignment="1" applyProtection="1">
      <alignment horizontal="left" vertical="center" wrapText="1"/>
    </xf>
    <xf numFmtId="0" fontId="86" fillId="0" borderId="47" xfId="68" applyFont="1" applyFill="1" applyBorder="1" applyAlignment="1" applyProtection="1">
      <alignment horizontal="left" vertical="center" wrapText="1"/>
    </xf>
    <xf numFmtId="0" fontId="86" fillId="0" borderId="39" xfId="68" applyFont="1" applyFill="1" applyBorder="1" applyAlignment="1" applyProtection="1">
      <alignment horizontal="left" vertical="center" wrapText="1"/>
    </xf>
    <xf numFmtId="0" fontId="85" fillId="0" borderId="115" xfId="68" applyFont="1" applyFill="1" applyBorder="1" applyAlignment="1" applyProtection="1">
      <alignment horizontal="left" vertical="center" wrapText="1"/>
    </xf>
    <xf numFmtId="0" fontId="85" fillId="0" borderId="12" xfId="68" applyFont="1" applyFill="1" applyBorder="1" applyAlignment="1" applyProtection="1">
      <alignment horizontal="left" vertical="center" wrapText="1"/>
    </xf>
    <xf numFmtId="0" fontId="85" fillId="0" borderId="41" xfId="68" applyFont="1" applyFill="1" applyBorder="1" applyAlignment="1" applyProtection="1">
      <alignment horizontal="left" vertical="center" wrapText="1"/>
    </xf>
    <xf numFmtId="0" fontId="74" fillId="0" borderId="115" xfId="68" applyFont="1" applyFill="1" applyBorder="1" applyAlignment="1" applyProtection="1">
      <alignment horizontal="center" vertical="center" wrapText="1"/>
    </xf>
    <xf numFmtId="0" fontId="74" fillId="0" borderId="12" xfId="68" applyFont="1" applyFill="1" applyBorder="1" applyAlignment="1" applyProtection="1">
      <alignment horizontal="center" vertical="center" wrapText="1"/>
    </xf>
    <xf numFmtId="0" fontId="73" fillId="0" borderId="82" xfId="68" applyFont="1" applyFill="1" applyBorder="1" applyAlignment="1" applyProtection="1">
      <alignment horizontal="left" vertical="center" wrapText="1"/>
    </xf>
    <xf numFmtId="0" fontId="73" fillId="0" borderId="48" xfId="68" applyFont="1" applyFill="1" applyBorder="1" applyAlignment="1" applyProtection="1">
      <alignment horizontal="left" vertical="center" wrapText="1"/>
    </xf>
    <xf numFmtId="0" fontId="73" fillId="0" borderId="67" xfId="68" applyFont="1" applyFill="1" applyBorder="1" applyAlignment="1" applyProtection="1">
      <alignment horizontal="left" vertical="center" wrapText="1"/>
    </xf>
    <xf numFmtId="0" fontId="73" fillId="0" borderId="82" xfId="68" applyFont="1" applyFill="1" applyBorder="1" applyAlignment="1" applyProtection="1">
      <alignment horizontal="center" vertical="center" wrapText="1"/>
    </xf>
    <xf numFmtId="0" fontId="73" fillId="0" borderId="48" xfId="68" applyFont="1" applyFill="1" applyBorder="1" applyAlignment="1" applyProtection="1">
      <alignment horizontal="center" vertical="center" wrapText="1"/>
    </xf>
    <xf numFmtId="0" fontId="73" fillId="0" borderId="61" xfId="68" applyFont="1" applyFill="1" applyBorder="1" applyAlignment="1" applyProtection="1">
      <alignment horizontal="left" vertical="center" wrapText="1"/>
    </xf>
    <xf numFmtId="0" fontId="73" fillId="0" borderId="47" xfId="68" applyFont="1" applyFill="1" applyBorder="1" applyAlignment="1" applyProtection="1">
      <alignment horizontal="left" vertical="center" wrapText="1"/>
    </xf>
    <xf numFmtId="0" fontId="73" fillId="0" borderId="39" xfId="68" applyFont="1" applyFill="1" applyBorder="1" applyAlignment="1" applyProtection="1">
      <alignment horizontal="left" vertical="center" wrapText="1"/>
    </xf>
    <xf numFmtId="0" fontId="74" fillId="32" borderId="61" xfId="68" applyFont="1" applyFill="1" applyBorder="1" applyAlignment="1" applyProtection="1">
      <alignment horizontal="left" vertical="center" wrapText="1"/>
    </xf>
    <xf numFmtId="0" fontId="74" fillId="32" borderId="47" xfId="68" applyFont="1" applyFill="1" applyBorder="1" applyAlignment="1" applyProtection="1">
      <alignment horizontal="left" vertical="center" wrapText="1"/>
    </xf>
    <xf numFmtId="0" fontId="74" fillId="32" borderId="39" xfId="68" applyFont="1" applyFill="1" applyBorder="1" applyAlignment="1" applyProtection="1">
      <alignment horizontal="left" vertical="center" wrapText="1"/>
    </xf>
    <xf numFmtId="0" fontId="74" fillId="32" borderId="61" xfId="68" applyFont="1" applyFill="1" applyBorder="1" applyAlignment="1" applyProtection="1">
      <alignment horizontal="center" vertical="center" wrapText="1"/>
    </xf>
    <xf numFmtId="0" fontId="74" fillId="32" borderId="47" xfId="68" applyFont="1" applyFill="1" applyBorder="1" applyAlignment="1" applyProtection="1">
      <alignment horizontal="center" vertical="center" wrapText="1"/>
    </xf>
    <xf numFmtId="0" fontId="73" fillId="33" borderId="89" xfId="68" applyFont="1" applyFill="1" applyBorder="1" applyAlignment="1" applyProtection="1">
      <alignment horizontal="left" vertical="center" wrapText="1"/>
    </xf>
    <xf numFmtId="0" fontId="73" fillId="33" borderId="69" xfId="68" applyFont="1" applyFill="1" applyBorder="1" applyAlignment="1" applyProtection="1">
      <alignment horizontal="left" vertical="center" wrapText="1"/>
    </xf>
    <xf numFmtId="0" fontId="73" fillId="33" borderId="22" xfId="68" applyFont="1" applyFill="1" applyBorder="1" applyAlignment="1" applyProtection="1">
      <alignment horizontal="left" vertical="center" wrapText="1"/>
    </xf>
    <xf numFmtId="0" fontId="73" fillId="0" borderId="115" xfId="68" applyFont="1" applyFill="1" applyBorder="1" applyAlignment="1" applyProtection="1">
      <alignment horizontal="center" vertical="center" wrapText="1"/>
    </xf>
    <xf numFmtId="0" fontId="73" fillId="0" borderId="12" xfId="68" applyFont="1" applyFill="1" applyBorder="1" applyAlignment="1" applyProtection="1">
      <alignment horizontal="center" vertical="center" wrapText="1"/>
    </xf>
    <xf numFmtId="0" fontId="73" fillId="0" borderId="115" xfId="68" applyFont="1" applyFill="1" applyBorder="1" applyAlignment="1" applyProtection="1">
      <alignment horizontal="left" vertical="center" wrapText="1"/>
    </xf>
    <xf numFmtId="0" fontId="73" fillId="0" borderId="12" xfId="68" applyFont="1" applyFill="1" applyBorder="1" applyAlignment="1" applyProtection="1">
      <alignment horizontal="left" vertical="center" wrapText="1"/>
    </xf>
    <xf numFmtId="0" fontId="73" fillId="0" borderId="41" xfId="68" applyFont="1" applyFill="1" applyBorder="1" applyAlignment="1" applyProtection="1">
      <alignment horizontal="left" vertical="center" wrapText="1"/>
    </xf>
    <xf numFmtId="0" fontId="73" fillId="33" borderId="89" xfId="68" applyFont="1" applyFill="1" applyBorder="1" applyAlignment="1" applyProtection="1">
      <alignment horizontal="center" vertical="center" wrapText="1"/>
    </xf>
    <xf numFmtId="0" fontId="73" fillId="33" borderId="69" xfId="68" applyFont="1" applyFill="1" applyBorder="1" applyAlignment="1" applyProtection="1">
      <alignment horizontal="center" vertical="center" wrapText="1"/>
    </xf>
    <xf numFmtId="0" fontId="73" fillId="26" borderId="61" xfId="68" applyFont="1" applyFill="1" applyBorder="1" applyAlignment="1" applyProtection="1">
      <alignment horizontal="center" vertical="center" wrapText="1"/>
    </xf>
    <xf numFmtId="0" fontId="73" fillId="26" borderId="47" xfId="68" applyFont="1" applyFill="1" applyBorder="1" applyAlignment="1" applyProtection="1">
      <alignment horizontal="center" vertical="center" wrapText="1"/>
    </xf>
    <xf numFmtId="0" fontId="73" fillId="26" borderId="61" xfId="68" applyFont="1" applyFill="1" applyBorder="1" applyAlignment="1" applyProtection="1">
      <alignment horizontal="left" vertical="center" wrapText="1"/>
    </xf>
    <xf numFmtId="0" fontId="73" fillId="26" borderId="47" xfId="68" applyFont="1" applyFill="1" applyBorder="1" applyAlignment="1" applyProtection="1">
      <alignment horizontal="left" vertical="center" wrapText="1"/>
    </xf>
    <xf numFmtId="0" fontId="73" fillId="26" borderId="39" xfId="68" applyFont="1" applyFill="1" applyBorder="1" applyAlignment="1" applyProtection="1">
      <alignment horizontal="left" vertical="center" wrapText="1"/>
    </xf>
    <xf numFmtId="4" fontId="82" fillId="23" borderId="17" xfId="83" applyNumberFormat="1" applyFont="1" applyFill="1" applyBorder="1" applyAlignment="1">
      <alignment horizontal="center" vertical="center"/>
    </xf>
    <xf numFmtId="4" fontId="82" fillId="23" borderId="24" xfId="83" applyNumberFormat="1" applyFont="1" applyFill="1" applyBorder="1" applyAlignment="1">
      <alignment horizontal="center" vertical="center"/>
    </xf>
    <xf numFmtId="4" fontId="82" fillId="23" borderId="26" xfId="83" applyNumberFormat="1" applyFont="1" applyFill="1" applyBorder="1" applyAlignment="1">
      <alignment horizontal="center" vertical="center"/>
    </xf>
    <xf numFmtId="4" fontId="82" fillId="23" borderId="28" xfId="83" applyNumberFormat="1" applyFont="1" applyFill="1" applyBorder="1" applyAlignment="1">
      <alignment horizontal="center" vertical="center"/>
    </xf>
    <xf numFmtId="0" fontId="71" fillId="23" borderId="89" xfId="83" applyFont="1" applyFill="1" applyBorder="1" applyAlignment="1">
      <alignment horizontal="center" vertical="center" wrapText="1"/>
    </xf>
    <xf numFmtId="0" fontId="71" fillId="23" borderId="69" xfId="83" applyFont="1" applyFill="1" applyBorder="1" applyAlignment="1">
      <alignment horizontal="center" vertical="center" wrapText="1"/>
    </xf>
    <xf numFmtId="0" fontId="71" fillId="23" borderId="22" xfId="83" applyFont="1" applyFill="1" applyBorder="1" applyAlignment="1">
      <alignment horizontal="center" vertical="center" wrapText="1"/>
    </xf>
    <xf numFmtId="0" fontId="82" fillId="20" borderId="0" xfId="83" applyFont="1" applyFill="1" applyAlignment="1">
      <alignment horizontal="center" vertical="center" wrapText="1"/>
    </xf>
    <xf numFmtId="1" fontId="73" fillId="0" borderId="89" xfId="83" applyNumberFormat="1" applyFont="1" applyFill="1" applyBorder="1" applyAlignment="1">
      <alignment horizontal="center" vertical="center"/>
    </xf>
    <xf numFmtId="1" fontId="73" fillId="0" borderId="69" xfId="83" applyNumberFormat="1" applyFont="1" applyFill="1" applyBorder="1" applyAlignment="1">
      <alignment horizontal="center" vertical="center"/>
    </xf>
    <xf numFmtId="1" fontId="73" fillId="0" borderId="22" xfId="83" applyNumberFormat="1" applyFont="1" applyFill="1" applyBorder="1" applyAlignment="1">
      <alignment horizontal="center" vertical="center"/>
    </xf>
    <xf numFmtId="0" fontId="73" fillId="0" borderId="19" xfId="68" applyFont="1" applyFill="1" applyBorder="1" applyAlignment="1" applyProtection="1">
      <alignment horizontal="center" vertical="center" wrapText="1"/>
    </xf>
    <xf numFmtId="0" fontId="73" fillId="0" borderId="88" xfId="68" applyFont="1" applyFill="1" applyBorder="1" applyAlignment="1" applyProtection="1">
      <alignment horizontal="center" vertical="center" wrapText="1"/>
    </xf>
    <xf numFmtId="0" fontId="73" fillId="0" borderId="24" xfId="68" applyFont="1" applyFill="1" applyBorder="1" applyAlignment="1" applyProtection="1">
      <alignment horizontal="center" vertical="center" wrapText="1"/>
    </xf>
    <xf numFmtId="0" fontId="73" fillId="0" borderId="28" xfId="68" applyFont="1" applyFill="1" applyBorder="1" applyAlignment="1" applyProtection="1">
      <alignment horizontal="center" vertical="center" wrapText="1"/>
    </xf>
    <xf numFmtId="166" fontId="75" fillId="0" borderId="19" xfId="43" applyFont="1" applyFill="1" applyBorder="1" applyAlignment="1" applyProtection="1">
      <alignment horizontal="center" vertical="center" wrapText="1"/>
    </xf>
    <xf numFmtId="166" fontId="75" fillId="0" borderId="88" xfId="43" applyFont="1" applyFill="1" applyBorder="1" applyAlignment="1" applyProtection="1">
      <alignment horizontal="center" vertical="center" wrapText="1"/>
    </xf>
    <xf numFmtId="166" fontId="70" fillId="0" borderId="19" xfId="43" applyFont="1" applyFill="1" applyBorder="1" applyAlignment="1" applyProtection="1">
      <alignment horizontal="center" vertical="center" wrapText="1"/>
    </xf>
    <xf numFmtId="49" fontId="74" fillId="0" borderId="0" xfId="0" applyNumberFormat="1" applyFont="1" applyBorder="1" applyAlignment="1">
      <alignment horizontal="justify" vertical="justify" wrapText="1"/>
    </xf>
    <xf numFmtId="0" fontId="0" fillId="0" borderId="0" xfId="0" applyAlignment="1">
      <alignment wrapText="1"/>
    </xf>
    <xf numFmtId="0" fontId="74" fillId="0" borderId="0" xfId="0" applyFont="1" applyAlignment="1">
      <alignment horizontal="center" vertical="center" wrapText="1"/>
    </xf>
    <xf numFmtId="0" fontId="73" fillId="0" borderId="89" xfId="70" applyFont="1" applyFill="1" applyBorder="1" applyAlignment="1">
      <alignment horizontal="right" vertical="center" wrapText="1"/>
    </xf>
    <xf numFmtId="0" fontId="73" fillId="0" borderId="22" xfId="70" applyFont="1" applyFill="1" applyBorder="1" applyAlignment="1">
      <alignment horizontal="right" vertical="center" wrapText="1"/>
    </xf>
    <xf numFmtId="0" fontId="73" fillId="0" borderId="0" xfId="70" applyFont="1" applyBorder="1" applyAlignment="1">
      <alignment horizontal="left" vertical="center" wrapText="1"/>
    </xf>
    <xf numFmtId="0" fontId="73" fillId="22" borderId="63" xfId="70" applyFont="1" applyFill="1" applyBorder="1" applyAlignment="1">
      <alignment horizontal="center" vertical="center" wrapText="1"/>
    </xf>
    <xf numFmtId="0" fontId="73" fillId="22" borderId="103" xfId="70" applyFont="1" applyFill="1" applyBorder="1" applyAlignment="1">
      <alignment horizontal="center" vertical="center" wrapText="1"/>
    </xf>
    <xf numFmtId="0" fontId="73" fillId="22" borderId="116" xfId="70" applyFont="1" applyFill="1" applyBorder="1" applyAlignment="1">
      <alignment horizontal="center" vertical="center" wrapText="1"/>
    </xf>
    <xf numFmtId="0" fontId="73" fillId="22" borderId="84" xfId="70" applyFont="1" applyFill="1" applyBorder="1" applyAlignment="1">
      <alignment horizontal="center" vertical="center" wrapText="1"/>
    </xf>
    <xf numFmtId="0" fontId="73" fillId="0" borderId="27" xfId="70" applyFont="1" applyBorder="1" applyAlignment="1">
      <alignment horizontal="center"/>
    </xf>
    <xf numFmtId="0" fontId="73" fillId="22" borderId="55" xfId="70" applyFont="1" applyFill="1" applyBorder="1" applyAlignment="1">
      <alignment horizontal="center" vertical="center" wrapText="1"/>
    </xf>
    <xf numFmtId="0" fontId="71" fillId="0" borderId="0" xfId="70" applyFont="1" applyAlignment="1">
      <alignment horizontal="justify" vertical="center" wrapText="1"/>
    </xf>
    <xf numFmtId="0" fontId="73" fillId="0" borderId="17" xfId="70" applyFont="1" applyBorder="1" applyAlignment="1">
      <alignment horizontal="center" vertical="center" wrapText="1"/>
    </xf>
    <xf numFmtId="0" fontId="73" fillId="0" borderId="23" xfId="70" applyFont="1" applyBorder="1" applyAlignment="1">
      <alignment horizontal="center" vertical="center" wrapText="1"/>
    </xf>
    <xf numFmtId="0" fontId="73" fillId="0" borderId="24" xfId="70" applyFont="1" applyBorder="1" applyAlignment="1">
      <alignment horizontal="center" vertical="center" wrapText="1"/>
    </xf>
    <xf numFmtId="0" fontId="73" fillId="22" borderId="19" xfId="70" applyFont="1" applyFill="1" applyBorder="1" applyAlignment="1">
      <alignment horizontal="center" vertical="center" wrapText="1"/>
    </xf>
    <xf numFmtId="0" fontId="73" fillId="22" borderId="88" xfId="70" applyFont="1" applyFill="1" applyBorder="1" applyAlignment="1">
      <alignment horizontal="center" vertical="center" wrapText="1"/>
    </xf>
    <xf numFmtId="0" fontId="73" fillId="22" borderId="90" xfId="70" applyFont="1" applyFill="1" applyBorder="1" applyAlignment="1">
      <alignment horizontal="center" vertical="center" wrapText="1"/>
    </xf>
    <xf numFmtId="0" fontId="74" fillId="0" borderId="0" xfId="70" applyFont="1" applyAlignment="1">
      <alignment horizontal="justify" vertical="center" wrapText="1"/>
    </xf>
    <xf numFmtId="0" fontId="71" fillId="0" borderId="0" xfId="70" applyFont="1" applyAlignment="1">
      <alignment horizontal="left" vertical="center" wrapText="1"/>
    </xf>
    <xf numFmtId="0" fontId="73" fillId="0" borderId="89" xfId="70" applyFont="1" applyBorder="1" applyAlignment="1">
      <alignment horizontal="center" vertical="center" wrapText="1"/>
    </xf>
    <xf numFmtId="0" fontId="73" fillId="0" borderId="69" xfId="70" applyFont="1" applyBorder="1" applyAlignment="1">
      <alignment horizontal="center" vertical="center" wrapText="1"/>
    </xf>
    <xf numFmtId="0" fontId="73" fillId="0" borderId="22" xfId="70" applyFont="1" applyBorder="1" applyAlignment="1">
      <alignment horizontal="center" vertical="center" wrapText="1"/>
    </xf>
    <xf numFmtId="0" fontId="73" fillId="22" borderId="17" xfId="70" applyFont="1" applyFill="1" applyBorder="1" applyAlignment="1">
      <alignment horizontal="center" vertical="center" wrapText="1"/>
    </xf>
    <xf numFmtId="0" fontId="73" fillId="22" borderId="26" xfId="70" applyFont="1" applyFill="1" applyBorder="1" applyAlignment="1">
      <alignment horizontal="center" vertical="center" wrapText="1"/>
    </xf>
    <xf numFmtId="0" fontId="73" fillId="0" borderId="89" xfId="70" applyFont="1" applyBorder="1" applyAlignment="1">
      <alignment horizontal="right" vertical="center" wrapText="1"/>
    </xf>
    <xf numFmtId="0" fontId="73" fillId="0" borderId="22" xfId="70" applyFont="1" applyBorder="1" applyAlignment="1">
      <alignment horizontal="right" vertical="center" wrapText="1"/>
    </xf>
    <xf numFmtId="0" fontId="73" fillId="22" borderId="117" xfId="70" applyFont="1" applyFill="1" applyBorder="1" applyAlignment="1">
      <alignment horizontal="center" vertical="center" wrapText="1"/>
    </xf>
    <xf numFmtId="0" fontId="73" fillId="22" borderId="92" xfId="70" applyFont="1" applyFill="1" applyBorder="1" applyAlignment="1">
      <alignment horizontal="center" vertical="center" wrapText="1"/>
    </xf>
    <xf numFmtId="0" fontId="74" fillId="0" borderId="0" xfId="0" applyFont="1" applyAlignment="1">
      <alignment horizontal="justify" vertical="center" wrapText="1"/>
    </xf>
    <xf numFmtId="0" fontId="71" fillId="0" borderId="0" xfId="0" applyFont="1" applyAlignment="1">
      <alignment horizontal="justify" vertical="center" wrapText="1"/>
    </xf>
    <xf numFmtId="0" fontId="73" fillId="0" borderId="89" xfId="0" applyFont="1" applyBorder="1" applyAlignment="1">
      <alignment horizontal="center" vertical="center" wrapText="1"/>
    </xf>
    <xf numFmtId="0" fontId="73" fillId="0" borderId="69" xfId="0" applyFont="1" applyBorder="1" applyAlignment="1">
      <alignment horizontal="center" vertical="center" wrapText="1"/>
    </xf>
    <xf numFmtId="0" fontId="73" fillId="0" borderId="22" xfId="0" applyFont="1" applyBorder="1" applyAlignment="1">
      <alignment horizontal="center" vertical="center" wrapText="1"/>
    </xf>
    <xf numFmtId="0" fontId="73" fillId="0" borderId="89" xfId="0" applyFont="1" applyFill="1" applyBorder="1" applyAlignment="1">
      <alignment horizontal="right" vertical="center" wrapText="1"/>
    </xf>
    <xf numFmtId="0" fontId="73" fillId="0" borderId="22" xfId="0" applyFont="1" applyFill="1" applyBorder="1" applyAlignment="1">
      <alignment horizontal="right" vertical="center" wrapText="1"/>
    </xf>
    <xf numFmtId="0" fontId="73" fillId="0" borderId="0" xfId="0" applyFont="1" applyBorder="1" applyAlignment="1">
      <alignment horizontal="left" vertical="center" wrapText="1"/>
    </xf>
    <xf numFmtId="0" fontId="73" fillId="0" borderId="89" xfId="0" applyFont="1" applyBorder="1" applyAlignment="1">
      <alignment horizontal="right" vertical="center" wrapText="1"/>
    </xf>
    <xf numFmtId="0" fontId="73" fillId="0" borderId="22" xfId="0" applyFont="1" applyBorder="1" applyAlignment="1">
      <alignment horizontal="right" vertical="center" wrapText="1"/>
    </xf>
    <xf numFmtId="0" fontId="71" fillId="0" borderId="0" xfId="0" applyFont="1" applyAlignment="1">
      <alignment horizontal="left" vertical="center" wrapText="1"/>
    </xf>
    <xf numFmtId="0" fontId="52" fillId="11" borderId="51" xfId="81" applyFont="1" applyFill="1" applyBorder="1" applyAlignment="1">
      <alignment horizontal="left" vertical="center"/>
    </xf>
    <xf numFmtId="0" fontId="95" fillId="0" borderId="0" xfId="0" applyFont="1" applyAlignment="1">
      <alignment horizontal="left" vertical="center" wrapText="1"/>
    </xf>
  </cellXfs>
  <cellStyles count="110">
    <cellStyle name="20% - Colore 1 2" xfId="1"/>
    <cellStyle name="20% - Colore 2 2" xfId="2"/>
    <cellStyle name="20% - Colore 3 2" xfId="3"/>
    <cellStyle name="20% - Colore 4 2" xfId="4"/>
    <cellStyle name="20% - Colore 5 2" xfId="5"/>
    <cellStyle name="20% - Colore 6 2" xfId="6"/>
    <cellStyle name="40% - Colore 1 2" xfId="7"/>
    <cellStyle name="40% - Colore 2 2" xfId="8"/>
    <cellStyle name="40% - Colore 3 2" xfId="9"/>
    <cellStyle name="40% - Colore 4 2" xfId="10"/>
    <cellStyle name="40% - Colore 5 2" xfId="11"/>
    <cellStyle name="40% - Colore 6 2" xfId="12"/>
    <cellStyle name="60% - Colore 1 2" xfId="13"/>
    <cellStyle name="60% - Colore 2 2" xfId="14"/>
    <cellStyle name="60% - Colore 3 2" xfId="15"/>
    <cellStyle name="60% - Colore 4 2" xfId="16"/>
    <cellStyle name="60% - Colore 5 2" xfId="17"/>
    <cellStyle name="60% - Colore 6 2" xfId="18"/>
    <cellStyle name="Calcolo 2" xfId="19"/>
    <cellStyle name="Cella collegata 2" xfId="20"/>
    <cellStyle name="Cella da controllare 2" xfId="21"/>
    <cellStyle name="Colore 1 2" xfId="22"/>
    <cellStyle name="Colore 2 2" xfId="23"/>
    <cellStyle name="Colore 3 2" xfId="24"/>
    <cellStyle name="Colore 4 2" xfId="25"/>
    <cellStyle name="Colore 5 2" xfId="26"/>
    <cellStyle name="Colore 6 2" xfId="27"/>
    <cellStyle name="Comma [0]_all7_pdc" xfId="28"/>
    <cellStyle name="Comma 2" xfId="29"/>
    <cellStyle name="Comma 2 2" xfId="30"/>
    <cellStyle name="Comma_all7_pdc" xfId="31"/>
    <cellStyle name="Currency [0]_all7_pdc" xfId="32"/>
    <cellStyle name="Currency_all7_pdc" xfId="33"/>
    <cellStyle name="Euro" xfId="34"/>
    <cellStyle name="Euro 2" xfId="35"/>
    <cellStyle name="Euro 3" xfId="36"/>
    <cellStyle name="Euro 4" xfId="37"/>
    <cellStyle name="Euro 5" xfId="38"/>
    <cellStyle name="Euro 6" xfId="39"/>
    <cellStyle name="Euro 7" xfId="40"/>
    <cellStyle name="Euro_CE consolidato_2010" xfId="41"/>
    <cellStyle name="Input 2" xfId="42"/>
    <cellStyle name="Migliaia" xfId="43" builtinId="3"/>
    <cellStyle name="Migliaia (0)_% Attrezzature ed Edilizia" xfId="44"/>
    <cellStyle name="Migliaia (0)_trim" xfId="45"/>
    <cellStyle name="Migliaia [0]" xfId="46" builtinId="6"/>
    <cellStyle name="Migliaia [0] 2" xfId="47"/>
    <cellStyle name="Migliaia [0] 2 2" xfId="48"/>
    <cellStyle name="Migliaia [0] 3" xfId="49"/>
    <cellStyle name="Migliaia [0] 4" xfId="50"/>
    <cellStyle name="Migliaia [0] 5" xfId="51"/>
    <cellStyle name="Migliaia [0] 8 2" xfId="52"/>
    <cellStyle name="Migliaia [0]_Mattone CE_Budget 2008 (v. 0.5 del 12.02.2008) 2" xfId="53"/>
    <cellStyle name="Migliaia 15" xfId="54"/>
    <cellStyle name="Migliaia 2" xfId="55"/>
    <cellStyle name="Migliaia 2 2" xfId="56"/>
    <cellStyle name="Migliaia 2 3" xfId="57"/>
    <cellStyle name="Migliaia 3" xfId="58"/>
    <cellStyle name="Migliaia 4" xfId="59"/>
    <cellStyle name="Migliaia 5" xfId="60"/>
    <cellStyle name="Migliaia 6" xfId="61"/>
    <cellStyle name="Migliaia 9 2" xfId="62"/>
    <cellStyle name="Migliaia_Mattone CE_Budget 2008 (v. 0.5 del 12.02.2008) 2" xfId="63"/>
    <cellStyle name="Migliaia_Mattone CE_Budget 2008 (v. 0.5 del 12.02.2008) 2 2" xfId="64"/>
    <cellStyle name="Neutrale 2" xfId="65"/>
    <cellStyle name="Normal 2" xfId="66"/>
    <cellStyle name="Normal_all7_pdc" xfId="67"/>
    <cellStyle name="Normal_Sheet1 2" xfId="68"/>
    <cellStyle name="Normale" xfId="0" builtinId="0"/>
    <cellStyle name="Normale 2" xfId="69"/>
    <cellStyle name="Normale 2 2" xfId="70"/>
    <cellStyle name="Normale 3" xfId="71"/>
    <cellStyle name="Normale 3 2" xfId="72"/>
    <cellStyle name="Normale 3 3" xfId="73"/>
    <cellStyle name="Normale 4" xfId="74"/>
    <cellStyle name="Normale 5" xfId="75"/>
    <cellStyle name="Normale 6" xfId="76"/>
    <cellStyle name="Normale 6 2" xfId="77"/>
    <cellStyle name="Normale 7" xfId="78"/>
    <cellStyle name="Normale 7 2" xfId="79"/>
    <cellStyle name="Normale_All7_piano dei conti" xfId="80"/>
    <cellStyle name="Normale_FLUSSI FINANZIARI" xfId="81"/>
    <cellStyle name="Normale_Mattone CE_Budget 2008 (v. 0.5 del 12.02.2008)" xfId="82"/>
    <cellStyle name="Normale_Mattone CE_Budget 2008 (v. 0.5 del 12.02.2008) 2" xfId="83"/>
    <cellStyle name="Normale_Mattone CE_Budget 2008 (v. 0.5 del 12.02.2008) 2 2" xfId="84"/>
    <cellStyle name="Normale_modelloDCF2004bottoni" xfId="85"/>
    <cellStyle name="Nota 2" xfId="86"/>
    <cellStyle name="Output 2" xfId="87"/>
    <cellStyle name="Percent 2" xfId="88"/>
    <cellStyle name="Percent 3" xfId="89"/>
    <cellStyle name="Percentuale" xfId="90" builtinId="5"/>
    <cellStyle name="Percentuale 2" xfId="91"/>
    <cellStyle name="Percentuale 2 2" xfId="92"/>
    <cellStyle name="Percentuale 2 3" xfId="93"/>
    <cellStyle name="Percentuale 4" xfId="94"/>
    <cellStyle name="SAS FM Row drillable header" xfId="95"/>
    <cellStyle name="SAS FM Row header" xfId="96"/>
    <cellStyle name="Testo avviso 2" xfId="97"/>
    <cellStyle name="Testo descrittivo 2" xfId="98"/>
    <cellStyle name="Titolo" xfId="99" builtinId="15" customBuiltin="1"/>
    <cellStyle name="Titolo 1 2" xfId="100"/>
    <cellStyle name="Titolo 2 2" xfId="101"/>
    <cellStyle name="Titolo 3 2" xfId="102"/>
    <cellStyle name="Titolo 4 2" xfId="103"/>
    <cellStyle name="Titolo 5" xfId="104"/>
    <cellStyle name="Totale 2" xfId="105"/>
    <cellStyle name="Valore non valido 2" xfId="106"/>
    <cellStyle name="Valore valido 2" xfId="107"/>
    <cellStyle name="Valuta (0)_% Attrezzature ed Edilizia" xfId="108"/>
    <cellStyle name="Valuta 2" xfId="109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9" Type="http://schemas.openxmlformats.org/officeDocument/2006/relationships/externalLink" Target="externalLinks/externalLink22.xml"/><Relationship Id="rId21" Type="http://schemas.openxmlformats.org/officeDocument/2006/relationships/externalLink" Target="externalLinks/externalLink4.xml"/><Relationship Id="rId34" Type="http://schemas.openxmlformats.org/officeDocument/2006/relationships/externalLink" Target="externalLinks/externalLink17.xml"/><Relationship Id="rId42" Type="http://schemas.openxmlformats.org/officeDocument/2006/relationships/externalLink" Target="externalLinks/externalLink25.xml"/><Relationship Id="rId47" Type="http://schemas.openxmlformats.org/officeDocument/2006/relationships/externalLink" Target="externalLinks/externalLink30.xml"/><Relationship Id="rId50" Type="http://schemas.openxmlformats.org/officeDocument/2006/relationships/externalLink" Target="externalLinks/externalLink33.xml"/><Relationship Id="rId55" Type="http://schemas.openxmlformats.org/officeDocument/2006/relationships/externalLink" Target="externalLinks/externalLink38.xml"/><Relationship Id="rId63" Type="http://schemas.openxmlformats.org/officeDocument/2006/relationships/externalLink" Target="externalLinks/externalLink46.xml"/><Relationship Id="rId68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externalLink" Target="externalLinks/externalLink15.xml"/><Relationship Id="rId37" Type="http://schemas.openxmlformats.org/officeDocument/2006/relationships/externalLink" Target="externalLinks/externalLink20.xml"/><Relationship Id="rId40" Type="http://schemas.openxmlformats.org/officeDocument/2006/relationships/externalLink" Target="externalLinks/externalLink23.xml"/><Relationship Id="rId45" Type="http://schemas.openxmlformats.org/officeDocument/2006/relationships/externalLink" Target="externalLinks/externalLink28.xml"/><Relationship Id="rId53" Type="http://schemas.openxmlformats.org/officeDocument/2006/relationships/externalLink" Target="externalLinks/externalLink36.xml"/><Relationship Id="rId58" Type="http://schemas.openxmlformats.org/officeDocument/2006/relationships/externalLink" Target="externalLinks/externalLink41.xml"/><Relationship Id="rId66" Type="http://schemas.openxmlformats.org/officeDocument/2006/relationships/externalLink" Target="externalLinks/externalLink49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36" Type="http://schemas.openxmlformats.org/officeDocument/2006/relationships/externalLink" Target="externalLinks/externalLink19.xml"/><Relationship Id="rId49" Type="http://schemas.openxmlformats.org/officeDocument/2006/relationships/externalLink" Target="externalLinks/externalLink32.xml"/><Relationship Id="rId57" Type="http://schemas.openxmlformats.org/officeDocument/2006/relationships/externalLink" Target="externalLinks/externalLink40.xml"/><Relationship Id="rId61" Type="http://schemas.openxmlformats.org/officeDocument/2006/relationships/externalLink" Target="externalLinks/externalLink44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externalLink" Target="externalLinks/externalLink14.xml"/><Relationship Id="rId44" Type="http://schemas.openxmlformats.org/officeDocument/2006/relationships/externalLink" Target="externalLinks/externalLink27.xml"/><Relationship Id="rId52" Type="http://schemas.openxmlformats.org/officeDocument/2006/relationships/externalLink" Target="externalLinks/externalLink35.xml"/><Relationship Id="rId60" Type="http://schemas.openxmlformats.org/officeDocument/2006/relationships/externalLink" Target="externalLinks/externalLink43.xml"/><Relationship Id="rId65" Type="http://schemas.openxmlformats.org/officeDocument/2006/relationships/externalLink" Target="externalLinks/externalLink4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Relationship Id="rId35" Type="http://schemas.openxmlformats.org/officeDocument/2006/relationships/externalLink" Target="externalLinks/externalLink18.xml"/><Relationship Id="rId43" Type="http://schemas.openxmlformats.org/officeDocument/2006/relationships/externalLink" Target="externalLinks/externalLink26.xml"/><Relationship Id="rId48" Type="http://schemas.openxmlformats.org/officeDocument/2006/relationships/externalLink" Target="externalLinks/externalLink31.xml"/><Relationship Id="rId56" Type="http://schemas.openxmlformats.org/officeDocument/2006/relationships/externalLink" Target="externalLinks/externalLink39.xml"/><Relationship Id="rId64" Type="http://schemas.openxmlformats.org/officeDocument/2006/relationships/externalLink" Target="externalLinks/externalLink47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34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externalLink" Target="externalLinks/externalLink16.xml"/><Relationship Id="rId38" Type="http://schemas.openxmlformats.org/officeDocument/2006/relationships/externalLink" Target="externalLinks/externalLink21.xml"/><Relationship Id="rId46" Type="http://schemas.openxmlformats.org/officeDocument/2006/relationships/externalLink" Target="externalLinks/externalLink29.xml"/><Relationship Id="rId59" Type="http://schemas.openxmlformats.org/officeDocument/2006/relationships/externalLink" Target="externalLinks/externalLink42.xml"/><Relationship Id="rId67" Type="http://schemas.openxmlformats.org/officeDocument/2006/relationships/theme" Target="theme/theme1.xml"/><Relationship Id="rId20" Type="http://schemas.openxmlformats.org/officeDocument/2006/relationships/externalLink" Target="externalLinks/externalLink3.xml"/><Relationship Id="rId41" Type="http://schemas.openxmlformats.org/officeDocument/2006/relationships/externalLink" Target="externalLinks/externalLink24.xml"/><Relationship Id="rId54" Type="http://schemas.openxmlformats.org/officeDocument/2006/relationships/externalLink" Target="externalLinks/externalLink37.xml"/><Relationship Id="rId62" Type="http://schemas.openxmlformats.org/officeDocument/2006/relationships/externalLink" Target="externalLinks/externalLink45.xml"/><Relationship Id="rId7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COMUNE\BILANCI\2000\AlimentazioneBil00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achellia\Documenti\PIANO%202003\proiezione%20SP%20al%2031-12-0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rachellia\Documenti\PIANO%202003\proiezione%20SP%20al%2031-12-03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i\EXCEL\REPORT%202001\agosto20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BILANCIO%201998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RAGIONER\BIL01\COSRIC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AGIONER\BIL01\COSRIC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RAGIONER\BIL01\COSRIC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RAGIONER\BIL01\COSRIC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99consolidato\agenzia-preventivo%2099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9consolidato\agenzia-preventivo%20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Documents%20and%20Settings\rachellia\Documenti\PIANO%202003\proiezione%20SP%20al%2031-12-03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99consolidato\agenzia-preventivo%2099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DC-ARS-UD\ECONOMIA\ARS%20-%20Doc.%20cont.%2099\UTENTI\ECONOMIA\COMUNE\COOPERS\CONSOLID\CONSOL98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COMUNE\BILANCI\2002\Preventivo%202002\Bilanci%20aziende\burlo\MASTER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COMUNE\BILANCI\2002\Preventivo%202002\Bilanci%20aziende\burlo\MASTER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MUNE\BILANCI\2002\Preventivo%202002\Bilanci%20aziende\burlo\MASTER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UNE\BILANCI\2002\Preventivo%202002\Bilanci%20aziende\burlo\MASTER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Bilancio\2005\consuntivo%202005\Bil%20CSC%202005_collegio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DC-ARS-UD\ECONOMIA\COMUNE\BILANCI\Chiusura%201998\Bilanci%20Aziende\Ass%201\Ass1%20Alimentazione%2098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Documents%20and%20Settings\tomasin.marzia\Impostazioni%20locali\Temporary%20Internet%20Files\OLK3\COMUNE\BILANCI\2000\AlimentazioneBil00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AES%20Area%20dell'Economia%20Sanitaria\2.Documenti%20condivisi\BILANCI\2009\Chiusura\Bilanci%20aziende\CSC\CSC%20Bilancio%20esercizio%202009%20per%20adozion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dromeda\dati\COMUNE\BILANCI\2000\AlimentazioneBil00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dromeda\dati\AES%20Area%20dell'Economia%20Sanitaria\2.Documenti%20condivisi\BILANCI\2009\Chiusura\Bilanci%20aziende\CSC\CSC%20Bilancio%20esercizio%202009%20per%20adozione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NTI\Bilanci\Consuntivi\Anno%202001\SCHEMI%20X%20CONSUNTIVO%202001%204.4.02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I\Bilanci\Consuntivi\Anno%202001\SCHEMI%20X%20CONSUNTIVO%202001%204.4.0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DOCUMENTI\Bilanci\Consuntivi\Anno%202001\SCHEMI%20X%20CONSUNTIVO%202001%204.4.02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99consolidato\agenzia-preventivo%2099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COMUNE\BILANCI\2001\Preventivo%202001\Bilanci%20aziende\ass%202\BILANCIO%201998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COMUNE\BILANCI\2001\Preventivo%202001\Bilanci%20aziende\ass%202\BILANCIO%201998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MUNE\BILANCI\2001\Preventivo%202001\Bilanci%20aziende\ass%202\BILANCIO%201998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UNE\BILANCI\2001\Preventivo%202001\Bilanci%20aziende\ass%202\BILANCIO%201998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ConvenzSISR\Anno%202004-Convenzione%20SISR\Conduzione%20Applicativa_2004\Applicativo_5_2_2004_vers_presentata\piano_2004_v3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OMUNE\BILANCI\2000\AlimentazioneBil00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ConvenzSISR\Anno%202004-Convenzione%20SISR\Conduzione%20Applicativa_2004\Applicativo_5_2_2004_vers_presentata\piano_2004_v31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dromeda\dati\ConvenzSISR\Anno%202004-Convenzione%20SISR\Conduzione%20Applicativa_2004\Applicativo_5_2_2004_vers_presentata\piano_2004_v31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nts%20and%20Settings\903825\Impostazioni%20locali\Temporary%20Internet%20Files\OLK3A\CONDUZIONE\CONDUZIONE%20APPLICATIVA\piano_2004_SaS_Calcolo_Variazione_Aziende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24regione\dati\Documents%20and%20Settings\903825\Impostazioni%20locali\Temporary%20Internet%20Files\OLK3A\CONDUZIONE\CONDUZIONE%20APPLICATIVA\piano_2004_SaS_Calcolo_Variazione_Aziende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dromeda\dati\Documents%20and%20Settings\903825\Impostazioni%20locali\Temporary%20Internet%20Files\OLK3A\CONDUZIONE\CONDUZIONE%20APPLICATIVA\piano_2004_SaS_Calcolo_Variazione_Aziende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COMUNE\BILANCI\1999\Preventivo%201999\Consolidato%20prev99\Conto%20economico\Consol%20CE99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covez-c\sanit&#224;\COMUNE\BILANCI\1999\Preventivo%201999\Consolidato%20prev99\Conto%20economico\Consol%20CE99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UNE\BILANCI\1999\Preventivo%201999\Consolidato%20prev99\Conto%20economico\Consol%20CE99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DC-ARS-UD\ECONOMIA\COMUNE\BILANCI\Preventivo%201999\Consolidato%20prev99\Conto%20economico\Consol%20CE99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direzione-amministrativa/Direzione%20di%20Ragioneria/BachecaG/BIL19/PAO_2019/SP/Stato%20Patrimoniale_201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dromeda\dati\Documents%20and%20Settings\rachellia\Documenti\PIANO%202003\proiezione%20SP%20al%2031-12-0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COMUNE\BILANCI\2000\AlimentazioneBil0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COMUNE\BILANCI\2000\AlimentazioneBil0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nts%20and%20Settings\rachellia\Documenti\PIANO%202003\proiezione%20SP%20al%2031-12-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MUNE\BILANCI\2000\AlimentazioneBil0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Fisse_Pers_SSR"/>
      <sheetName val="C_E__preventivo"/>
      <sheetName val="Contr_Reg_"/>
      <sheetName val="Tabelle_DRG-Amb_"/>
      <sheetName val="BudgetTes_"/>
      <sheetName val="Contr_privati-Org_-Rev_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  <sheetName val="Fisse_Pers_SSR1"/>
      <sheetName val="C_E__preventivo1"/>
      <sheetName val="Contr_Reg_1"/>
      <sheetName val="Tabelle_DRG-Amb_1"/>
      <sheetName val="BudgetTes_1"/>
      <sheetName val="Contr_privati-Org_-Rev_1"/>
      <sheetName val="Alim_C_E_1"/>
      <sheetName val="Alim_S_P_2"/>
      <sheetName val="Schema_C_E_1"/>
      <sheetName val="Schema_S_P_1"/>
      <sheetName val="ratei_e_risconti1"/>
      <sheetName val="immobiliz_1"/>
      <sheetName val="patrim_netto1"/>
      <sheetName val="Alim_SSC1"/>
      <sheetName val="Fin_integr_1"/>
      <sheetName val="Diff_Stima-Chius_1"/>
      <sheetName val="C_E__1"/>
      <sheetName val="Fondi_Inc_Access_Posiz_1"/>
      <sheetName val="Fiananz_20021"/>
      <sheetName val="DRG-AMB_reg1"/>
      <sheetName val="immob_1"/>
      <sheetName val="Budget_Tesoreria1"/>
      <sheetName val="Deb_vs_forn_1"/>
      <sheetName val="Alim_S_P_3"/>
      <sheetName val="Fisse_Pers_SSR2"/>
      <sheetName val="C_E__preventivo2"/>
      <sheetName val="Contr_Reg_2"/>
      <sheetName val="Tabelle_DRG-Amb_2"/>
      <sheetName val="BudgetTes_2"/>
      <sheetName val="Contr_privati-Org_-Rev_2"/>
      <sheetName val="Alim_C_E_2"/>
      <sheetName val="Alim_S_P_4"/>
      <sheetName val="Schema_C_E_2"/>
      <sheetName val="Schema_S_P_2"/>
      <sheetName val="ratei_e_risconti2"/>
      <sheetName val="immobiliz_2"/>
      <sheetName val="patrim_netto2"/>
      <sheetName val="Alim_SSC2"/>
      <sheetName val="Fin_integr_2"/>
      <sheetName val="Diff_Stima-Chius_2"/>
      <sheetName val="C_E__2"/>
      <sheetName val="Fondi_Inc_Access_Posiz_2"/>
      <sheetName val="Fiananz_20022"/>
      <sheetName val="DRG-AMB_reg2"/>
      <sheetName val="immob_2"/>
      <sheetName val="Budget_Tesoreria2"/>
      <sheetName val="Deb_vs_forn_2"/>
      <sheetName val="Alim_S_P_5"/>
      <sheetName val="Alim_C_E_4"/>
      <sheetName val="Alimentazione_CE012"/>
      <sheetName val="AOTS"/>
      <sheetName val="Fisse_Pers_SSR3"/>
      <sheetName val="C_E__preventivo3"/>
      <sheetName val="Contr_Reg_3"/>
      <sheetName val="Tabelle_DRG-Amb_3"/>
      <sheetName val="BudgetTes_3"/>
      <sheetName val="Contr_privati-Org_-Rev_3"/>
      <sheetName val="Alim_C_E_3"/>
      <sheetName val="Alim_S_P_6"/>
      <sheetName val="Schema_C_E_3"/>
      <sheetName val="Schema_S_P_3"/>
      <sheetName val="ratei_e_risconti3"/>
      <sheetName val="immobiliz_3"/>
      <sheetName val="patrim_netto3"/>
      <sheetName val="Alim_SSC3"/>
      <sheetName val="Fin_integr_3"/>
      <sheetName val="Diff_Stima-Chius_3"/>
      <sheetName val="C_E__3"/>
      <sheetName val="Fondi_Inc_Access_Posiz_3"/>
      <sheetName val="Fiananz_20023"/>
      <sheetName val="DRG-AMB_reg3"/>
      <sheetName val="immob_3"/>
      <sheetName val="Budget_Tesoreria3"/>
      <sheetName val="Deb_vs_forn_3"/>
      <sheetName val="Alim_S_P_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/>
      <sheetData sheetId="109"/>
      <sheetData sheetId="110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Alim C.E."/>
      <sheetName val="Schema C.E."/>
      <sheetName val="Schema C.E. in Euro"/>
      <sheetName val="extrapatto"/>
      <sheetName val="Farmaceutica"/>
      <sheetName val="contributi da preventivo"/>
      <sheetName val="contributi effettivi"/>
      <sheetName val="acc.to f.do rinnovi contratto"/>
      <sheetName val="and.liquidità"/>
      <sheetName val="fondi 2001"/>
      <sheetName val="pers.1sem"/>
      <sheetName val="convenzionati"/>
      <sheetName val="Schema ROS"/>
      <sheetName val="Alim C_E_"/>
      <sheetName val="Alim_C_E_2"/>
      <sheetName val="Schema_C_E_1"/>
      <sheetName val="Schema_C_E__in_Euro1"/>
      <sheetName val="contributi_da_preventivo1"/>
      <sheetName val="contributi_effettivi1"/>
      <sheetName val="acc_to_f_do_rinnovi_contratto1"/>
      <sheetName val="and_liquidità1"/>
      <sheetName val="fondi_20011"/>
      <sheetName val="pers_1sem1"/>
      <sheetName val="Schema_ROS1"/>
      <sheetName val="Alim_C_E_3"/>
      <sheetName val="Alim_C_E_"/>
      <sheetName val="Schema_C_E_"/>
      <sheetName val="Schema_C_E__in_Euro"/>
      <sheetName val="contributi_da_preventivo"/>
      <sheetName val="contributi_effettivi"/>
      <sheetName val="acc_to_f_do_rinnovi_contratto"/>
      <sheetName val="and_liquidità"/>
      <sheetName val="fondi_2001"/>
      <sheetName val="pers_1sem"/>
      <sheetName val="Schema_ROS"/>
      <sheetName val="Alim_C_E_1"/>
      <sheetName val="Alim_C_E_4"/>
      <sheetName val="Schema_C_E_2"/>
      <sheetName val="Schema_C_E__in_Euro2"/>
      <sheetName val="contributi_da_preventivo2"/>
      <sheetName val="contributi_effettivi2"/>
      <sheetName val="acc_to_f_do_rinnovi_contratto2"/>
      <sheetName val="and_liquidità2"/>
      <sheetName val="fondi_20012"/>
      <sheetName val="pers_1sem2"/>
      <sheetName val="Schema_ROS2"/>
      <sheetName val="Alim_C_E_5"/>
      <sheetName val="Alim_C_E_6"/>
      <sheetName val="Schema_C_E_3"/>
      <sheetName val="Schema_C_E__in_Euro3"/>
      <sheetName val="contributi_da_preventivo3"/>
      <sheetName val="contributi_effettivi3"/>
      <sheetName val="acc_to_f_do_rinnovi_contratto3"/>
      <sheetName val="and_liquidità3"/>
      <sheetName val="fondi_20013"/>
      <sheetName val="pers_1sem3"/>
      <sheetName val="Schema_ROS3"/>
      <sheetName val="Alim_C_E_7"/>
      <sheetName val="Alim_C_E_8"/>
      <sheetName val="Schema_C_E_4"/>
      <sheetName val="Schema_C_E__in_Euro4"/>
      <sheetName val="contributi_da_preventivo4"/>
      <sheetName val="contributi_effettivi4"/>
      <sheetName val="acc_to_f_do_rinnovi_contratto4"/>
      <sheetName val="and_liquidità4"/>
      <sheetName val="fondi_20014"/>
      <sheetName val="pers_1sem4"/>
      <sheetName val="Schema_ROS4"/>
      <sheetName val="Alim_C_E_9"/>
      <sheetName val="Alim_C_E_10"/>
      <sheetName val="Schema_C_E_5"/>
      <sheetName val="Schema_C_E__in_Euro5"/>
      <sheetName val="contributi_da_preventivo5"/>
      <sheetName val="contributi_effettivi5"/>
      <sheetName val="acc_to_f_do_rinnovi_contratto5"/>
      <sheetName val="and_liquidità5"/>
      <sheetName val="fondi_20015"/>
      <sheetName val="pers_1sem5"/>
      <sheetName val="Schema_ROS5"/>
      <sheetName val="Alim_C_E_11"/>
    </sheetNames>
    <sheetDataSet>
      <sheetData sheetId="0" refreshError="1">
        <row r="29">
          <cell r="D29" t="str">
            <v>Servizi per manutenzione di strutture edilizie</v>
          </cell>
        </row>
        <row r="34">
          <cell r="D34" t="str">
            <v>Servizi per manutenzione di attrezz. sanitarie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ratei e risconti"/>
      <sheetName val="immobiliz."/>
      <sheetName val="fondi"/>
      <sheetName val="FABB_COPERT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Alim_S_P_1"/>
      <sheetName val="Alim_C_E_1"/>
      <sheetName val="Alim_S_P_2"/>
      <sheetName val="Schema_C_E_1"/>
      <sheetName val="Schema_S_P_1"/>
      <sheetName val="ratei_e_risconti1"/>
      <sheetName val="immobiliz_1"/>
      <sheetName val="Alim_S_P_3"/>
      <sheetName val="Alim_C_E_2"/>
      <sheetName val="Alim_S_P_4"/>
      <sheetName val="Schema_C_E_2"/>
      <sheetName val="Schema_S_P_2"/>
      <sheetName val="ratei_e_risconti2"/>
      <sheetName val="immobiliz_2"/>
      <sheetName val="Alim_S_P_5"/>
      <sheetName val="Alim_C_E_3"/>
      <sheetName val="Alim_S_P_6"/>
      <sheetName val="Schema_C_E_3"/>
      <sheetName val="Schema_S_P_3"/>
      <sheetName val="ratei_e_risconti3"/>
      <sheetName val="immobiliz_3"/>
      <sheetName val="Alim_S_P_7"/>
      <sheetName val="Alimentazio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Alimentazione CE01"/>
      <sheetName val="Alimentazione"/>
      <sheetName val="C.E. preventivo"/>
      <sheetName val="Grafico risultati"/>
      <sheetName val="Grafico Ricavi"/>
      <sheetName val="Grafico Costi"/>
      <sheetName val="CE01"/>
      <sheetName val="BGT Patrim."/>
      <sheetName val="fabbis_copert. "/>
      <sheetName val="Deb vs forn."/>
      <sheetName val="immob."/>
    </sheetNames>
    <sheetDataSet>
      <sheetData sheetId="0" refreshError="1">
        <row r="30">
          <cell r="E30" t="str">
            <v>Servizi per manutenzione di strutture edilizie</v>
          </cell>
        </row>
        <row r="35">
          <cell r="E35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Alimentazione CE01"/>
      <sheetName val="Alimentazione"/>
      <sheetName val="C.E. preventivo"/>
      <sheetName val="Grafico risultati"/>
      <sheetName val="Grafico Ricavi"/>
      <sheetName val="Grafico Costi"/>
      <sheetName val="CE01"/>
      <sheetName val="BGT Patrim."/>
      <sheetName val="fabbis_copert. "/>
      <sheetName val="Deb vs forn."/>
      <sheetName val="immob."/>
      <sheetName val="Alimentazione_CE011"/>
      <sheetName val="C_E__preventivo1"/>
      <sheetName val="Grafico_risultati1"/>
      <sheetName val="Grafico_Ricavi1"/>
      <sheetName val="Grafico_Costi1"/>
      <sheetName val="BGT_Patrim_1"/>
      <sheetName val="fabbis_copert__1"/>
      <sheetName val="Deb_vs_forn_1"/>
      <sheetName val="immob_1"/>
      <sheetName val="Alimentazione_CE01"/>
      <sheetName val="C_E__preventivo"/>
      <sheetName val="Grafico_risultati"/>
      <sheetName val="Grafico_Ricavi"/>
      <sheetName val="Grafico_Costi"/>
      <sheetName val="BGT_Patrim_"/>
      <sheetName val="fabbis_copert__"/>
      <sheetName val="Deb_vs_forn_"/>
      <sheetName val="immob_"/>
      <sheetName val="Alimentazione_CE012"/>
      <sheetName val="C_E__preventivo2"/>
      <sheetName val="Grafico_risultati2"/>
      <sheetName val="Grafico_Ricavi2"/>
      <sheetName val="Grafico_Costi2"/>
      <sheetName val="BGT_Patrim_2"/>
      <sheetName val="fabbis_copert__2"/>
      <sheetName val="Deb_vs_forn_2"/>
      <sheetName val="immob_2"/>
      <sheetName val="Alimentazione_CE013"/>
      <sheetName val="C_E__preventivo3"/>
      <sheetName val="Grafico_risultati3"/>
      <sheetName val="Grafico_Ricavi3"/>
      <sheetName val="Grafico_Costi3"/>
      <sheetName val="BGT_Patrim_3"/>
      <sheetName val="fabbis_copert__3"/>
      <sheetName val="Deb_vs_forn_3"/>
      <sheetName val="immob_3"/>
      <sheetName val="Alimentazione_CE014"/>
      <sheetName val="C_E__preventivo4"/>
      <sheetName val="Grafico_risultati4"/>
      <sheetName val="Grafico_Ricavi4"/>
      <sheetName val="Grafico_Costi4"/>
      <sheetName val="BGT_Patrim_4"/>
      <sheetName val="fabbis_copert__4"/>
      <sheetName val="Deb_vs_forn_4"/>
      <sheetName val="immob_4"/>
      <sheetName val="Alimentazione_CE015"/>
      <sheetName val="C_E__preventivo5"/>
      <sheetName val="Grafico_risultati5"/>
      <sheetName val="Grafico_Ricavi5"/>
      <sheetName val="Grafico_Costi5"/>
      <sheetName val="BGT_Patrim_5"/>
      <sheetName val="fabbis_copert__5"/>
      <sheetName val="Deb_vs_forn_5"/>
      <sheetName val="immob_5"/>
      <sheetName val="Alimentazione_CE016"/>
      <sheetName val="C_E__preventivo6"/>
      <sheetName val="Grafico_risultati6"/>
      <sheetName val="Grafico_Ricavi6"/>
      <sheetName val="Grafico_Costi6"/>
      <sheetName val="BGT_Patrim_6"/>
      <sheetName val="fabbis_copert__6"/>
      <sheetName val="Deb_vs_forn_6"/>
      <sheetName val="immob_6"/>
      <sheetName val="Alimentazione_CE017"/>
      <sheetName val="C_E__preventivo7"/>
      <sheetName val="Grafico_risultati7"/>
      <sheetName val="Grafico_Ricavi7"/>
      <sheetName val="Grafico_Costi7"/>
      <sheetName val="BGT_Patrim_7"/>
      <sheetName val="fabbis_copert__7"/>
      <sheetName val="Deb_vs_forn_7"/>
      <sheetName val="immob_7"/>
      <sheetName val="AOTS"/>
    </sheetNames>
    <sheetDataSet>
      <sheetData sheetId="0" refreshError="1">
        <row r="30">
          <cell r="E30" t="str">
            <v>Servizi per manutenzione di strutture edilizie</v>
          </cell>
        </row>
        <row r="35">
          <cell r="E35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Alimentazione CE01"/>
      <sheetName val="Alimentazione"/>
      <sheetName val="C.E. preventivo"/>
      <sheetName val="Grafico risultati"/>
      <sheetName val="Grafico Ricavi"/>
      <sheetName val="Grafico Costi"/>
      <sheetName val="CE01"/>
      <sheetName val="BGT Patrim."/>
      <sheetName val="fabbis_copert. "/>
      <sheetName val="Deb vs forn."/>
      <sheetName val="immob."/>
      <sheetName val="Alimentazione_CE011"/>
      <sheetName val="C_E__preventivo1"/>
      <sheetName val="Grafico_risultati1"/>
      <sheetName val="Grafico_Ricavi1"/>
      <sheetName val="Grafico_Costi1"/>
      <sheetName val="BGT_Patrim_1"/>
      <sheetName val="fabbis_copert__1"/>
      <sheetName val="Deb_vs_forn_1"/>
      <sheetName val="immob_1"/>
      <sheetName val="Alimentazione_CE01"/>
      <sheetName val="C_E__preventivo"/>
      <sheetName val="Grafico_risultati"/>
      <sheetName val="Grafico_Ricavi"/>
      <sheetName val="Grafico_Costi"/>
      <sheetName val="BGT_Patrim_"/>
      <sheetName val="fabbis_copert__"/>
      <sheetName val="Deb_vs_forn_"/>
      <sheetName val="immob_"/>
      <sheetName val="Alimentazione_CE012"/>
      <sheetName val="C_E__preventivo2"/>
      <sheetName val="Grafico_risultati2"/>
      <sheetName val="Grafico_Ricavi2"/>
      <sheetName val="Grafico_Costi2"/>
      <sheetName val="BGT_Patrim_2"/>
      <sheetName val="fabbis_copert__2"/>
      <sheetName val="Deb_vs_forn_2"/>
      <sheetName val="immob_2"/>
      <sheetName val="Alimentazione_CE013"/>
      <sheetName val="C_E__preventivo3"/>
      <sheetName val="Grafico_risultati3"/>
      <sheetName val="Grafico_Ricavi3"/>
      <sheetName val="Grafico_Costi3"/>
      <sheetName val="BGT_Patrim_3"/>
      <sheetName val="fabbis_copert__3"/>
      <sheetName val="Deb_vs_forn_3"/>
      <sheetName val="immob_3"/>
      <sheetName val="Alimentazione_CE014"/>
      <sheetName val="C_E__preventivo4"/>
      <sheetName val="Grafico_risultati4"/>
      <sheetName val="Grafico_Ricavi4"/>
      <sheetName val="Grafico_Costi4"/>
      <sheetName val="BGT_Patrim_4"/>
      <sheetName val="fabbis_copert__4"/>
      <sheetName val="Deb_vs_forn_4"/>
      <sheetName val="immob_4"/>
      <sheetName val="Alimentazione_CE015"/>
      <sheetName val="C_E__preventivo5"/>
      <sheetName val="Grafico_risultati5"/>
      <sheetName val="Grafico_Ricavi5"/>
      <sheetName val="Grafico_Costi5"/>
      <sheetName val="BGT_Patrim_5"/>
      <sheetName val="fabbis_copert__5"/>
      <sheetName val="Deb_vs_forn_5"/>
      <sheetName val="immob_5"/>
      <sheetName val="AOTS"/>
    </sheetNames>
    <sheetDataSet>
      <sheetData sheetId="0">
        <row r="30">
          <cell r="E30" t="str">
            <v>Servizi per manutenzione di strutture edilizie</v>
          </cell>
        </row>
        <row r="35">
          <cell r="E35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Alimentazione CE01"/>
      <sheetName val="Alimentazione"/>
      <sheetName val="C.E. preventivo"/>
      <sheetName val="Grafico risultati"/>
      <sheetName val="Grafico Ricavi"/>
      <sheetName val="Grafico Costi"/>
      <sheetName val="CE01"/>
      <sheetName val="BGT Patrim."/>
      <sheetName val="fabbis_copert. "/>
      <sheetName val="Deb vs forn."/>
      <sheetName val="immob."/>
    </sheetNames>
    <sheetDataSet>
      <sheetData sheetId="0">
        <row r="30">
          <cell r="E30" t="str">
            <v>Servizi per manutenzione di strutture edilizie</v>
          </cell>
        </row>
        <row r="35">
          <cell r="E35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Alimentazione"/>
      <sheetName val="C.E. preventivo"/>
      <sheetName val="BGT Patrim."/>
      <sheetName val="fabbis_copert. "/>
      <sheetName val="Deb vs forn."/>
      <sheetName val="imm.mater."/>
      <sheetName val="BDG_tesoreria"/>
      <sheetName val="pluriennale 99-00"/>
      <sheetName val="Alim C.E."/>
      <sheetName val="Alim S.P."/>
    </sheetNames>
    <sheetDataSet>
      <sheetData sheetId="0" refreshError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Alimentazione"/>
      <sheetName val="C.E. preventivo"/>
      <sheetName val="BGT Patrim."/>
      <sheetName val="fabbis_copert. "/>
      <sheetName val="Deb vs forn."/>
      <sheetName val="imm.mater."/>
      <sheetName val="BDG_tesoreria"/>
      <sheetName val="pluriennale 99-00"/>
      <sheetName val="Alim C.E."/>
      <sheetName val="Alim S.P."/>
      <sheetName val="C_E__preventivo1"/>
      <sheetName val="BGT_Patrim_1"/>
      <sheetName val="fabbis_copert__1"/>
      <sheetName val="Deb_vs_forn_1"/>
      <sheetName val="imm_mater_1"/>
      <sheetName val="pluriennale_99-001"/>
      <sheetName val="C_E__preventivo"/>
      <sheetName val="BGT_Patrim_"/>
      <sheetName val="fabbis_copert__"/>
      <sheetName val="Deb_vs_forn_"/>
      <sheetName val="imm_mater_"/>
      <sheetName val="pluriennale_99-00"/>
      <sheetName val="C_E__preventivo2"/>
      <sheetName val="BGT_Patrim_2"/>
      <sheetName val="fabbis_copert__2"/>
      <sheetName val="Deb_vs_forn_2"/>
      <sheetName val="imm_mater_2"/>
      <sheetName val="pluriennale_99-002"/>
      <sheetName val="Alim_C_E_"/>
      <sheetName val="Alim_S_P_"/>
      <sheetName val="C_E__preventivo3"/>
      <sheetName val="BGT_Patrim_3"/>
      <sheetName val="fabbis_copert__3"/>
      <sheetName val="Deb_vs_forn_3"/>
      <sheetName val="imm_mater_3"/>
      <sheetName val="pluriennale_99-003"/>
      <sheetName val="Alim_C_E_1"/>
      <sheetName val="Alim_S_P_1"/>
      <sheetName val="C_E__preventivo4"/>
      <sheetName val="BGT_Patrim_4"/>
      <sheetName val="fabbis_copert__4"/>
      <sheetName val="Deb_vs_forn_4"/>
      <sheetName val="imm_mater_4"/>
      <sheetName val="pluriennale_99-004"/>
      <sheetName val="Alim_C_E_2"/>
      <sheetName val="Alim_S_P_2"/>
      <sheetName val="C_E__preventivo5"/>
      <sheetName val="BGT_Patrim_5"/>
      <sheetName val="fabbis_copert__5"/>
      <sheetName val="Deb_vs_forn_5"/>
      <sheetName val="imm_mater_5"/>
      <sheetName val="pluriennale_99-005"/>
      <sheetName val="Alim_C_E_3"/>
      <sheetName val="Alim_S_P_3"/>
      <sheetName val="C_E__preventivo6"/>
      <sheetName val="BGT_Patrim_6"/>
      <sheetName val="fabbis_copert__6"/>
      <sheetName val="Deb_vs_forn_6"/>
      <sheetName val="imm_mater_6"/>
      <sheetName val="pluriennale_99-006"/>
      <sheetName val="Alim_C_E_4"/>
      <sheetName val="Alim_S_P_4"/>
      <sheetName val="C_E__preventivo7"/>
      <sheetName val="BGT_Patrim_7"/>
      <sheetName val="fabbis_copert__7"/>
      <sheetName val="Deb_vs_forn_7"/>
      <sheetName val="imm_mater_7"/>
      <sheetName val="pluriennale_99-007"/>
      <sheetName val="Alim_C_E_5"/>
      <sheetName val="Alim_S_P_5"/>
    </sheetNames>
    <sheetDataSet>
      <sheetData sheetId="0" refreshError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  <sheetName val="Previsione_amm_ti"/>
      <sheetName val="immobilizz_"/>
      <sheetName val="Alim_C_E_"/>
      <sheetName val="Alim_S_P_"/>
      <sheetName val="Schema_C_E_"/>
      <sheetName val="Schema_S_P_"/>
      <sheetName val="Alim_S_P_1"/>
      <sheetName val="Previsione_amm_ti1"/>
      <sheetName val="immobilizz_1"/>
      <sheetName val="Alim_C_E_1"/>
      <sheetName val="Alim_S_P_2"/>
      <sheetName val="Schema_C_E_1"/>
      <sheetName val="Schema_S_P_1"/>
      <sheetName val="Alim_S_P_3"/>
      <sheetName val="Previsione_amm_ti2"/>
      <sheetName val="immobilizz_2"/>
      <sheetName val="Alim_C_E_2"/>
      <sheetName val="Alim_S_P_4"/>
      <sheetName val="Schema_C_E_2"/>
      <sheetName val="Schema_S_P_2"/>
      <sheetName val="Alim_S_P_5"/>
      <sheetName val="Previsione_amm_ti3"/>
      <sheetName val="immobilizz_3"/>
      <sheetName val="Alim_C_E_3"/>
      <sheetName val="Alim_S_P_6"/>
      <sheetName val="Schema_C_E_3"/>
      <sheetName val="Schema_S_P_3"/>
      <sheetName val="Alim_S_P_7"/>
      <sheetName val="Alimentazione_CE012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Alimentazione"/>
      <sheetName val="C.E. preventivo"/>
      <sheetName val="BGT Patrim."/>
      <sheetName val="fabbis_copert. "/>
      <sheetName val="Deb vs forn."/>
      <sheetName val="imm.mater."/>
      <sheetName val="BDG_tesoreria"/>
      <sheetName val="pluriennale 99-00"/>
      <sheetName val="Alim S.P."/>
      <sheetName val="Alim C.E."/>
    </sheetNames>
    <sheetDataSet>
      <sheetData sheetId="0" refreshError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situazione"/>
      <sheetName val="RIEPILOGO contributi"/>
      <sheetName val="RIEPILOGO RICAVI"/>
      <sheetName val="RIEPILOGO COSTI"/>
      <sheetName val="ass 1"/>
      <sheetName val="ass 2"/>
      <sheetName val="ass 3"/>
      <sheetName val="ass 4"/>
      <sheetName val="ass 5"/>
      <sheetName val="ass 6"/>
      <sheetName val="ao ud"/>
      <sheetName val="ao pn"/>
      <sheetName val="ao ts"/>
      <sheetName val="ars"/>
      <sheetName val="BILANCIO DEL SSR"/>
      <sheetName val="RICOVERI INFRAGRUPPO"/>
      <sheetName val="PREST. AMBULAT.  INFRAGRUPPO"/>
      <sheetName val="rettifiche di eliminaz.'98"/>
      <sheetName val="variazioni '98"/>
      <sheetName val="RICONCILIAZ."/>
      <sheetName val="CONTRIBUTI D'ES."/>
      <sheetName val="PROTOCOLLI"/>
      <sheetName val="PROTOCOLLI (2)"/>
      <sheetName val="PROTOCOLLI (3)"/>
      <sheetName val="Foglio5"/>
      <sheetName val="Foglio6"/>
      <sheetName val="Foglio7"/>
      <sheetName val="Foglio8"/>
      <sheetName val="Foglio9"/>
      <sheetName val="Foglio10"/>
      <sheetName val="Foglio11"/>
      <sheetName val="Foglio12"/>
      <sheetName val="Foglio13"/>
      <sheetName val="Foglio14"/>
      <sheetName val="Foglio15"/>
      <sheetName val="Modulo1"/>
      <sheetName val="protocolli4"/>
      <sheetName val="RIEPILOGO_contributi"/>
      <sheetName val="RIEPILOGO_RICAVI"/>
      <sheetName val="RIEPILOGO_COSTI"/>
      <sheetName val="ass_1"/>
      <sheetName val="ass_2"/>
      <sheetName val="ass_3"/>
      <sheetName val="ass_4"/>
      <sheetName val="ass_5"/>
      <sheetName val="ass_6"/>
      <sheetName val="ao_ud"/>
      <sheetName val="ao_pn"/>
      <sheetName val="ao_ts"/>
      <sheetName val="BILANCIO_DEL_SSR"/>
      <sheetName val="RICOVERI_INFRAGRUPPO"/>
      <sheetName val="PREST__AMBULAT___INFRAGRUPPO"/>
      <sheetName val="rettifiche_di_eliminaz_'98"/>
      <sheetName val="variazioni_'98"/>
      <sheetName val="RICONCILIAZ_"/>
      <sheetName val="CONTRIBUTI_D'ES_"/>
      <sheetName val="PROTOCOLLI_(2)"/>
      <sheetName val="PROTOCOLLI_(3)"/>
      <sheetName val="RIEPILOGO_contributi1"/>
      <sheetName val="RIEPILOGO_RICAVI1"/>
      <sheetName val="RIEPILOGO_COSTI1"/>
      <sheetName val="ass_11"/>
      <sheetName val="ass_21"/>
      <sheetName val="ass_31"/>
      <sheetName val="ass_41"/>
      <sheetName val="ass_51"/>
      <sheetName val="ass_61"/>
      <sheetName val="ao_ud1"/>
      <sheetName val="ao_pn1"/>
      <sheetName val="ao_ts1"/>
      <sheetName val="BILANCIO_DEL_SSR1"/>
      <sheetName val="RICOVERI_INFRAGRUPPO1"/>
      <sheetName val="PREST__AMBULAT___INFRAGRUPPO1"/>
      <sheetName val="rettifiche_di_eliminaz_'981"/>
      <sheetName val="variazioni_'981"/>
      <sheetName val="RICONCILIAZ_1"/>
      <sheetName val="CONTRIBUTI_D'ES_1"/>
      <sheetName val="PROTOCOLLI_(2)1"/>
      <sheetName val="PROTOCOLLI_(3)1"/>
      <sheetName val="RIEPILOGO_contributi2"/>
      <sheetName val="RIEPILOGO_RICAVI2"/>
      <sheetName val="RIEPILOGO_COSTI2"/>
      <sheetName val="ass_12"/>
      <sheetName val="ass_22"/>
      <sheetName val="ass_32"/>
      <sheetName val="ass_42"/>
      <sheetName val="ass_52"/>
      <sheetName val="ass_62"/>
      <sheetName val="ao_ud2"/>
      <sheetName val="ao_pn2"/>
      <sheetName val="ao_ts2"/>
      <sheetName val="BILANCIO_DEL_SSR2"/>
      <sheetName val="RICOVERI_INFRAGRUPPO2"/>
      <sheetName val="PREST__AMBULAT___INFRAGRUPPO2"/>
      <sheetName val="rettifiche_di_eliminaz_'982"/>
      <sheetName val="variazioni_'982"/>
      <sheetName val="RICONCILIAZ_2"/>
      <sheetName val="CONTRIBUTI_D'ES_2"/>
      <sheetName val="PROTOCOLLI_(2)2"/>
      <sheetName val="PROTOCOLLI_(3)2"/>
      <sheetName val="RIEPILOGO_contributi3"/>
      <sheetName val="RIEPILOGO_RICAVI3"/>
      <sheetName val="RIEPILOGO_COSTI3"/>
      <sheetName val="ass_13"/>
      <sheetName val="ass_23"/>
      <sheetName val="ass_33"/>
      <sheetName val="ass_43"/>
      <sheetName val="ass_53"/>
      <sheetName val="ass_63"/>
      <sheetName val="ao_ud3"/>
      <sheetName val="ao_pn3"/>
      <sheetName val="ao_ts3"/>
      <sheetName val="BILANCIO_DEL_SSR3"/>
      <sheetName val="RICOVERI_INFRAGRUPPO3"/>
      <sheetName val="PREST__AMBULAT___INFRAGRUPPO3"/>
      <sheetName val="rettifiche_di_eliminaz_'983"/>
      <sheetName val="variazioni_'983"/>
      <sheetName val="RICONCILIAZ_3"/>
      <sheetName val="CONTRIBUTI_D'ES_3"/>
      <sheetName val="PROTOCOLLI_(2)3"/>
      <sheetName val="PROTOCOLLI_(3)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>
        <row r="1">
          <cell r="A1" t="str">
            <v>3.1</v>
          </cell>
          <cell r="B1" t="str">
            <v>Bilancio preventivo annuale consolidato del S.S.R. Friuli-Venezia Giulia (anno 1998)</v>
          </cell>
        </row>
        <row r="3">
          <cell r="C3" t="str">
            <v>BILANCIO  PREVENTIVO AGGREGATO 1998</v>
          </cell>
          <cell r="D3" t="str">
            <v>ELIMINAZIONI DI CONSOLIDAMENTO</v>
          </cell>
          <cell r="E3" t="str">
            <v>BILANCIO PREVENTIVO CONSOLIDATO</v>
          </cell>
          <cell r="F3" t="str">
            <v>RETTIFICHE DI ELIMINAZIONI (*)</v>
          </cell>
          <cell r="G3" t="str">
            <v>BILANCIO PREVENTIVO CONSOLIDATO RETTIFICATO</v>
          </cell>
        </row>
        <row r="5">
          <cell r="A5" t="str">
            <v>A)</v>
          </cell>
          <cell r="B5" t="str">
            <v>VALORE DELLA PRODUZIONE</v>
          </cell>
        </row>
        <row r="7">
          <cell r="A7">
            <v>1</v>
          </cell>
          <cell r="B7" t="str">
            <v>Contributi d'esercizio</v>
          </cell>
        </row>
        <row r="8">
          <cell r="B8" t="str">
            <v xml:space="preserve">   a) Contributi dalla Regione</v>
          </cell>
          <cell r="C8">
            <v>2043749000000</v>
          </cell>
          <cell r="E8">
            <v>2043749000000</v>
          </cell>
          <cell r="G8">
            <v>2043749000000</v>
          </cell>
        </row>
        <row r="9">
          <cell r="B9" t="str">
            <v>contributi finalizzati</v>
          </cell>
          <cell r="C9">
            <v>85054511013</v>
          </cell>
          <cell r="E9">
            <v>85054511013</v>
          </cell>
          <cell r="G9">
            <v>85054511013</v>
          </cell>
        </row>
        <row r="10">
          <cell r="B10" t="str">
            <v xml:space="preserve">   b) Altri contributi</v>
          </cell>
          <cell r="C10">
            <v>26692539151</v>
          </cell>
          <cell r="E10">
            <v>26692539151</v>
          </cell>
          <cell r="G10">
            <v>26692539151</v>
          </cell>
        </row>
        <row r="11">
          <cell r="A11">
            <v>2</v>
          </cell>
          <cell r="B11" t="str">
            <v>Ricavi per prestazioni ad aziende del SSN</v>
          </cell>
          <cell r="G11">
            <v>0</v>
          </cell>
        </row>
        <row r="12">
          <cell r="B12" t="str">
            <v xml:space="preserve">   a) Prestazioni in regime di ricovero</v>
          </cell>
          <cell r="C12">
            <v>542236000000</v>
          </cell>
          <cell r="D12">
            <v>-476985000000</v>
          </cell>
          <cell r="E12">
            <v>65251000000</v>
          </cell>
          <cell r="F12">
            <v>0</v>
          </cell>
          <cell r="G12">
            <v>65251000000</v>
          </cell>
        </row>
        <row r="13">
          <cell r="B13" t="str">
            <v xml:space="preserve">   b) Prestazioni ambulatoriali e diagnostiche</v>
          </cell>
          <cell r="C13">
            <v>66048000000</v>
          </cell>
          <cell r="D13">
            <v>-60547000000</v>
          </cell>
          <cell r="E13">
            <v>5501000000</v>
          </cell>
          <cell r="F13">
            <v>-2000000000</v>
          </cell>
          <cell r="G13">
            <v>3501000000</v>
          </cell>
        </row>
        <row r="14">
          <cell r="B14" t="str">
            <v xml:space="preserve">   c)  Altre prestazioni</v>
          </cell>
          <cell r="C14">
            <v>7931167000</v>
          </cell>
          <cell r="E14">
            <v>7931167000</v>
          </cell>
          <cell r="G14">
            <v>7931167000</v>
          </cell>
        </row>
        <row r="15">
          <cell r="A15">
            <v>3</v>
          </cell>
          <cell r="B15" t="str">
            <v xml:space="preserve">Ricavi per altre prestazioni </v>
          </cell>
          <cell r="G15">
            <v>0</v>
          </cell>
        </row>
        <row r="16">
          <cell r="B16" t="str">
            <v xml:space="preserve">   a) Compartecipazione alla spesa per prestazioni sanitarie</v>
          </cell>
          <cell r="C16">
            <v>47106723552</v>
          </cell>
          <cell r="E16">
            <v>47106723552</v>
          </cell>
          <cell r="G16">
            <v>47106723552</v>
          </cell>
        </row>
        <row r="17">
          <cell r="B17" t="str">
            <v xml:space="preserve">   b) Concorsi, recuperi, rimborsi per attività tipiche</v>
          </cell>
          <cell r="C17">
            <v>13761430791</v>
          </cell>
          <cell r="E17">
            <v>13761430791</v>
          </cell>
          <cell r="G17">
            <v>13761430791</v>
          </cell>
        </row>
        <row r="18">
          <cell r="B18" t="str">
            <v xml:space="preserve">   c) Altri ricavi propri operativi</v>
          </cell>
          <cell r="C18">
            <v>42041353728</v>
          </cell>
          <cell r="E18">
            <v>42041353728</v>
          </cell>
          <cell r="G18">
            <v>42041353728</v>
          </cell>
        </row>
        <row r="19">
          <cell r="B19" t="str">
            <v xml:space="preserve">   d) Altri ricavi propri non operativi</v>
          </cell>
          <cell r="C19">
            <v>23127614718</v>
          </cell>
          <cell r="E19">
            <v>23127614718</v>
          </cell>
          <cell r="G19">
            <v>23127614718</v>
          </cell>
        </row>
        <row r="20">
          <cell r="A20">
            <v>4</v>
          </cell>
          <cell r="B20" t="str">
            <v>Costi capitalizzati</v>
          </cell>
          <cell r="C20">
            <v>0</v>
          </cell>
          <cell r="E20">
            <v>0</v>
          </cell>
          <cell r="G20">
            <v>0</v>
          </cell>
        </row>
        <row r="22">
          <cell r="B22" t="str">
            <v xml:space="preserve">TOTALE VALORE DELLA PRODUZIONE </v>
          </cell>
          <cell r="C22">
            <v>2897748339953</v>
          </cell>
          <cell r="D22">
            <v>-537532000000</v>
          </cell>
          <cell r="E22">
            <v>2360216339953</v>
          </cell>
          <cell r="F22">
            <v>-2000000000</v>
          </cell>
          <cell r="G22">
            <v>2358216339953</v>
          </cell>
        </row>
        <row r="24">
          <cell r="A24" t="str">
            <v>B)</v>
          </cell>
          <cell r="B24" t="str">
            <v>COSTI DELLA PRODUZIONE</v>
          </cell>
        </row>
        <row r="26">
          <cell r="A26">
            <v>1</v>
          </cell>
          <cell r="B26" t="str">
            <v>Acquisti di beni</v>
          </cell>
        </row>
        <row r="27">
          <cell r="B27" t="str">
            <v xml:space="preserve">   a) Sanitari</v>
          </cell>
          <cell r="C27">
            <v>-209029868824</v>
          </cell>
          <cell r="E27">
            <v>-209029868824</v>
          </cell>
          <cell r="G27">
            <v>-209029868824</v>
          </cell>
        </row>
        <row r="28">
          <cell r="B28" t="str">
            <v xml:space="preserve">   b) Non sanitari</v>
          </cell>
          <cell r="C28">
            <v>-36497758656</v>
          </cell>
          <cell r="E28">
            <v>-36497758656</v>
          </cell>
          <cell r="G28">
            <v>-36497758656</v>
          </cell>
        </row>
        <row r="29">
          <cell r="A29">
            <v>2</v>
          </cell>
          <cell r="B29" t="str">
            <v>Acquisti di servizi</v>
          </cell>
          <cell r="G29">
            <v>0</v>
          </cell>
        </row>
        <row r="30">
          <cell r="B30" t="str">
            <v xml:space="preserve">   a) Prestazioni in regime di ricovero</v>
          </cell>
          <cell r="C30">
            <v>-688249200000</v>
          </cell>
          <cell r="D30">
            <v>476985000000</v>
          </cell>
          <cell r="E30">
            <v>-211264200000</v>
          </cell>
          <cell r="F30">
            <v>0</v>
          </cell>
          <cell r="G30">
            <v>-211264200000</v>
          </cell>
        </row>
        <row r="31">
          <cell r="B31" t="str">
            <v xml:space="preserve">   b) Prestazioni ambulatoriali e diagnostiche</v>
          </cell>
          <cell r="C31">
            <v>-83871511000</v>
          </cell>
          <cell r="D31">
            <v>60547000000</v>
          </cell>
          <cell r="E31">
            <v>-23324511000</v>
          </cell>
          <cell r="F31">
            <v>0</v>
          </cell>
          <cell r="G31">
            <v>-23324511000</v>
          </cell>
        </row>
        <row r="32">
          <cell r="B32" t="str">
            <v xml:space="preserve">   c) Farmaceutica</v>
          </cell>
          <cell r="C32">
            <v>-222858745000</v>
          </cell>
          <cell r="E32">
            <v>-222858745000</v>
          </cell>
          <cell r="G32">
            <v>-222858745000</v>
          </cell>
        </row>
        <row r="33">
          <cell r="B33" t="str">
            <v xml:space="preserve">   d) Medicina di base</v>
          </cell>
          <cell r="C33">
            <v>-126906918293</v>
          </cell>
          <cell r="E33">
            <v>-126906918293</v>
          </cell>
          <cell r="G33">
            <v>-126906918293</v>
          </cell>
        </row>
        <row r="34">
          <cell r="B34" t="str">
            <v xml:space="preserve">   e) Altre convenzioni</v>
          </cell>
          <cell r="C34">
            <v>-123845866080</v>
          </cell>
          <cell r="E34">
            <v>-123845866080</v>
          </cell>
          <cell r="G34">
            <v>-123845866080</v>
          </cell>
        </row>
        <row r="35">
          <cell r="B35" t="str">
            <v xml:space="preserve">   f) Servizi appaltati</v>
          </cell>
          <cell r="C35">
            <v>-101556567055</v>
          </cell>
          <cell r="E35">
            <v>-101556567055</v>
          </cell>
          <cell r="G35">
            <v>-101556567055</v>
          </cell>
        </row>
        <row r="36">
          <cell r="B36" t="str">
            <v xml:space="preserve">   g) Manutenzioni</v>
          </cell>
          <cell r="C36">
            <v>-40784164670</v>
          </cell>
          <cell r="E36">
            <v>-40784164670</v>
          </cell>
          <cell r="G36">
            <v>-40784164670</v>
          </cell>
        </row>
        <row r="37">
          <cell r="B37" t="str">
            <v xml:space="preserve">   h) Utenze</v>
          </cell>
          <cell r="C37">
            <v>-38244679993</v>
          </cell>
          <cell r="E37">
            <v>-38244679993</v>
          </cell>
          <cell r="G37">
            <v>-38244679993</v>
          </cell>
        </row>
        <row r="38">
          <cell r="B38" t="str">
            <v xml:space="preserve">   i) Rimborsi-assegni, contributi e altri servizi</v>
          </cell>
          <cell r="C38">
            <v>-22187518886</v>
          </cell>
          <cell r="E38">
            <v>-22187518886</v>
          </cell>
          <cell r="G38">
            <v>-22187518886</v>
          </cell>
        </row>
        <row r="39">
          <cell r="A39">
            <v>3</v>
          </cell>
          <cell r="B39" t="str">
            <v>Godimento di beni di terzi</v>
          </cell>
          <cell r="C39">
            <v>-10264289560</v>
          </cell>
          <cell r="E39">
            <v>-10264289560</v>
          </cell>
          <cell r="G39">
            <v>-10264289560</v>
          </cell>
        </row>
        <row r="40">
          <cell r="A40">
            <v>4</v>
          </cell>
          <cell r="B40" t="str">
            <v>Costi del personale</v>
          </cell>
          <cell r="G40">
            <v>0</v>
          </cell>
        </row>
        <row r="41">
          <cell r="B41" t="str">
            <v xml:space="preserve">   a) Personale sanitario</v>
          </cell>
          <cell r="C41">
            <v>-705679252638</v>
          </cell>
          <cell r="E41">
            <v>-705679252638</v>
          </cell>
          <cell r="G41">
            <v>-705679252638</v>
          </cell>
        </row>
        <row r="42">
          <cell r="B42" t="str">
            <v xml:space="preserve">   b) Personale professionale</v>
          </cell>
          <cell r="C42">
            <v>-3915943782</v>
          </cell>
          <cell r="E42">
            <v>-3915943782</v>
          </cell>
          <cell r="G42">
            <v>-3915943782</v>
          </cell>
        </row>
        <row r="43">
          <cell r="B43" t="str">
            <v xml:space="preserve">   c) Personale tecnico</v>
          </cell>
          <cell r="C43">
            <v>-146657617706</v>
          </cell>
          <cell r="E43">
            <v>-146657617706</v>
          </cell>
          <cell r="G43">
            <v>-146657617706</v>
          </cell>
        </row>
        <row r="44">
          <cell r="B44" t="str">
            <v xml:space="preserve">   d) Personale amministrativo</v>
          </cell>
          <cell r="C44">
            <v>-58867068100</v>
          </cell>
          <cell r="E44">
            <v>-58867068100</v>
          </cell>
          <cell r="G44">
            <v>-58867068100</v>
          </cell>
        </row>
        <row r="45">
          <cell r="B45" t="str">
            <v xml:space="preserve">   e) Altri costi del personale</v>
          </cell>
          <cell r="C45">
            <v>-249161012596</v>
          </cell>
          <cell r="E45">
            <v>-249161012596</v>
          </cell>
          <cell r="G45">
            <v>-249161012596</v>
          </cell>
        </row>
        <row r="46">
          <cell r="A46">
            <v>5</v>
          </cell>
          <cell r="B46" t="str">
            <v>Costi generali ed oneri diversi di gestione</v>
          </cell>
          <cell r="C46">
            <v>-27569361992</v>
          </cell>
          <cell r="E46">
            <v>-27569361992</v>
          </cell>
          <cell r="G46">
            <v>-27569361992</v>
          </cell>
        </row>
        <row r="47">
          <cell r="A47">
            <v>6</v>
          </cell>
          <cell r="B47" t="str">
            <v>Ammortamenti e svalutazioni</v>
          </cell>
          <cell r="G47">
            <v>0</v>
          </cell>
        </row>
        <row r="48">
          <cell r="B48" t="str">
            <v xml:space="preserve">   a) Ammortamento delle immobilizzazioni immateriali</v>
          </cell>
          <cell r="C48">
            <v>0</v>
          </cell>
          <cell r="E48">
            <v>0</v>
          </cell>
          <cell r="G48">
            <v>0</v>
          </cell>
        </row>
        <row r="49">
          <cell r="B49" t="str">
            <v xml:space="preserve">   b) Ammortamento delle immobilizzazioni materiali</v>
          </cell>
          <cell r="C49">
            <v>0</v>
          </cell>
          <cell r="E49">
            <v>0</v>
          </cell>
          <cell r="G49">
            <v>0</v>
          </cell>
        </row>
        <row r="50">
          <cell r="B50" t="str">
            <v xml:space="preserve">   c) Altre svalutazioni delle immobilizzazioni</v>
          </cell>
          <cell r="C50">
            <v>0</v>
          </cell>
          <cell r="E50">
            <v>0</v>
          </cell>
          <cell r="G50">
            <v>0</v>
          </cell>
        </row>
        <row r="51">
          <cell r="B51" t="str">
            <v xml:space="preserve">   d) Svalutazione dei crediti e delle disponibilità liquide</v>
          </cell>
          <cell r="C51">
            <v>0</v>
          </cell>
          <cell r="E51">
            <v>0</v>
          </cell>
          <cell r="G51">
            <v>0</v>
          </cell>
        </row>
        <row r="52">
          <cell r="A52">
            <v>7</v>
          </cell>
          <cell r="B52" t="str">
            <v>Variazione delle rimanenze</v>
          </cell>
          <cell r="C52">
            <v>0</v>
          </cell>
          <cell r="E52">
            <v>0</v>
          </cell>
          <cell r="G52">
            <v>0</v>
          </cell>
        </row>
        <row r="53">
          <cell r="A53">
            <v>8</v>
          </cell>
          <cell r="B53" t="str">
            <v>Accantonamenti per rischi</v>
          </cell>
          <cell r="C53">
            <v>-218690508</v>
          </cell>
          <cell r="E53">
            <v>-218690508</v>
          </cell>
          <cell r="G53">
            <v>-218690508</v>
          </cell>
        </row>
        <row r="54">
          <cell r="A54">
            <v>9</v>
          </cell>
          <cell r="B54" t="str">
            <v>Altri accantonamenti</v>
          </cell>
          <cell r="C54">
            <v>-910000000</v>
          </cell>
          <cell r="E54">
            <v>-910000000</v>
          </cell>
          <cell r="G54">
            <v>-910000000</v>
          </cell>
        </row>
        <row r="56">
          <cell r="B56" t="str">
            <v xml:space="preserve">TOTALE COSTI DELLA PRODUZIONE </v>
          </cell>
          <cell r="C56">
            <v>-2897276035339</v>
          </cell>
          <cell r="D56">
            <v>537532000000</v>
          </cell>
          <cell r="E56">
            <v>-2359744035339</v>
          </cell>
          <cell r="F56">
            <v>0</v>
          </cell>
          <cell r="G56">
            <v>-2359744035339</v>
          </cell>
        </row>
        <row r="58">
          <cell r="B58" t="str">
            <v>DIFFERENZA TRA VALORE E COSTI DELLA PRODUZ.</v>
          </cell>
          <cell r="C58">
            <v>472304614</v>
          </cell>
          <cell r="D58">
            <v>0</v>
          </cell>
          <cell r="E58">
            <v>472304614</v>
          </cell>
          <cell r="F58">
            <v>-2000000000</v>
          </cell>
          <cell r="G58">
            <v>-1527695386</v>
          </cell>
        </row>
        <row r="60">
          <cell r="A60" t="str">
            <v>C)</v>
          </cell>
          <cell r="B60" t="str">
            <v>PROVENTI E ONERI FINANZIARI</v>
          </cell>
        </row>
        <row r="62">
          <cell r="A62">
            <v>1</v>
          </cell>
          <cell r="B62" t="str">
            <v>Proventi</v>
          </cell>
          <cell r="C62">
            <v>259000000</v>
          </cell>
          <cell r="E62">
            <v>259000000</v>
          </cell>
          <cell r="G62">
            <v>259000000</v>
          </cell>
        </row>
        <row r="63">
          <cell r="A63">
            <v>2</v>
          </cell>
          <cell r="B63" t="str">
            <v>Oneri</v>
          </cell>
          <cell r="C63">
            <v>-731202270</v>
          </cell>
          <cell r="E63">
            <v>-731202270</v>
          </cell>
          <cell r="G63">
            <v>-731202270</v>
          </cell>
        </row>
        <row r="65">
          <cell r="B65" t="str">
            <v>TOTALE PROVENTI E ONERI FINANZIARI</v>
          </cell>
          <cell r="C65">
            <v>-472202270</v>
          </cell>
          <cell r="D65">
            <v>0</v>
          </cell>
          <cell r="E65">
            <v>-472202270</v>
          </cell>
          <cell r="F65">
            <v>0</v>
          </cell>
          <cell r="G65">
            <v>-472202270</v>
          </cell>
        </row>
        <row r="67">
          <cell r="B67" t="str">
            <v xml:space="preserve">RISULTATO PRIMA DELLE IMPOSTE </v>
          </cell>
          <cell r="C67">
            <v>102344</v>
          </cell>
          <cell r="D67">
            <v>0</v>
          </cell>
          <cell r="E67">
            <v>102344</v>
          </cell>
          <cell r="F67">
            <v>-2000000000</v>
          </cell>
          <cell r="G67">
            <v>-1999897656</v>
          </cell>
        </row>
        <row r="69">
          <cell r="B69" t="str">
            <v>Imposte sul reddito dell'esercizio</v>
          </cell>
          <cell r="C69">
            <v>0</v>
          </cell>
          <cell r="D69">
            <v>0</v>
          </cell>
          <cell r="E69">
            <v>0</v>
          </cell>
          <cell r="G69">
            <v>0</v>
          </cell>
        </row>
        <row r="72">
          <cell r="B72" t="str">
            <v>UTILE (PERDITA) DELL'ESERCIZIO</v>
          </cell>
          <cell r="C72">
            <v>102344</v>
          </cell>
          <cell r="D72">
            <v>0</v>
          </cell>
          <cell r="E72">
            <v>102344</v>
          </cell>
          <cell r="F72">
            <v>-2000000000</v>
          </cell>
          <cell r="G72">
            <v>-1999897656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Foglio1"/>
      <sheetName val="Alimentazione"/>
      <sheetName val="C.E. preventivo"/>
      <sheetName val="risorse umane"/>
      <sheetName val="ricavi da prestazioni"/>
      <sheetName val="tetti ricovero"/>
      <sheetName val="tetti ambul"/>
      <sheetName val="contributi"/>
      <sheetName val="rinnovi contratt."/>
    </sheetNames>
    <sheetDataSet>
      <sheetData sheetId="0"/>
      <sheetData sheetId="1" refreshError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Foglio1"/>
      <sheetName val="Alimentazione"/>
      <sheetName val="C.E. preventivo"/>
      <sheetName val="risorse umane"/>
      <sheetName val="ricavi da prestazioni"/>
      <sheetName val="tetti ricovero"/>
      <sheetName val="tetti ambul"/>
      <sheetName val="contributi"/>
      <sheetName val="rinnovi contratt."/>
    </sheetNames>
    <sheetDataSet>
      <sheetData sheetId="0"/>
      <sheetData sheetId="1" refreshError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Foglio1"/>
      <sheetName val="Alimentazione"/>
      <sheetName val="C.E. preventivo"/>
      <sheetName val="risorse umane"/>
      <sheetName val="ricavi da prestazioni"/>
      <sheetName val="tetti ricovero"/>
      <sheetName val="tetti ambul"/>
      <sheetName val="contributi"/>
      <sheetName val="rinnovi contratt."/>
    </sheetNames>
    <sheetDataSet>
      <sheetData sheetId="0"/>
      <sheetData sheetId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Foglio1"/>
      <sheetName val="Alimentazione"/>
      <sheetName val="C.E. preventivo"/>
      <sheetName val="risorse umane"/>
      <sheetName val="ricavi da prestazioni"/>
      <sheetName val="tetti ricovero"/>
      <sheetName val="tetti ambul"/>
      <sheetName val="contributi"/>
      <sheetName val="rinnovi contratt."/>
      <sheetName val="C_E__preventivo1"/>
      <sheetName val="risorse_umane1"/>
      <sheetName val="ricavi_da_prestazioni1"/>
      <sheetName val="tetti_ricovero1"/>
      <sheetName val="tetti_ambul1"/>
      <sheetName val="rinnovi_contratt_1"/>
      <sheetName val="C_E__preventivo"/>
      <sheetName val="risorse_umane"/>
      <sheetName val="ricavi_da_prestazioni"/>
      <sheetName val="tetti_ricovero"/>
      <sheetName val="tetti_ambul"/>
      <sheetName val="rinnovi_contratt_"/>
      <sheetName val="Alim_C_E_"/>
      <sheetName val="C_E__preventivo2"/>
      <sheetName val="risorse_umane2"/>
      <sheetName val="ricavi_da_prestazioni2"/>
      <sheetName val="tetti_ricovero2"/>
      <sheetName val="tetti_ambul2"/>
      <sheetName val="rinnovi_contratt_2"/>
      <sheetName val="C_E__preventivo3"/>
      <sheetName val="risorse_umane3"/>
      <sheetName val="ricavi_da_prestazioni3"/>
      <sheetName val="tetti_ricovero3"/>
      <sheetName val="tetti_ambul3"/>
      <sheetName val="rinnovi_contratt_3"/>
      <sheetName val="Alimentazione_CE012"/>
      <sheetName val="C_E__preventivo4"/>
      <sheetName val="risorse_umane4"/>
      <sheetName val="ricavi_da_prestazioni4"/>
      <sheetName val="tetti_ricovero4"/>
      <sheetName val="tetti_ambul4"/>
      <sheetName val="rinnovi_contratt_4"/>
      <sheetName val="C_E__preventivo5"/>
      <sheetName val="risorse_umane5"/>
      <sheetName val="ricavi_da_prestazioni5"/>
      <sheetName val="tetti_ricovero5"/>
      <sheetName val="tetti_ambul5"/>
      <sheetName val="rinnovi_contratt_5"/>
    </sheetNames>
    <sheetDataSet>
      <sheetData sheetId="0"/>
      <sheetData sheetId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ACCANTONAMENTI"/>
      <sheetName val="riepilogo costi del personale"/>
      <sheetName val="personale altri enti"/>
      <sheetName val="Alim C.E."/>
      <sheetName val="Alim S.P."/>
      <sheetName val="Schema C.E."/>
      <sheetName val="Schema S.P."/>
      <sheetName val="FABB_COPERT "/>
      <sheetName val="imm.immat. (NI1)"/>
      <sheetName val="imm.mater. (NI2)"/>
      <sheetName val="imm.finanz. (NI3)"/>
      <sheetName val="crediti (NI4)"/>
      <sheetName val="att.finanz.-disp.liq (NI5)"/>
      <sheetName val="patrim.netto (NI6)"/>
      <sheetName val="fondi (NI7)"/>
      <sheetName val="fondi (NI7 - bis)"/>
      <sheetName val="debiti (NI8)"/>
      <sheetName val="comp.cr.dr. (NI9)"/>
      <sheetName val="ratei e risc. (NI10)"/>
      <sheetName val="cr.dr.infra (NI11)"/>
      <sheetName val="ric-costi infra. (NI12)"/>
      <sheetName val="contributi (NI13)"/>
      <sheetName val="prest.SSN (NI14)"/>
      <sheetName val="acc. rinnovi contr. (NI15)"/>
      <sheetName val="prov.oneri straord. (NI16)"/>
      <sheetName val="personale (NI17-1)"/>
      <sheetName val="personale (NI17-2)"/>
      <sheetName val="2010"/>
      <sheetName val="profili"/>
      <sheetName val="riepilogo_costi_del_personale"/>
      <sheetName val="personale_altri_enti"/>
      <sheetName val="Alim_C_E_"/>
      <sheetName val="Alim_S_P_"/>
      <sheetName val="Schema_C_E_"/>
      <sheetName val="Schema_S_P_"/>
      <sheetName val="FABB_COPERT_"/>
      <sheetName val="imm_immat__(NI1)"/>
      <sheetName val="imm_mater__(NI2)"/>
      <sheetName val="imm_finanz__(NI3)"/>
      <sheetName val="crediti_(NI4)"/>
      <sheetName val="att_finanz_-disp_liq_(NI5)"/>
      <sheetName val="patrim_netto_(NI6)"/>
      <sheetName val="fondi_(NI7)"/>
      <sheetName val="fondi_(NI7_-_bis)"/>
      <sheetName val="debiti_(NI8)"/>
      <sheetName val="comp_cr_dr__(NI9)"/>
      <sheetName val="ratei_e_risc__(NI10)"/>
      <sheetName val="cr_dr_infra_(NI11)"/>
      <sheetName val="ric-costi_infra__(NI12)"/>
      <sheetName val="contributi_(NI13)"/>
      <sheetName val="prest_SSN_(NI14)"/>
      <sheetName val="acc__rinnovi_contr__(NI15)"/>
      <sheetName val="prov_oneri_straord__(NI16)"/>
      <sheetName val="personale_(NI17-1)"/>
      <sheetName val="personale_(NI17-2)"/>
    </sheetNames>
    <sheetDataSet>
      <sheetData sheetId="0"/>
      <sheetData sheetId="1"/>
      <sheetData sheetId="2"/>
      <sheetData sheetId="3">
        <row r="28">
          <cell r="D28" t="str">
            <v>Servizi per manutenzione di strutture edilizie</v>
          </cell>
        </row>
        <row r="33">
          <cell r="D33" t="str">
            <v>Servizi per manutenzione di attrezz. sanitarie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Alim S.P."/>
      <sheetName val="Alim C.E."/>
      <sheetName val="Schema C.E."/>
      <sheetName val="Schema S.P."/>
      <sheetName val="Alim S_P_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Schema C.E."/>
      <sheetName val="Schema S.P. "/>
      <sheetName val="FABB_COPERTURE"/>
      <sheetName val="Alim C.E."/>
      <sheetName val="Alim S.P."/>
      <sheetName val="imm.immat. (NI1)"/>
      <sheetName val="imm.mater. (NI2)"/>
      <sheetName val="imm.finanz. (NI3)"/>
      <sheetName val="crediti (NI4)"/>
      <sheetName val="att.finanz.-disp.liq (NI5)"/>
      <sheetName val="patrim.netto (NI6)"/>
      <sheetName val="fondi (NI7)"/>
      <sheetName val="fondi (NI7 - bis)"/>
      <sheetName val="debiti (NI8)"/>
      <sheetName val="comp.cr.dr. (NI9)"/>
      <sheetName val="ratei e risc. (NI10)"/>
      <sheetName val="cr.dr.infra (NI11)"/>
      <sheetName val="ric-costi infra. (NI12)"/>
      <sheetName val="contributi (NI13) (2)"/>
      <sheetName val="prest.SSN (NI14)"/>
      <sheetName val="acc. rinnovi contr. (NI15)"/>
      <sheetName val="prov.oneri straord. (NI16)"/>
      <sheetName val="personale (NI17-1"/>
      <sheetName val="personale (NI17-2)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Fisse_Pers_SSR"/>
      <sheetName val="C_E__preventivo"/>
      <sheetName val="Contr_Reg_"/>
      <sheetName val="Tabelle_DRG-Amb_"/>
      <sheetName val="BudgetTes_"/>
      <sheetName val="Contr_privati-Org_-Rev_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  <sheetName val="Fisse_Pers_SSR1"/>
      <sheetName val="C_E__preventivo1"/>
      <sheetName val="Contr_Reg_1"/>
      <sheetName val="Tabelle_DRG-Amb_1"/>
      <sheetName val="BudgetTes_1"/>
      <sheetName val="Contr_privati-Org_-Rev_1"/>
      <sheetName val="Alim_C_E_1"/>
      <sheetName val="Alim_S_P_2"/>
      <sheetName val="Schema_C_E_1"/>
      <sheetName val="Schema_S_P_1"/>
      <sheetName val="ratei_e_risconti1"/>
      <sheetName val="immobiliz_1"/>
      <sheetName val="patrim_netto1"/>
      <sheetName val="Alim_SSC1"/>
      <sheetName val="Fin_integr_1"/>
      <sheetName val="Diff_Stima-Chius_1"/>
      <sheetName val="C_E__1"/>
      <sheetName val="Fondi_Inc_Access_Posiz_1"/>
      <sheetName val="Fiananz_20021"/>
      <sheetName val="DRG-AMB_reg1"/>
      <sheetName val="immob_1"/>
      <sheetName val="Budget_Tesoreria1"/>
      <sheetName val="Deb_vs_forn_1"/>
      <sheetName val="Alim_S_P_3"/>
      <sheetName val="Fisse_Pers_SSR2"/>
      <sheetName val="C_E__preventivo2"/>
      <sheetName val="Contr_Reg_2"/>
      <sheetName val="Tabelle_DRG-Amb_2"/>
      <sheetName val="BudgetTes_2"/>
      <sheetName val="Contr_privati-Org_-Rev_2"/>
      <sheetName val="Alim_C_E_2"/>
      <sheetName val="Alim_S_P_4"/>
      <sheetName val="Schema_C_E_2"/>
      <sheetName val="Schema_S_P_2"/>
      <sheetName val="ratei_e_risconti2"/>
      <sheetName val="immobiliz_2"/>
      <sheetName val="patrim_netto2"/>
      <sheetName val="Alim_SSC2"/>
      <sheetName val="Fin_integr_2"/>
      <sheetName val="Diff_Stima-Chius_2"/>
      <sheetName val="C_E__2"/>
      <sheetName val="Fondi_Inc_Access_Posiz_2"/>
      <sheetName val="Fiananz_20022"/>
      <sheetName val="DRG-AMB_reg2"/>
      <sheetName val="immob_2"/>
      <sheetName val="Budget_Tesoreria2"/>
      <sheetName val="Deb_vs_forn_2"/>
      <sheetName val="Alim_S_P_5"/>
      <sheetName val="Alim_C_E_3"/>
      <sheetName val="Alim_S_P_6"/>
      <sheetName val="Schema_C_E_3"/>
      <sheetName val="Schema_S_P_3"/>
      <sheetName val="ratei_e_risconti3"/>
      <sheetName val="immobiliz_3"/>
      <sheetName val="patrim_netto3"/>
      <sheetName val="Fisse_Pers_SSR3"/>
      <sheetName val="C_E__preventivo3"/>
      <sheetName val="Contr_Reg_3"/>
      <sheetName val="Tabelle_DRG-Amb_3"/>
      <sheetName val="BudgetTes_3"/>
      <sheetName val="Contr_privati-Org_-Rev_3"/>
      <sheetName val="Alim_SSC3"/>
      <sheetName val="Fin_integr_3"/>
      <sheetName val="Diff_Stima-Chius_3"/>
      <sheetName val="C_E__3"/>
      <sheetName val="Fondi_Inc_Access_Posiz_3"/>
      <sheetName val="Fiananz_20023"/>
      <sheetName val="DRG-AMB_reg3"/>
      <sheetName val="immob_3"/>
      <sheetName val="Budget_Tesoreria3"/>
      <sheetName val="Deb_vs_forn_3"/>
      <sheetName val="Alim_S_P_7"/>
      <sheetName val="Alim_C_E_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Schema C.E."/>
      <sheetName val="Schema S.P. "/>
      <sheetName val="FABB_COPERTURE"/>
      <sheetName val="Alim C.E."/>
      <sheetName val="Alim S.P."/>
      <sheetName val="imm.immat. (NI1)"/>
      <sheetName val="imm.mater. (NI2)"/>
      <sheetName val="imm.finanz. (NI3)"/>
      <sheetName val="crediti (NI4)"/>
      <sheetName val="att.finanz.-disp.liq (NI5)"/>
      <sheetName val="patrim.netto (NI6)"/>
      <sheetName val="fondi (NI7)"/>
      <sheetName val="fondi (NI7 - bis)"/>
      <sheetName val="debiti (NI8)"/>
      <sheetName val="comp.cr.dr. (NI9)"/>
      <sheetName val="ratei e risc. (NI10)"/>
      <sheetName val="cr.dr.infra (NI11)"/>
      <sheetName val="ric-costi infra. (NI12)"/>
      <sheetName val="contributi (NI13) (2)"/>
      <sheetName val="prest.SSN (NI14)"/>
      <sheetName val="acc. rinnovi contr. (NI15)"/>
      <sheetName val="prov.oneri straord. (NI16)"/>
      <sheetName val="personale (NI17-1"/>
      <sheetName val="personale (NI17-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Cons"/>
      <sheetName val="Alim C.E."/>
      <sheetName val="CE"/>
      <sheetName val="Schema C.E."/>
      <sheetName val="Schema C.E. in Euro"/>
      <sheetName val="tab.1 contributi"/>
      <sheetName val="Alim C_E_"/>
      <sheetName val="Alim. ASS 5"/>
    </sheetNames>
    <sheetDataSet>
      <sheetData sheetId="0" refreshError="1"/>
      <sheetData sheetId="1" refreshError="1">
        <row r="29">
          <cell r="D29" t="str">
            <v>Servizi per manutenzione di strutture edilizie</v>
          </cell>
        </row>
        <row r="34">
          <cell r="D34" t="str">
            <v>Servizi per manutenzione di attrezz. sanitarie</v>
          </cell>
        </row>
      </sheetData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externalLinks/externalLink32.xml><?xml version="1.0" encoding="utf-8"?>
<externalLink xmlns="http://schemas.openxmlformats.org/spreadsheetml/2006/main">
  <externalBook xmlns:r="http://schemas.openxmlformats.org/officeDocument/2006/relationships" r:id="rId1">
    <sheetNames>
      <sheetName val="Cons"/>
      <sheetName val="Alim C.E."/>
      <sheetName val="CE"/>
      <sheetName val="Schema C.E."/>
      <sheetName val="Schema C.E. in Euro"/>
      <sheetName val="tab.1 contributi"/>
      <sheetName val="Alim C_E_"/>
      <sheetName val="Alim. ASS 5"/>
    </sheetNames>
    <sheetDataSet>
      <sheetData sheetId="0" refreshError="1"/>
      <sheetData sheetId="1" refreshError="1">
        <row r="29">
          <cell r="D29" t="str">
            <v>Servizi per manutenzione di strutture edilizie</v>
          </cell>
        </row>
        <row r="34">
          <cell r="D34" t="str">
            <v>Servizi per manutenzione di attrezz. sanitarie</v>
          </cell>
        </row>
      </sheetData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externalLinks/externalLink33.xml><?xml version="1.0" encoding="utf-8"?>
<externalLink xmlns="http://schemas.openxmlformats.org/spreadsheetml/2006/main">
  <externalBook xmlns:r="http://schemas.openxmlformats.org/officeDocument/2006/relationships" r:id="rId1">
    <sheetNames>
      <sheetName val="Cons"/>
      <sheetName val="Alim C.E."/>
      <sheetName val="CE"/>
      <sheetName val="Schema C.E."/>
      <sheetName val="Schema C.E. in Euro"/>
      <sheetName val="tab.1 contributi"/>
      <sheetName val="Alim C_E_"/>
      <sheetName val="Alim. ASS 5"/>
      <sheetName val="Alim_C_E_2"/>
      <sheetName val="Schema_C_E_1"/>
      <sheetName val="Schema_C_E__in_Euro1"/>
      <sheetName val="tab_1_contributi1"/>
      <sheetName val="Alim_C_E_3"/>
      <sheetName val="Alim__ASS_51"/>
      <sheetName val="Alim_C_E_"/>
      <sheetName val="Schema_C_E_"/>
      <sheetName val="Schema_C_E__in_Euro"/>
      <sheetName val="tab_1_contributi"/>
      <sheetName val="Alim_C_E_1"/>
      <sheetName val="Alim__ASS_5"/>
      <sheetName val="Alim_C_E_4"/>
      <sheetName val="Schema_C_E_2"/>
      <sheetName val="Schema_C_E__in_Euro2"/>
      <sheetName val="tab_1_contributi2"/>
      <sheetName val="Alim_C_E_5"/>
      <sheetName val="Alim__ASS_52"/>
      <sheetName val="Alim_C_E_6"/>
      <sheetName val="Schema_C_E_3"/>
      <sheetName val="Schema_C_E__in_Euro3"/>
      <sheetName val="tab_1_contributi3"/>
      <sheetName val="Alim_C_E_7"/>
      <sheetName val="Alim__ASS_53"/>
      <sheetName val="Alim_C_E_8"/>
      <sheetName val="Schema_C_E_4"/>
      <sheetName val="Schema_C_E__in_Euro4"/>
      <sheetName val="tab_1_contributi4"/>
      <sheetName val="Alim_C_E_9"/>
      <sheetName val="Alim__ASS_54"/>
      <sheetName val="Alim_C_E_10"/>
      <sheetName val="Schema_C_E_5"/>
      <sheetName val="Schema_C_E__in_Euro5"/>
      <sheetName val="tab_1_contributi5"/>
      <sheetName val="Alim_C_E_11"/>
      <sheetName val="Alim__ASS_55"/>
      <sheetName val="Alim_C_E_12"/>
      <sheetName val="Schema_C_E_6"/>
      <sheetName val="Schema_C_E__in_Euro6"/>
      <sheetName val="tab_1_contributi6"/>
      <sheetName val="Alim_C_E_13"/>
      <sheetName val="Alim__ASS_56"/>
      <sheetName val="Alim_C_E_14"/>
      <sheetName val="Schema_C_E_7"/>
      <sheetName val="Schema_C_E__in_Euro7"/>
      <sheetName val="tab_1_contributi7"/>
      <sheetName val="Alim_C_E_15"/>
      <sheetName val="Alim__ASS_57"/>
    </sheetNames>
    <sheetDataSet>
      <sheetData sheetId="0" refreshError="1"/>
      <sheetData sheetId="1" refreshError="1">
        <row r="29">
          <cell r="D29" t="str">
            <v>Servizi per manutenzione di strutture edilizie</v>
          </cell>
        </row>
        <row r="34">
          <cell r="D34" t="str">
            <v>Servizi per manutenzione di attrezz. sanitarie</v>
          </cell>
        </row>
      </sheetData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34.xml><?xml version="1.0" encoding="utf-8"?>
<externalLink xmlns="http://schemas.openxmlformats.org/spreadsheetml/2006/main">
  <externalBook xmlns:r="http://schemas.openxmlformats.org/officeDocument/2006/relationships" r:id="rId1">
    <sheetNames>
      <sheetName val="Alimentazione"/>
      <sheetName val="C.E. preventivo"/>
      <sheetName val="BGT Patrim."/>
      <sheetName val="fabbis_copert. "/>
      <sheetName val="Deb vs forn."/>
      <sheetName val="imm.mater."/>
      <sheetName val="BDG_tesoreria"/>
      <sheetName val="pluriennale 99-00"/>
      <sheetName val="Alim S.P."/>
      <sheetName val="Alim C.E."/>
      <sheetName val="C_E__preventivo1"/>
      <sheetName val="BGT_Patrim_1"/>
      <sheetName val="fabbis_copert__1"/>
      <sheetName val="Deb_vs_forn_1"/>
      <sheetName val="imm_mater_1"/>
      <sheetName val="pluriennale_99-001"/>
      <sheetName val="Alim_C_E_1"/>
      <sheetName val="Alim_S_P_1"/>
      <sheetName val="C_E__preventivo"/>
      <sheetName val="BGT_Patrim_"/>
      <sheetName val="fabbis_copert__"/>
      <sheetName val="Deb_vs_forn_"/>
      <sheetName val="imm_mater_"/>
      <sheetName val="pluriennale_99-00"/>
      <sheetName val="Alim_C_E_"/>
      <sheetName val="Alim_S_P_"/>
      <sheetName val="C_E__preventivo2"/>
      <sheetName val="BGT_Patrim_2"/>
      <sheetName val="fabbis_copert__2"/>
      <sheetName val="Deb_vs_forn_2"/>
      <sheetName val="imm_mater_2"/>
      <sheetName val="pluriennale_99-002"/>
      <sheetName val="Alim_C_E_2"/>
      <sheetName val="Alim_S_P_2"/>
    </sheetNames>
    <sheetDataSet>
      <sheetData sheetId="0" refreshError="1">
        <row r="29">
          <cell r="E29" t="str">
            <v>Servizi per manutenzione di strutture edilizie</v>
          </cell>
        </row>
        <row r="34">
          <cell r="E34" t="str">
            <v>Servizi per manutenzione di attrezz. sanitarie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5.xml><?xml version="1.0" encoding="utf-8"?>
<externalLink xmlns="http://schemas.openxmlformats.org/spreadsheetml/2006/main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ratei e risconti"/>
      <sheetName val="immobiliz."/>
      <sheetName val="fondi"/>
      <sheetName val="FABB_COPERT"/>
      <sheetName val="Alim S_P_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36.xml><?xml version="1.0" encoding="utf-8"?>
<externalLink xmlns="http://schemas.openxmlformats.org/spreadsheetml/2006/main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ratei e risconti"/>
      <sheetName val="immobiliz."/>
      <sheetName val="fondi"/>
      <sheetName val="FABB_COPERT"/>
      <sheetName val="Alim S_P_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37.xml><?xml version="1.0" encoding="utf-8"?>
<externalLink xmlns="http://schemas.openxmlformats.org/spreadsheetml/2006/main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ratei e risconti"/>
      <sheetName val="immobiliz."/>
      <sheetName val="fondi"/>
      <sheetName val="FABB_COPERT"/>
      <sheetName val="Alim S_P_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38.xml><?xml version="1.0" encoding="utf-8"?>
<externalLink xmlns="http://schemas.openxmlformats.org/spreadsheetml/2006/main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ratei e risconti"/>
      <sheetName val="immobiliz."/>
      <sheetName val="fondi"/>
      <sheetName val="FABB_COPERT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Alim_S_P_1"/>
      <sheetName val="Alim_C_E_1"/>
      <sheetName val="Alim_S_P_2"/>
      <sheetName val="Schema_C_E_1"/>
      <sheetName val="Schema_S_P_1"/>
      <sheetName val="ratei_e_risconti1"/>
      <sheetName val="immobiliz_1"/>
      <sheetName val="Alim_S_P_3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39.xml><?xml version="1.0" encoding="utf-8"?>
<externalLink xmlns="http://schemas.openxmlformats.org/spreadsheetml/2006/main">
  <externalBook xmlns:r="http://schemas.openxmlformats.org/officeDocument/2006/relationships" r:id="rId1">
    <sheetNames>
      <sheetName val="TOTALE COND.APPL. 2004"/>
      <sheetName val="COMPARA 2003-2004 (2)"/>
      <sheetName val="COMPARA 2003-2004"/>
      <sheetName val="A0-AnagrafeSan.-Cond.SISR-2004"/>
      <sheetName val="B0-Er.Serv.San.-dettaglio"/>
      <sheetName val="C0-Sist.Ammin.-Cond.SISR-2004"/>
      <sheetName val="D0-Scamb.Inform.-Cond.SISR-2004"/>
      <sheetName val="E0-Sist.Governo-Cond.SISR-2004"/>
      <sheetName val="Formule"/>
      <sheetName val="nuovi servizi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31">
          <cell r="W31">
            <v>0.1</v>
          </cell>
        </row>
        <row r="32">
          <cell r="W32">
            <v>65</v>
          </cell>
        </row>
      </sheetData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Fisse_Pers_SSR"/>
      <sheetName val="C_E__preventivo"/>
      <sheetName val="Contr_Reg_"/>
      <sheetName val="Tabelle_DRG-Amb_"/>
      <sheetName val="BudgetTes_"/>
      <sheetName val="Contr_privati-Org_-Rev_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  <sheetName val="Alim_C_E_1"/>
      <sheetName val="Alim_S_P_2"/>
      <sheetName val="Schema_C_E_1"/>
      <sheetName val="Schema_S_P_1"/>
      <sheetName val="ratei_e_risconti1"/>
      <sheetName val="immobiliz_1"/>
      <sheetName val="patrim_netto1"/>
      <sheetName val="Fisse_Pers_SSR1"/>
      <sheetName val="C_E__preventivo1"/>
      <sheetName val="Contr_Reg_1"/>
      <sheetName val="Tabelle_DRG-Amb_1"/>
      <sheetName val="BudgetTes_1"/>
      <sheetName val="Contr_privati-Org_-Rev_1"/>
      <sheetName val="Alim_SSC1"/>
      <sheetName val="Fin_integr_1"/>
      <sheetName val="Diff_Stima-Chius_1"/>
      <sheetName val="C_E__1"/>
      <sheetName val="Fondi_Inc_Access_Posiz_1"/>
      <sheetName val="Fiananz_20021"/>
      <sheetName val="DRG-AMB_reg1"/>
      <sheetName val="immob_1"/>
      <sheetName val="Budget_Tesoreria1"/>
      <sheetName val="Deb_vs_forn_1"/>
      <sheetName val="Alim_S_P_3"/>
      <sheetName val="Alim_C_E_2"/>
      <sheetName val="Alim_S_P_4"/>
      <sheetName val="Schema_C_E_2"/>
      <sheetName val="Schema_S_P_2"/>
      <sheetName val="ratei_e_risconti2"/>
      <sheetName val="immobiliz_2"/>
      <sheetName val="patrim_netto2"/>
      <sheetName val="Fisse_Pers_SSR2"/>
      <sheetName val="C_E__preventivo2"/>
      <sheetName val="Contr_Reg_2"/>
      <sheetName val="Tabelle_DRG-Amb_2"/>
      <sheetName val="BudgetTes_2"/>
      <sheetName val="Contr_privati-Org_-Rev_2"/>
      <sheetName val="Alim_SSC2"/>
      <sheetName val="Fin_integr_2"/>
      <sheetName val="Diff_Stima-Chius_2"/>
      <sheetName val="C_E__2"/>
      <sheetName val="Fondi_Inc_Access_Posiz_2"/>
      <sheetName val="Fiananz_20022"/>
      <sheetName val="DRG-AMB_reg2"/>
      <sheetName val="immob_2"/>
      <sheetName val="Budget_Tesoreria2"/>
      <sheetName val="Deb_vs_forn_2"/>
      <sheetName val="Alim_S_P_5"/>
      <sheetName val="Alim_C_E_3"/>
      <sheetName val="Alim_S_P_6"/>
      <sheetName val="Schema_C_E_3"/>
      <sheetName val="Schema_S_P_3"/>
      <sheetName val="ratei_e_risconti3"/>
      <sheetName val="immobiliz_3"/>
      <sheetName val="patrim_netto3"/>
      <sheetName val="Fisse_Pers_SSR3"/>
      <sheetName val="C_E__preventivo3"/>
      <sheetName val="Contr_Reg_3"/>
      <sheetName val="Tabelle_DRG-Amb_3"/>
      <sheetName val="BudgetTes_3"/>
      <sheetName val="Contr_privati-Org_-Rev_3"/>
      <sheetName val="Alim_SSC3"/>
      <sheetName val="Fin_integr_3"/>
      <sheetName val="Diff_Stima-Chius_3"/>
      <sheetName val="C_E__3"/>
      <sheetName val="Fondi_Inc_Access_Posiz_3"/>
      <sheetName val="Fiananz_20023"/>
      <sheetName val="DRG-AMB_reg3"/>
      <sheetName val="immob_3"/>
      <sheetName val="Budget_Tesoreria3"/>
      <sheetName val="Deb_vs_forn_3"/>
      <sheetName val="Alim_S_P_7"/>
      <sheetName val="Alim_C_E_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</sheetDataSet>
  </externalBook>
</externalLink>
</file>

<file path=xl/externalLinks/externalLink40.xml><?xml version="1.0" encoding="utf-8"?>
<externalLink xmlns="http://schemas.openxmlformats.org/spreadsheetml/2006/main">
  <externalBook xmlns:r="http://schemas.openxmlformats.org/officeDocument/2006/relationships" r:id="rId1">
    <sheetNames>
      <sheetName val="TOTALE COND.APPL. 2004"/>
      <sheetName val="COMPARA 2003-2004 (2)"/>
      <sheetName val="COMPARA 2003-2004"/>
      <sheetName val="A0-AnagrafeSan.-Cond.SISR-2004"/>
      <sheetName val="B0-Er.Serv.San.-dettaglio"/>
      <sheetName val="C0-Sist.Ammin.-Cond.SISR-2004"/>
      <sheetName val="D0-Scamb.Inform.-Cond.SISR-2004"/>
      <sheetName val="E0-Sist.Governo-Cond.SISR-2004"/>
      <sheetName val="Formule"/>
      <sheetName val="nuovi servizi"/>
      <sheetName val="TOTALE_COND_APPL__2004"/>
      <sheetName val="COMPARA_2003-2004_(2)"/>
      <sheetName val="COMPARA_2003-2004"/>
      <sheetName val="A0-AnagrafeSan_-Cond_SISR-2004"/>
      <sheetName val="B0-Er_Serv_San_-dettaglio"/>
      <sheetName val="C0-Sist_Ammin_-Cond_SISR-2004"/>
      <sheetName val="D0-Scamb_Inform_-Cond_SISR-2004"/>
      <sheetName val="E0-Sist_Governo-Cond_SISR-2004"/>
      <sheetName val="nuovi_servizi"/>
      <sheetName val="TOTALE_COND_APPL__20041"/>
      <sheetName val="COMPARA_2003-2004_(2)1"/>
      <sheetName val="COMPARA_2003-20041"/>
      <sheetName val="A0-AnagrafeSan_-Cond_SISR-20041"/>
      <sheetName val="B0-Er_Serv_San_-dettaglio1"/>
      <sheetName val="C0-Sist_Ammin_-Cond_SISR-20041"/>
      <sheetName val="D0-Scamb_Inform_-Cond_SISR-2001"/>
      <sheetName val="E0-Sist_Governo-Cond_SISR-20041"/>
      <sheetName val="nuovi_servizi1"/>
      <sheetName val="TOTALE_COND_APPL__20042"/>
      <sheetName val="COMPARA_2003-2004_(2)2"/>
      <sheetName val="COMPARA_2003-20042"/>
      <sheetName val="A0-AnagrafeSan_-Cond_SISR-20042"/>
      <sheetName val="B0-Er_Serv_San_-dettaglio2"/>
      <sheetName val="C0-Sist_Ammin_-Cond_SISR-20042"/>
      <sheetName val="D0-Scamb_Inform_-Cond_SISR-2002"/>
      <sheetName val="E0-Sist_Governo-Cond_SISR-20042"/>
      <sheetName val="nuovi_servizi2"/>
      <sheetName val="TOTALE_COND_APPL__20043"/>
      <sheetName val="COMPARA_2003-2004_(2)3"/>
      <sheetName val="COMPARA_2003-20043"/>
      <sheetName val="A0-AnagrafeSan_-Cond_SISR-20043"/>
      <sheetName val="B0-Er_Serv_San_-dettaglio3"/>
      <sheetName val="C0-Sist_Ammin_-Cond_SISR-20043"/>
      <sheetName val="D0-Scamb_Inform_-Cond_SISR-2003"/>
      <sheetName val="E0-Sist_Governo-Cond_SISR-20043"/>
      <sheetName val="nuovi_servizi3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31">
          <cell r="W31">
            <v>0.1</v>
          </cell>
        </row>
        <row r="32">
          <cell r="W32">
            <v>65</v>
          </cell>
        </row>
      </sheetData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41.xml><?xml version="1.0" encoding="utf-8"?>
<externalLink xmlns="http://schemas.openxmlformats.org/spreadsheetml/2006/main">
  <externalBook xmlns:r="http://schemas.openxmlformats.org/officeDocument/2006/relationships" r:id="rId1">
    <sheetNames>
      <sheetName val="TOTALE COND.APPL. 2004"/>
      <sheetName val="COMPARA 2003-2004 (2)"/>
      <sheetName val="COMPARA 2003-2004"/>
      <sheetName val="A0-AnagrafeSan.-Cond.SISR-2004"/>
      <sheetName val="B0-Er.Serv.San.-dettaglio"/>
      <sheetName val="C0-Sist.Ammin.-Cond.SISR-2004"/>
      <sheetName val="D0-Scamb.Inform.-Cond.SISR-2004"/>
      <sheetName val="E0-Sist.Governo-Cond.SISR-2004"/>
      <sheetName val="Formule"/>
      <sheetName val="nuovi servizi"/>
      <sheetName val="TOTALE_COND_APPL__2004"/>
      <sheetName val="COMPARA_2003-2004_(2)"/>
      <sheetName val="COMPARA_2003-2004"/>
      <sheetName val="A0-AnagrafeSan_-Cond_SISR-2004"/>
      <sheetName val="B0-Er_Serv_San_-dettaglio"/>
      <sheetName val="C0-Sist_Ammin_-Cond_SISR-2004"/>
      <sheetName val="D0-Scamb_Inform_-Cond_SISR-2004"/>
      <sheetName val="E0-Sist_Governo-Cond_SISR-2004"/>
      <sheetName val="nuovi_servizi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31">
          <cell r="W31">
            <v>0.1</v>
          </cell>
        </row>
        <row r="32">
          <cell r="W32">
            <v>65</v>
          </cell>
        </row>
      </sheetData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2.xml><?xml version="1.0" encoding="utf-8"?>
<externalLink xmlns="http://schemas.openxmlformats.org/spreadsheetml/2006/main">
  <externalBook xmlns:r="http://schemas.openxmlformats.org/officeDocument/2006/relationships" r:id="rId1">
    <sheetNames>
      <sheetName val="E0-Sist.Governo-Cond.SISR-2004"/>
      <sheetName val="E0-Cond.SISR-2004_Variazione"/>
      <sheetName val="E0-Cond.SISR-2004_Aziende"/>
      <sheetName val="E0-Cond.SISR-2004_ASS1"/>
      <sheetName val="E0-Cond.SISR-2004_ASS2"/>
      <sheetName val="E0-Cond.SISR-2004_ASS3"/>
      <sheetName val="E0-Cond.SISR-2004_ASS4"/>
      <sheetName val="E0-Cond.SISR-2004_ASS5"/>
      <sheetName val="E0-Cond.SISR-2004_ASS6"/>
      <sheetName val="E0-Cond.SISR-2004_AOTS"/>
      <sheetName val="E0-Cond.SISR-2004_AOUD"/>
      <sheetName val="E0-Cond.SISR-2004_AOPN"/>
      <sheetName val="E0-Cond.SISR-2004_BURLO"/>
      <sheetName val="E0-Cond.SISR-2004_CRO"/>
      <sheetName val="E0-Cond.SISR-2004_POL.UD"/>
      <sheetName val="E0-Cond.SISR-2004_AG.REG.SAN."/>
      <sheetName val="E0-Cond.SISR-2004_DIR.REG.SAN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3.xml><?xml version="1.0" encoding="utf-8"?>
<externalLink xmlns="http://schemas.openxmlformats.org/spreadsheetml/2006/main">
  <externalBook xmlns:r="http://schemas.openxmlformats.org/officeDocument/2006/relationships" r:id="rId1">
    <sheetNames>
      <sheetName val="E0-Sist.Governo-Cond.SISR-2004"/>
      <sheetName val="E0-Cond.SISR-2004_Variazione"/>
      <sheetName val="E0-Cond.SISR-2004_Aziende"/>
      <sheetName val="E0-Cond.SISR-2004_ASS1"/>
      <sheetName val="E0-Cond.SISR-2004_ASS2"/>
      <sheetName val="E0-Cond.SISR-2004_ASS3"/>
      <sheetName val="E0-Cond.SISR-2004_ASS4"/>
      <sheetName val="E0-Cond.SISR-2004_ASS5"/>
      <sheetName val="E0-Cond.SISR-2004_ASS6"/>
      <sheetName val="E0-Cond.SISR-2004_AOTS"/>
      <sheetName val="E0-Cond.SISR-2004_AOUD"/>
      <sheetName val="E0-Cond.SISR-2004_AOPN"/>
      <sheetName val="E0-Cond.SISR-2004_BURLO"/>
      <sheetName val="E0-Cond.SISR-2004_CRO"/>
      <sheetName val="E0-Cond.SISR-2004_POL.UD"/>
      <sheetName val="E0-Cond.SISR-2004_AG.REG.SAN."/>
      <sheetName val="E0-Cond.SISR-2004_DIR.REG.SAN."/>
      <sheetName val="E0-Sist_Governo-Cond_SISR-2004"/>
      <sheetName val="E0-Cond_SISR-2004_Variazione"/>
      <sheetName val="E0-Cond_SISR-2004_Aziende"/>
      <sheetName val="E0-Cond_SISR-2004_ASS1"/>
      <sheetName val="E0-Cond_SISR-2004_ASS2"/>
      <sheetName val="E0-Cond_SISR-2004_ASS3"/>
      <sheetName val="E0-Cond_SISR-2004_ASS4"/>
      <sheetName val="E0-Cond_SISR-2004_ASS5"/>
      <sheetName val="E0-Cond_SISR-2004_ASS6"/>
      <sheetName val="E0-Cond_SISR-2004_AOTS"/>
      <sheetName val="E0-Cond_SISR-2004_AOUD"/>
      <sheetName val="E0-Cond_SISR-2004_AOPN"/>
      <sheetName val="E0-Cond_SISR-2004_BURLO"/>
      <sheetName val="E0-Cond_SISR-2004_CRO"/>
      <sheetName val="E0-Cond_SISR-2004_POL_UD"/>
      <sheetName val="E0-Cond_SISR-2004_AG_REG_SAN_"/>
      <sheetName val="E0-Cond_SISR-2004_DIR_REG_SAN_"/>
      <sheetName val="E0-Sist_Governo-Cond_SISR-20041"/>
      <sheetName val="E0-Cond_SISR-2004_Variazione1"/>
      <sheetName val="E0-Cond_SISR-2004_Aziende1"/>
      <sheetName val="E0-Cond_SISR-2004_ASS11"/>
      <sheetName val="E0-Cond_SISR-2004_ASS21"/>
      <sheetName val="E0-Cond_SISR-2004_ASS31"/>
      <sheetName val="E0-Cond_SISR-2004_ASS41"/>
      <sheetName val="E0-Cond_SISR-2004_ASS51"/>
      <sheetName val="E0-Cond_SISR-2004_ASS61"/>
      <sheetName val="E0-Cond_SISR-2004_AOTS1"/>
      <sheetName val="E0-Cond_SISR-2004_AOUD1"/>
      <sheetName val="E0-Cond_SISR-2004_AOPN1"/>
      <sheetName val="E0-Cond_SISR-2004_BURLO1"/>
      <sheetName val="E0-Cond_SISR-2004_CRO1"/>
      <sheetName val="E0-Cond_SISR-2004_POL_UD1"/>
      <sheetName val="E0-Cond_SISR-2004_AG_REG_SAN_1"/>
      <sheetName val="E0-Cond_SISR-2004_DIR_REG_SAN_1"/>
      <sheetName val="E0-Sist_Governo-Cond_SISR-20042"/>
      <sheetName val="E0-Cond_SISR-2004_Variazione2"/>
      <sheetName val="E0-Cond_SISR-2004_Aziende2"/>
      <sheetName val="E0-Cond_SISR-2004_ASS12"/>
      <sheetName val="E0-Cond_SISR-2004_ASS22"/>
      <sheetName val="E0-Cond_SISR-2004_ASS32"/>
      <sheetName val="E0-Cond_SISR-2004_ASS42"/>
      <sheetName val="E0-Cond_SISR-2004_ASS52"/>
      <sheetName val="E0-Cond_SISR-2004_ASS62"/>
      <sheetName val="E0-Cond_SISR-2004_AOTS2"/>
      <sheetName val="E0-Cond_SISR-2004_AOUD2"/>
      <sheetName val="E0-Cond_SISR-2004_AOPN2"/>
      <sheetName val="E0-Cond_SISR-2004_BURLO2"/>
      <sheetName val="E0-Cond_SISR-2004_CRO2"/>
      <sheetName val="E0-Cond_SISR-2004_POL_UD2"/>
      <sheetName val="E0-Cond_SISR-2004_AG_REG_SAN_2"/>
      <sheetName val="E0-Cond_SISR-2004_DIR_REG_SAN_2"/>
      <sheetName val="E0-Sist_Governo-Cond_SISR-20043"/>
      <sheetName val="E0-Cond_SISR-2004_Variazione3"/>
      <sheetName val="E0-Cond_SISR-2004_Aziende3"/>
      <sheetName val="E0-Cond_SISR-2004_ASS13"/>
      <sheetName val="E0-Cond_SISR-2004_ASS23"/>
      <sheetName val="E0-Cond_SISR-2004_ASS33"/>
      <sheetName val="E0-Cond_SISR-2004_ASS43"/>
      <sheetName val="E0-Cond_SISR-2004_ASS53"/>
      <sheetName val="E0-Cond_SISR-2004_ASS63"/>
      <sheetName val="E0-Cond_SISR-2004_AOTS3"/>
      <sheetName val="E0-Cond_SISR-2004_AOUD3"/>
      <sheetName val="E0-Cond_SISR-2004_AOPN3"/>
      <sheetName val="E0-Cond_SISR-2004_BURLO3"/>
      <sheetName val="E0-Cond_SISR-2004_CRO3"/>
      <sheetName val="E0-Cond_SISR-2004_POL_UD3"/>
      <sheetName val="E0-Cond_SISR-2004_AG_REG_SAN_3"/>
      <sheetName val="E0-Cond_SISR-2004_DIR_REG_SAN_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</sheetDataSet>
  </externalBook>
</externalLink>
</file>

<file path=xl/externalLinks/externalLink44.xml><?xml version="1.0" encoding="utf-8"?>
<externalLink xmlns="http://schemas.openxmlformats.org/spreadsheetml/2006/main">
  <externalBook xmlns:r="http://schemas.openxmlformats.org/officeDocument/2006/relationships" r:id="rId1">
    <sheetNames>
      <sheetName val="E0-Sist.Governo-Cond.SISR-2004"/>
      <sheetName val="E0-Cond.SISR-2004_Variazione"/>
      <sheetName val="E0-Cond.SISR-2004_Aziende"/>
      <sheetName val="E0-Cond.SISR-2004_ASS1"/>
      <sheetName val="E0-Cond.SISR-2004_ASS2"/>
      <sheetName val="E0-Cond.SISR-2004_ASS3"/>
      <sheetName val="E0-Cond.SISR-2004_ASS4"/>
      <sheetName val="E0-Cond.SISR-2004_ASS5"/>
      <sheetName val="E0-Cond.SISR-2004_ASS6"/>
      <sheetName val="E0-Cond.SISR-2004_AOTS"/>
      <sheetName val="E0-Cond.SISR-2004_AOUD"/>
      <sheetName val="E0-Cond.SISR-2004_AOPN"/>
      <sheetName val="E0-Cond.SISR-2004_BURLO"/>
      <sheetName val="E0-Cond.SISR-2004_CRO"/>
      <sheetName val="E0-Cond.SISR-2004_POL.UD"/>
      <sheetName val="E0-Cond.SISR-2004_AG.REG.SAN."/>
      <sheetName val="E0-Cond.SISR-2004_DIR.REG.SAN."/>
      <sheetName val="E0-Sist_Governo-Cond_SISR-2004"/>
      <sheetName val="E0-Cond_SISR-2004_Variazione"/>
      <sheetName val="E0-Cond_SISR-2004_Aziende"/>
      <sheetName val="E0-Cond_SISR-2004_ASS1"/>
      <sheetName val="E0-Cond_SISR-2004_ASS2"/>
      <sheetName val="E0-Cond_SISR-2004_ASS3"/>
      <sheetName val="E0-Cond_SISR-2004_ASS4"/>
      <sheetName val="E0-Cond_SISR-2004_ASS5"/>
      <sheetName val="E0-Cond_SISR-2004_ASS6"/>
      <sheetName val="E0-Cond_SISR-2004_AOTS"/>
      <sheetName val="E0-Cond_SISR-2004_AOUD"/>
      <sheetName val="E0-Cond_SISR-2004_AOPN"/>
      <sheetName val="E0-Cond_SISR-2004_BURLO"/>
      <sheetName val="E0-Cond_SISR-2004_CRO"/>
      <sheetName val="E0-Cond_SISR-2004_POL_UD"/>
      <sheetName val="E0-Cond_SISR-2004_AG_REG_SAN_"/>
      <sheetName val="E0-Cond_SISR-2004_DIR_REG_SAN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45.xml><?xml version="1.0" encoding="utf-8"?>
<externalLink xmlns="http://schemas.openxmlformats.org/spreadsheetml/2006/main">
  <externalBook xmlns:r="http://schemas.openxmlformats.org/officeDocument/2006/relationships" r:id="rId1">
    <sheetNames>
      <sheetName val="Consolidato 1999"/>
      <sheetName val="BILANCIO DEL SSR"/>
      <sheetName val="RICOVERI INFRAGRUPPO"/>
      <sheetName val="PREST. AMBULAT.  INFRAGRUPPO"/>
      <sheetName val="nuovi tetti ricoveroASS1 AO TS"/>
      <sheetName val="quote non rip. e integr."/>
      <sheetName val="nuovi tetti ricovero"/>
      <sheetName val="nuovi tetti ricovero (2)"/>
      <sheetName val="nuovi tetti ambulatoriale"/>
      <sheetName val="nuovi tetti ambulatoriale (2)"/>
      <sheetName val="rettifiche di eliminaz.'99"/>
      <sheetName val="variazioni '99"/>
      <sheetName val="PREST. AMM&amp;GEST INFRAGRUPPO"/>
      <sheetName val="CONSULENZE"/>
      <sheetName val="PERSONALE COM."/>
      <sheetName val="ALTRE VOCI"/>
      <sheetName val="MOBILITA' EXTRAREGIONALE"/>
      <sheetName val="RICONCILIAZ."/>
      <sheetName val="CONTRIB. REGIONALI"/>
      <sheetName val="erogazioni REGIONALI"/>
      <sheetName val="erogazione mobiltà calcoli"/>
      <sheetName val="erogazione mobilità prospetto"/>
      <sheetName val="PROTOCOLLI"/>
      <sheetName val="ASS1"/>
      <sheetName val="ASS2"/>
      <sheetName val="ASS3"/>
      <sheetName val="ASS4"/>
      <sheetName val="ASS5"/>
      <sheetName val="ASS6"/>
      <sheetName val="AOUD"/>
      <sheetName val="AOPN"/>
      <sheetName val="AOTS"/>
      <sheetName val="ARS"/>
      <sheetName val="Foglio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>
        <row r="1">
          <cell r="B1" t="str">
            <v>Conto economico preventivo  A.O. "Ospedali Riuniti di Trieste"</v>
          </cell>
        </row>
        <row r="3">
          <cell r="C3" t="str">
            <v>STIMA ESERCIZIO  IN CHIUSURA 1998</v>
          </cell>
          <cell r="D3" t="str">
            <v>BUDGET 1999</v>
          </cell>
        </row>
        <row r="5">
          <cell r="A5" t="str">
            <v>A)</v>
          </cell>
          <cell r="B5" t="str">
            <v>VALORE DELLA PRODUZIONE</v>
          </cell>
        </row>
        <row r="7">
          <cell r="A7">
            <v>1</v>
          </cell>
          <cell r="B7" t="str">
            <v>Contributi d'esercizio</v>
          </cell>
        </row>
        <row r="8">
          <cell r="B8" t="str">
            <v xml:space="preserve">   a) Contributi dalla Regione</v>
          </cell>
          <cell r="C8">
            <v>77830000000</v>
          </cell>
          <cell r="D8">
            <v>69536000000</v>
          </cell>
        </row>
        <row r="9">
          <cell r="B9" t="str">
            <v>contributi finalizzati</v>
          </cell>
          <cell r="D9">
            <v>3745000000</v>
          </cell>
        </row>
        <row r="10">
          <cell r="B10" t="str">
            <v xml:space="preserve">   b) Altri contributi</v>
          </cell>
          <cell r="C10">
            <v>0</v>
          </cell>
          <cell r="D10">
            <v>0</v>
          </cell>
        </row>
        <row r="11">
          <cell r="A11">
            <v>2</v>
          </cell>
          <cell r="B11" t="str">
            <v>Ricavi per prestazioni ad aziende del SSN</v>
          </cell>
          <cell r="C11">
            <v>0</v>
          </cell>
          <cell r="D11">
            <v>0</v>
          </cell>
        </row>
        <row r="12">
          <cell r="B12" t="str">
            <v xml:space="preserve">   a) Prestazioni in regime di ricovero</v>
          </cell>
          <cell r="C12">
            <v>174000000000</v>
          </cell>
          <cell r="D12">
            <v>175716000000</v>
          </cell>
        </row>
        <row r="13">
          <cell r="B13" t="str">
            <v xml:space="preserve">   b) Prestazioni ambulatoriali e diagnostiche</v>
          </cell>
          <cell r="C13">
            <v>18770000000</v>
          </cell>
          <cell r="D13">
            <v>22079000000</v>
          </cell>
        </row>
        <row r="14">
          <cell r="B14" t="str">
            <v xml:space="preserve">   c)  Altre prestazioni</v>
          </cell>
          <cell r="C14">
            <v>7400000000</v>
          </cell>
          <cell r="D14">
            <v>9270000000</v>
          </cell>
        </row>
        <row r="15">
          <cell r="A15">
            <v>3</v>
          </cell>
          <cell r="B15" t="str">
            <v xml:space="preserve">Ricavi per altre prestazioni </v>
          </cell>
          <cell r="C15">
            <v>0</v>
          </cell>
          <cell r="D15">
            <v>0</v>
          </cell>
        </row>
        <row r="16">
          <cell r="B16" t="str">
            <v xml:space="preserve">   a) Compartecipazione alla spesa per prestazioni sanitarie</v>
          </cell>
          <cell r="C16">
            <v>6000000000</v>
          </cell>
          <cell r="D16">
            <v>6158000000</v>
          </cell>
        </row>
        <row r="17">
          <cell r="B17" t="str">
            <v xml:space="preserve">   b) Concorsi, recuperi, rimborsi per attività tipiche</v>
          </cell>
          <cell r="C17">
            <v>980000000</v>
          </cell>
          <cell r="D17">
            <v>1100000000</v>
          </cell>
        </row>
        <row r="18">
          <cell r="B18" t="str">
            <v xml:space="preserve">   c) Altri ricavi propri operativi</v>
          </cell>
          <cell r="C18">
            <v>4500000000</v>
          </cell>
          <cell r="D18">
            <v>4790000000</v>
          </cell>
        </row>
        <row r="19">
          <cell r="B19" t="str">
            <v xml:space="preserve">   d) Altri ricavi propri non operativi</v>
          </cell>
          <cell r="C19">
            <v>398000000</v>
          </cell>
          <cell r="D19">
            <v>650000000</v>
          </cell>
        </row>
        <row r="20">
          <cell r="A20">
            <v>4</v>
          </cell>
          <cell r="B20" t="str">
            <v>Costi capitalizzati</v>
          </cell>
          <cell r="C20">
            <v>0</v>
          </cell>
          <cell r="D20">
            <v>0</v>
          </cell>
        </row>
        <row r="21">
          <cell r="C21">
            <v>0</v>
          </cell>
          <cell r="D21">
            <v>0</v>
          </cell>
        </row>
        <row r="22">
          <cell r="B22" t="str">
            <v xml:space="preserve">TOTALE VALORE DELLA PRODUZIONE </v>
          </cell>
          <cell r="C22">
            <v>289878000000</v>
          </cell>
          <cell r="D22">
            <v>293044000000</v>
          </cell>
        </row>
        <row r="23">
          <cell r="C23">
            <v>0</v>
          </cell>
          <cell r="D23">
            <v>0</v>
          </cell>
        </row>
        <row r="24">
          <cell r="A24" t="str">
            <v>B)</v>
          </cell>
          <cell r="B24" t="str">
            <v>COSTI DELLA PRODUZIONE</v>
          </cell>
          <cell r="C24">
            <v>0</v>
          </cell>
          <cell r="D24">
            <v>0</v>
          </cell>
        </row>
        <row r="25">
          <cell r="C25">
            <v>0</v>
          </cell>
          <cell r="D25">
            <v>0</v>
          </cell>
        </row>
        <row r="26">
          <cell r="A26">
            <v>1</v>
          </cell>
          <cell r="B26" t="str">
            <v>Acquisti di beni</v>
          </cell>
          <cell r="C26">
            <v>0</v>
          </cell>
        </row>
        <row r="27">
          <cell r="B27" t="str">
            <v xml:space="preserve">   a) Sanitari</v>
          </cell>
          <cell r="C27">
            <v>-44500000000</v>
          </cell>
          <cell r="D27">
            <v>-44400000000</v>
          </cell>
        </row>
        <row r="28">
          <cell r="B28" t="str">
            <v xml:space="preserve">   b) Non sanitari</v>
          </cell>
          <cell r="C28">
            <v>-5000000000</v>
          </cell>
          <cell r="D28">
            <v>-2000000000</v>
          </cell>
        </row>
        <row r="29">
          <cell r="A29">
            <v>2</v>
          </cell>
          <cell r="B29" t="str">
            <v>Acquisti di servizi</v>
          </cell>
        </row>
        <row r="30">
          <cell r="B30" t="str">
            <v xml:space="preserve">   a) Prestazioni in regime di ricovero</v>
          </cell>
          <cell r="C30">
            <v>0</v>
          </cell>
          <cell r="D30">
            <v>0</v>
          </cell>
        </row>
        <row r="31">
          <cell r="B31" t="str">
            <v xml:space="preserve">   b) Prestazioni ambulatoriali e diagnostiche</v>
          </cell>
          <cell r="C31">
            <v>0</v>
          </cell>
          <cell r="D31">
            <v>0</v>
          </cell>
        </row>
        <row r="32">
          <cell r="B32" t="str">
            <v xml:space="preserve">   c) Farmaceutica</v>
          </cell>
          <cell r="C32">
            <v>0</v>
          </cell>
          <cell r="D32">
            <v>0</v>
          </cell>
        </row>
        <row r="33">
          <cell r="B33" t="str">
            <v xml:space="preserve">   d) Medicina di base</v>
          </cell>
          <cell r="C33">
            <v>0</v>
          </cell>
          <cell r="D33">
            <v>0</v>
          </cell>
        </row>
        <row r="34">
          <cell r="B34" t="str">
            <v xml:space="preserve">   e) Altre convenzioni</v>
          </cell>
          <cell r="C34">
            <v>-6000000</v>
          </cell>
          <cell r="D34">
            <v>-6000000</v>
          </cell>
        </row>
        <row r="35">
          <cell r="B35" t="str">
            <v xml:space="preserve">   f) Servizi appaltati</v>
          </cell>
          <cell r="C35">
            <v>-28520000000</v>
          </cell>
          <cell r="D35">
            <v>-29189000000</v>
          </cell>
        </row>
        <row r="36">
          <cell r="B36" t="str">
            <v xml:space="preserve">   g) Manutenzioni</v>
          </cell>
          <cell r="C36">
            <v>-7800000000</v>
          </cell>
          <cell r="D36">
            <v>-8400000000</v>
          </cell>
        </row>
        <row r="37">
          <cell r="B37" t="str">
            <v xml:space="preserve">   h) Utenze</v>
          </cell>
          <cell r="C37">
            <v>-5000000000</v>
          </cell>
          <cell r="D37">
            <v>-4750000000</v>
          </cell>
        </row>
        <row r="38">
          <cell r="B38" t="str">
            <v xml:space="preserve">   i) Rimborsi-assegni, contributi e altri servizi</v>
          </cell>
          <cell r="C38">
            <v>-8000000</v>
          </cell>
          <cell r="D38">
            <v>-9000000</v>
          </cell>
        </row>
        <row r="39">
          <cell r="A39">
            <v>3</v>
          </cell>
          <cell r="B39" t="str">
            <v>Godimento di beni di terzi</v>
          </cell>
          <cell r="C39">
            <v>-850000000</v>
          </cell>
          <cell r="D39">
            <v>-740000000</v>
          </cell>
        </row>
        <row r="40">
          <cell r="A40">
            <v>4</v>
          </cell>
          <cell r="B40" t="str">
            <v>Costi del personale</v>
          </cell>
        </row>
        <row r="41">
          <cell r="B41" t="str">
            <v xml:space="preserve">   a) Personale sanitario</v>
          </cell>
          <cell r="C41">
            <v>-195900000000</v>
          </cell>
          <cell r="D41">
            <v>-148323000000</v>
          </cell>
        </row>
        <row r="42">
          <cell r="B42" t="str">
            <v xml:space="preserve">   b) Personale professionale</v>
          </cell>
          <cell r="C42">
            <v>0</v>
          </cell>
          <cell r="D42">
            <v>-783000000</v>
          </cell>
        </row>
        <row r="43">
          <cell r="B43" t="str">
            <v xml:space="preserve">   c) Personale tecnico</v>
          </cell>
          <cell r="C43">
            <v>0</v>
          </cell>
          <cell r="D43">
            <v>-36137000000</v>
          </cell>
        </row>
        <row r="44">
          <cell r="B44" t="str">
            <v xml:space="preserve">   d) Personale amministrativo</v>
          </cell>
          <cell r="C44">
            <v>0</v>
          </cell>
          <cell r="D44">
            <v>-10879000000</v>
          </cell>
        </row>
        <row r="45">
          <cell r="B45" t="str">
            <v xml:space="preserve">   e) Altri costi del personale</v>
          </cell>
          <cell r="C45">
            <v>0</v>
          </cell>
          <cell r="D45">
            <v>-1278000000</v>
          </cell>
        </row>
        <row r="46">
          <cell r="A46">
            <v>5</v>
          </cell>
          <cell r="B46" t="str">
            <v>Costi generali ed oneri diversi di gestione</v>
          </cell>
          <cell r="C46">
            <v>-2800000000</v>
          </cell>
          <cell r="D46">
            <v>-2550000000</v>
          </cell>
        </row>
        <row r="47">
          <cell r="A47">
            <v>6</v>
          </cell>
          <cell r="B47" t="str">
            <v>Ammortamenti e svalutazioni</v>
          </cell>
        </row>
        <row r="48">
          <cell r="B48" t="str">
            <v xml:space="preserve">   a) Ammortamento delle immobilizzazioni immateriali</v>
          </cell>
          <cell r="C48">
            <v>0</v>
          </cell>
          <cell r="D48">
            <v>0</v>
          </cell>
        </row>
        <row r="49">
          <cell r="B49" t="str">
            <v xml:space="preserve">   b) Ammortamento delle immobilizzazioni materiali</v>
          </cell>
          <cell r="C49">
            <v>0</v>
          </cell>
          <cell r="D49">
            <v>0</v>
          </cell>
        </row>
        <row r="50">
          <cell r="B50" t="str">
            <v xml:space="preserve">   c) Altre svalutazioni delle immobilizzazioni</v>
          </cell>
          <cell r="C50">
            <v>0</v>
          </cell>
          <cell r="D50">
            <v>0</v>
          </cell>
        </row>
        <row r="51">
          <cell r="B51" t="str">
            <v xml:space="preserve">   d) Svalutazione dei crediti e delle disponibilità liquide</v>
          </cell>
          <cell r="C51">
            <v>0</v>
          </cell>
          <cell r="D51">
            <v>0</v>
          </cell>
        </row>
        <row r="52">
          <cell r="A52">
            <v>7</v>
          </cell>
          <cell r="B52" t="str">
            <v>Variazione delle rimanenze</v>
          </cell>
          <cell r="C52">
            <v>0</v>
          </cell>
          <cell r="D52">
            <v>0</v>
          </cell>
        </row>
        <row r="53">
          <cell r="A53">
            <v>8</v>
          </cell>
          <cell r="B53" t="str">
            <v>Accantonamenti per rischi</v>
          </cell>
          <cell r="C53">
            <v>-3300000000</v>
          </cell>
          <cell r="D53">
            <v>-3600000000</v>
          </cell>
        </row>
        <row r="54">
          <cell r="A54">
            <v>9</v>
          </cell>
          <cell r="B54" t="str">
            <v>Altri accantonamenti</v>
          </cell>
          <cell r="C54">
            <v>0</v>
          </cell>
          <cell r="D54">
            <v>0</v>
          </cell>
        </row>
        <row r="55">
          <cell r="C55">
            <v>0</v>
          </cell>
          <cell r="D55">
            <v>0</v>
          </cell>
        </row>
        <row r="56">
          <cell r="B56" t="str">
            <v xml:space="preserve">TOTALE COSTI DELLA PRODUZIONE </v>
          </cell>
          <cell r="C56">
            <v>-293684000000</v>
          </cell>
          <cell r="D56">
            <v>-293044000000</v>
          </cell>
        </row>
        <row r="58">
          <cell r="B58" t="str">
            <v>DIFFERENZA TRA VALORE E COSTI DELLA PRODUZ.</v>
          </cell>
          <cell r="C58">
            <v>-3806000000</v>
          </cell>
          <cell r="D58">
            <v>0</v>
          </cell>
        </row>
        <row r="60">
          <cell r="A60" t="str">
            <v>C)</v>
          </cell>
          <cell r="B60" t="str">
            <v>PROVENTI E ONERI FINANZIARI</v>
          </cell>
        </row>
        <row r="62">
          <cell r="A62">
            <v>1</v>
          </cell>
          <cell r="B62" t="str">
            <v>Proventi</v>
          </cell>
          <cell r="C62">
            <v>0</v>
          </cell>
          <cell r="D62">
            <v>0</v>
          </cell>
        </row>
        <row r="63">
          <cell r="A63">
            <v>2</v>
          </cell>
          <cell r="B63" t="str">
            <v>Oneri</v>
          </cell>
          <cell r="C63">
            <v>-150000000</v>
          </cell>
          <cell r="D63">
            <v>0</v>
          </cell>
        </row>
        <row r="65">
          <cell r="B65" t="str">
            <v>TOTALE PROVENTI E ONERI FINANZIARI</v>
          </cell>
          <cell r="C65">
            <v>-150000000</v>
          </cell>
          <cell r="D65">
            <v>0</v>
          </cell>
        </row>
        <row r="68">
          <cell r="B68" t="str">
            <v>TOTALE PARTITE STRAORDINARIE</v>
          </cell>
        </row>
        <row r="70">
          <cell r="B70" t="str">
            <v xml:space="preserve">RISULTATO PRIMA DELLE IMPOSTE </v>
          </cell>
          <cell r="C70">
            <v>-3956000000</v>
          </cell>
          <cell r="D70">
            <v>0</v>
          </cell>
        </row>
        <row r="71">
          <cell r="C71">
            <v>0</v>
          </cell>
          <cell r="D71">
            <v>0</v>
          </cell>
        </row>
        <row r="72">
          <cell r="B72" t="str">
            <v>Imposte sul reddito dell'esercizio</v>
          </cell>
          <cell r="C72">
            <v>0</v>
          </cell>
          <cell r="D72">
            <v>0</v>
          </cell>
        </row>
        <row r="73">
          <cell r="C73">
            <v>0</v>
          </cell>
          <cell r="D73">
            <v>0</v>
          </cell>
        </row>
        <row r="74">
          <cell r="C74">
            <v>0</v>
          </cell>
          <cell r="D74">
            <v>0</v>
          </cell>
        </row>
        <row r="75">
          <cell r="B75" t="str">
            <v>UTILE (PERDITA) DELL'ESERCIZIO</v>
          </cell>
          <cell r="C75">
            <v>-3956000000</v>
          </cell>
          <cell r="D75">
            <v>0</v>
          </cell>
        </row>
      </sheetData>
      <sheetData sheetId="32"/>
      <sheetData sheetId="33"/>
    </sheetDataSet>
  </externalBook>
</externalLink>
</file>

<file path=xl/externalLinks/externalLink46.xml><?xml version="1.0" encoding="utf-8"?>
<externalLink xmlns="http://schemas.openxmlformats.org/spreadsheetml/2006/main">
  <externalBook xmlns:r="http://schemas.openxmlformats.org/officeDocument/2006/relationships" r:id="rId1">
    <sheetNames>
      <sheetName val="Consolidato 1999"/>
      <sheetName val="BILANCIO DEL SSR"/>
      <sheetName val="RICOVERI INFRAGRUPPO"/>
      <sheetName val="PREST. AMBULAT.  INFRAGRUPPO"/>
      <sheetName val="nuovi tetti ricoveroASS1 AO TS"/>
      <sheetName val="quote non rip. e integr."/>
      <sheetName val="nuovi tetti ricovero"/>
      <sheetName val="nuovi tetti ricovero (2)"/>
      <sheetName val="nuovi tetti ambulatoriale"/>
      <sheetName val="nuovi tetti ambulatoriale (2)"/>
      <sheetName val="rettifiche di eliminaz.'99"/>
      <sheetName val="variazioni '99"/>
      <sheetName val="PREST. AMM&amp;GEST INFRAGRUPPO"/>
      <sheetName val="CONSULENZE"/>
      <sheetName val="PERSONALE COM."/>
      <sheetName val="ALTRE VOCI"/>
      <sheetName val="MOBILITA' EXTRAREGIONALE"/>
      <sheetName val="RICONCILIAZ."/>
      <sheetName val="CONTRIB. REGIONALI"/>
      <sheetName val="erogazioni REGIONALI"/>
      <sheetName val="erogazione mobiltà calcoli"/>
      <sheetName val="erogazione mobilità prospetto"/>
      <sheetName val="PROTOCOLLI"/>
      <sheetName val="ASS1"/>
      <sheetName val="ASS2"/>
      <sheetName val="ASS3"/>
      <sheetName val="ASS4"/>
      <sheetName val="ASS5"/>
      <sheetName val="ASS6"/>
      <sheetName val="AOUD"/>
      <sheetName val="AOPN"/>
      <sheetName val="AOTS"/>
      <sheetName val="ARS"/>
      <sheetName val="Foglio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1">
          <cell r="B1" t="str">
            <v>Conto economico preventivo  A.O. "Ospedali Riuniti di Trieste"</v>
          </cell>
        </row>
        <row r="3">
          <cell r="C3" t="str">
            <v>STIMA ESERCIZIO  IN CHIUSURA 1998</v>
          </cell>
          <cell r="D3" t="str">
            <v>BUDGET 1999</v>
          </cell>
        </row>
        <row r="5">
          <cell r="A5" t="str">
            <v>A)</v>
          </cell>
          <cell r="B5" t="str">
            <v>VALORE DELLA PRODUZIONE</v>
          </cell>
        </row>
        <row r="7">
          <cell r="A7">
            <v>1</v>
          </cell>
          <cell r="B7" t="str">
            <v>Contributi d'esercizio</v>
          </cell>
        </row>
        <row r="8">
          <cell r="B8" t="str">
            <v xml:space="preserve">   a) Contributi dalla Regione</v>
          </cell>
          <cell r="C8">
            <v>77830000000</v>
          </cell>
          <cell r="D8">
            <v>69536000000</v>
          </cell>
        </row>
        <row r="9">
          <cell r="B9" t="str">
            <v>contributi finalizzati</v>
          </cell>
          <cell r="D9">
            <v>3745000000</v>
          </cell>
        </row>
        <row r="10">
          <cell r="B10" t="str">
            <v xml:space="preserve">   b) Altri contributi</v>
          </cell>
          <cell r="C10">
            <v>0</v>
          </cell>
          <cell r="D10">
            <v>0</v>
          </cell>
        </row>
        <row r="11">
          <cell r="A11">
            <v>2</v>
          </cell>
          <cell r="B11" t="str">
            <v>Ricavi per prestazioni ad aziende del SSN</v>
          </cell>
          <cell r="C11">
            <v>0</v>
          </cell>
          <cell r="D11">
            <v>0</v>
          </cell>
        </row>
        <row r="12">
          <cell r="B12" t="str">
            <v xml:space="preserve">   a) Prestazioni in regime di ricovero</v>
          </cell>
          <cell r="C12">
            <v>174000000000</v>
          </cell>
          <cell r="D12">
            <v>175716000000</v>
          </cell>
        </row>
        <row r="13">
          <cell r="B13" t="str">
            <v xml:space="preserve">   b) Prestazioni ambulatoriali e diagnostiche</v>
          </cell>
          <cell r="C13">
            <v>18770000000</v>
          </cell>
          <cell r="D13">
            <v>22079000000</v>
          </cell>
        </row>
        <row r="14">
          <cell r="B14" t="str">
            <v xml:space="preserve">   c)  Altre prestazioni</v>
          </cell>
          <cell r="C14">
            <v>7400000000</v>
          </cell>
          <cell r="D14">
            <v>9270000000</v>
          </cell>
        </row>
        <row r="15">
          <cell r="A15">
            <v>3</v>
          </cell>
          <cell r="B15" t="str">
            <v xml:space="preserve">Ricavi per altre prestazioni </v>
          </cell>
          <cell r="C15">
            <v>0</v>
          </cell>
          <cell r="D15">
            <v>0</v>
          </cell>
        </row>
        <row r="16">
          <cell r="B16" t="str">
            <v xml:space="preserve">   a) Compartecipazione alla spesa per prestazioni sanitarie</v>
          </cell>
          <cell r="C16">
            <v>6000000000</v>
          </cell>
          <cell r="D16">
            <v>6158000000</v>
          </cell>
        </row>
        <row r="17">
          <cell r="B17" t="str">
            <v xml:space="preserve">   b) Concorsi, recuperi, rimborsi per attività tipiche</v>
          </cell>
          <cell r="C17">
            <v>980000000</v>
          </cell>
          <cell r="D17">
            <v>1100000000</v>
          </cell>
        </row>
        <row r="18">
          <cell r="B18" t="str">
            <v xml:space="preserve">   c) Altri ricavi propri operativi</v>
          </cell>
          <cell r="C18">
            <v>4500000000</v>
          </cell>
          <cell r="D18">
            <v>4790000000</v>
          </cell>
        </row>
        <row r="19">
          <cell r="B19" t="str">
            <v xml:space="preserve">   d) Altri ricavi propri non operativi</v>
          </cell>
          <cell r="C19">
            <v>398000000</v>
          </cell>
          <cell r="D19">
            <v>650000000</v>
          </cell>
        </row>
        <row r="20">
          <cell r="A20">
            <v>4</v>
          </cell>
          <cell r="B20" t="str">
            <v>Costi capitalizzati</v>
          </cell>
          <cell r="C20">
            <v>0</v>
          </cell>
          <cell r="D20">
            <v>0</v>
          </cell>
        </row>
        <row r="21">
          <cell r="C21">
            <v>0</v>
          </cell>
          <cell r="D21">
            <v>0</v>
          </cell>
        </row>
        <row r="22">
          <cell r="B22" t="str">
            <v xml:space="preserve">TOTALE VALORE DELLA PRODUZIONE </v>
          </cell>
          <cell r="C22">
            <v>289878000000</v>
          </cell>
          <cell r="D22">
            <v>293044000000</v>
          </cell>
        </row>
        <row r="23">
          <cell r="C23">
            <v>0</v>
          </cell>
          <cell r="D23">
            <v>0</v>
          </cell>
        </row>
        <row r="24">
          <cell r="A24" t="str">
            <v>B)</v>
          </cell>
          <cell r="B24" t="str">
            <v>COSTI DELLA PRODUZIONE</v>
          </cell>
          <cell r="C24">
            <v>0</v>
          </cell>
          <cell r="D24">
            <v>0</v>
          </cell>
        </row>
        <row r="25">
          <cell r="C25">
            <v>0</v>
          </cell>
          <cell r="D25">
            <v>0</v>
          </cell>
        </row>
        <row r="26">
          <cell r="A26">
            <v>1</v>
          </cell>
          <cell r="B26" t="str">
            <v>Acquisti di beni</v>
          </cell>
          <cell r="C26">
            <v>0</v>
          </cell>
        </row>
        <row r="27">
          <cell r="B27" t="str">
            <v xml:space="preserve">   a) Sanitari</v>
          </cell>
          <cell r="C27">
            <v>-44500000000</v>
          </cell>
          <cell r="D27">
            <v>-44400000000</v>
          </cell>
        </row>
        <row r="28">
          <cell r="B28" t="str">
            <v xml:space="preserve">   b) Non sanitari</v>
          </cell>
          <cell r="C28">
            <v>-5000000000</v>
          </cell>
          <cell r="D28">
            <v>-2000000000</v>
          </cell>
        </row>
        <row r="29">
          <cell r="A29">
            <v>2</v>
          </cell>
          <cell r="B29" t="str">
            <v>Acquisti di servizi</v>
          </cell>
        </row>
        <row r="30">
          <cell r="B30" t="str">
            <v xml:space="preserve">   a) Prestazioni in regime di ricovero</v>
          </cell>
          <cell r="C30">
            <v>0</v>
          </cell>
          <cell r="D30">
            <v>0</v>
          </cell>
        </row>
        <row r="31">
          <cell r="B31" t="str">
            <v xml:space="preserve">   b) Prestazioni ambulatoriali e diagnostiche</v>
          </cell>
          <cell r="C31">
            <v>0</v>
          </cell>
          <cell r="D31">
            <v>0</v>
          </cell>
        </row>
        <row r="32">
          <cell r="B32" t="str">
            <v xml:space="preserve">   c) Farmaceutica</v>
          </cell>
          <cell r="C32">
            <v>0</v>
          </cell>
          <cell r="D32">
            <v>0</v>
          </cell>
        </row>
        <row r="33">
          <cell r="B33" t="str">
            <v xml:space="preserve">   d) Medicina di base</v>
          </cell>
          <cell r="C33">
            <v>0</v>
          </cell>
          <cell r="D33">
            <v>0</v>
          </cell>
        </row>
        <row r="34">
          <cell r="B34" t="str">
            <v xml:space="preserve">   e) Altre convenzioni</v>
          </cell>
          <cell r="C34">
            <v>-6000000</v>
          </cell>
          <cell r="D34">
            <v>-6000000</v>
          </cell>
        </row>
        <row r="35">
          <cell r="B35" t="str">
            <v xml:space="preserve">   f) Servizi appaltati</v>
          </cell>
          <cell r="C35">
            <v>-28520000000</v>
          </cell>
          <cell r="D35">
            <v>-29189000000</v>
          </cell>
        </row>
        <row r="36">
          <cell r="B36" t="str">
            <v xml:space="preserve">   g) Manutenzioni</v>
          </cell>
          <cell r="C36">
            <v>-7800000000</v>
          </cell>
          <cell r="D36">
            <v>-8400000000</v>
          </cell>
        </row>
        <row r="37">
          <cell r="B37" t="str">
            <v xml:space="preserve">   h) Utenze</v>
          </cell>
          <cell r="C37">
            <v>-5000000000</v>
          </cell>
          <cell r="D37">
            <v>-4750000000</v>
          </cell>
        </row>
        <row r="38">
          <cell r="B38" t="str">
            <v xml:space="preserve">   i) Rimborsi-assegni, contributi e altri servizi</v>
          </cell>
          <cell r="C38">
            <v>-8000000</v>
          </cell>
          <cell r="D38">
            <v>-9000000</v>
          </cell>
        </row>
        <row r="39">
          <cell r="A39">
            <v>3</v>
          </cell>
          <cell r="B39" t="str">
            <v>Godimento di beni di terzi</v>
          </cell>
          <cell r="C39">
            <v>-850000000</v>
          </cell>
          <cell r="D39">
            <v>-740000000</v>
          </cell>
        </row>
        <row r="40">
          <cell r="A40">
            <v>4</v>
          </cell>
          <cell r="B40" t="str">
            <v>Costi del personale</v>
          </cell>
        </row>
        <row r="41">
          <cell r="B41" t="str">
            <v xml:space="preserve">   a) Personale sanitario</v>
          </cell>
          <cell r="C41">
            <v>-195900000000</v>
          </cell>
          <cell r="D41">
            <v>-148323000000</v>
          </cell>
        </row>
        <row r="42">
          <cell r="B42" t="str">
            <v xml:space="preserve">   b) Personale professionale</v>
          </cell>
          <cell r="C42">
            <v>0</v>
          </cell>
          <cell r="D42">
            <v>-783000000</v>
          </cell>
        </row>
        <row r="43">
          <cell r="B43" t="str">
            <v xml:space="preserve">   c) Personale tecnico</v>
          </cell>
          <cell r="C43">
            <v>0</v>
          </cell>
          <cell r="D43">
            <v>-36137000000</v>
          </cell>
        </row>
        <row r="44">
          <cell r="B44" t="str">
            <v xml:space="preserve">   d) Personale amministrativo</v>
          </cell>
          <cell r="C44">
            <v>0</v>
          </cell>
          <cell r="D44">
            <v>-10879000000</v>
          </cell>
        </row>
        <row r="45">
          <cell r="B45" t="str">
            <v xml:space="preserve">   e) Altri costi del personale</v>
          </cell>
          <cell r="C45">
            <v>0</v>
          </cell>
          <cell r="D45">
            <v>-1278000000</v>
          </cell>
        </row>
        <row r="46">
          <cell r="A46">
            <v>5</v>
          </cell>
          <cell r="B46" t="str">
            <v>Costi generali ed oneri diversi di gestione</v>
          </cell>
          <cell r="C46">
            <v>-2800000000</v>
          </cell>
          <cell r="D46">
            <v>-2550000000</v>
          </cell>
        </row>
        <row r="47">
          <cell r="A47">
            <v>6</v>
          </cell>
          <cell r="B47" t="str">
            <v>Ammortamenti e svalutazioni</v>
          </cell>
        </row>
        <row r="48">
          <cell r="B48" t="str">
            <v xml:space="preserve">   a) Ammortamento delle immobilizzazioni immateriali</v>
          </cell>
          <cell r="C48">
            <v>0</v>
          </cell>
          <cell r="D48">
            <v>0</v>
          </cell>
        </row>
        <row r="49">
          <cell r="B49" t="str">
            <v xml:space="preserve">   b) Ammortamento delle immobilizzazioni materiali</v>
          </cell>
          <cell r="C49">
            <v>0</v>
          </cell>
          <cell r="D49">
            <v>0</v>
          </cell>
        </row>
        <row r="50">
          <cell r="B50" t="str">
            <v xml:space="preserve">   c) Altre svalutazioni delle immobilizzazioni</v>
          </cell>
          <cell r="C50">
            <v>0</v>
          </cell>
          <cell r="D50">
            <v>0</v>
          </cell>
        </row>
        <row r="51">
          <cell r="B51" t="str">
            <v xml:space="preserve">   d) Svalutazione dei crediti e delle disponibilità liquide</v>
          </cell>
          <cell r="C51">
            <v>0</v>
          </cell>
          <cell r="D51">
            <v>0</v>
          </cell>
        </row>
        <row r="52">
          <cell r="A52">
            <v>7</v>
          </cell>
          <cell r="B52" t="str">
            <v>Variazione delle rimanenze</v>
          </cell>
          <cell r="C52">
            <v>0</v>
          </cell>
          <cell r="D52">
            <v>0</v>
          </cell>
        </row>
        <row r="53">
          <cell r="A53">
            <v>8</v>
          </cell>
          <cell r="B53" t="str">
            <v>Accantonamenti per rischi</v>
          </cell>
          <cell r="C53">
            <v>-3300000000</v>
          </cell>
          <cell r="D53">
            <v>-3600000000</v>
          </cell>
        </row>
        <row r="54">
          <cell r="A54">
            <v>9</v>
          </cell>
          <cell r="B54" t="str">
            <v>Altri accantonamenti</v>
          </cell>
          <cell r="C54">
            <v>0</v>
          </cell>
          <cell r="D54">
            <v>0</v>
          </cell>
        </row>
        <row r="55">
          <cell r="C55">
            <v>0</v>
          </cell>
          <cell r="D55">
            <v>0</v>
          </cell>
        </row>
        <row r="56">
          <cell r="B56" t="str">
            <v xml:space="preserve">TOTALE COSTI DELLA PRODUZIONE </v>
          </cell>
          <cell r="C56">
            <v>-293684000000</v>
          </cell>
          <cell r="D56">
            <v>-293044000000</v>
          </cell>
        </row>
        <row r="58">
          <cell r="B58" t="str">
            <v>DIFFERENZA TRA VALORE E COSTI DELLA PRODUZ.</v>
          </cell>
          <cell r="C58">
            <v>-3806000000</v>
          </cell>
          <cell r="D58">
            <v>0</v>
          </cell>
        </row>
        <row r="60">
          <cell r="A60" t="str">
            <v>C)</v>
          </cell>
          <cell r="B60" t="str">
            <v>PROVENTI E ONERI FINANZIARI</v>
          </cell>
        </row>
        <row r="62">
          <cell r="A62">
            <v>1</v>
          </cell>
          <cell r="B62" t="str">
            <v>Proventi</v>
          </cell>
          <cell r="C62">
            <v>0</v>
          </cell>
          <cell r="D62">
            <v>0</v>
          </cell>
        </row>
        <row r="63">
          <cell r="A63">
            <v>2</v>
          </cell>
          <cell r="B63" t="str">
            <v>Oneri</v>
          </cell>
          <cell r="C63">
            <v>-150000000</v>
          </cell>
          <cell r="D63">
            <v>0</v>
          </cell>
        </row>
        <row r="65">
          <cell r="B65" t="str">
            <v>TOTALE PROVENTI E ONERI FINANZIARI</v>
          </cell>
          <cell r="C65">
            <v>-150000000</v>
          </cell>
          <cell r="D65">
            <v>0</v>
          </cell>
        </row>
        <row r="68">
          <cell r="B68" t="str">
            <v>TOTALE PARTITE STRAORDINARIE</v>
          </cell>
        </row>
        <row r="70">
          <cell r="B70" t="str">
            <v xml:space="preserve">RISULTATO PRIMA DELLE IMPOSTE </v>
          </cell>
          <cell r="C70">
            <v>-3956000000</v>
          </cell>
          <cell r="D70">
            <v>0</v>
          </cell>
        </row>
        <row r="71">
          <cell r="C71">
            <v>0</v>
          </cell>
          <cell r="D71">
            <v>0</v>
          </cell>
        </row>
        <row r="72">
          <cell r="B72" t="str">
            <v>Imposte sul reddito dell'esercizio</v>
          </cell>
          <cell r="C72">
            <v>0</v>
          </cell>
          <cell r="D72">
            <v>0</v>
          </cell>
        </row>
        <row r="73">
          <cell r="C73">
            <v>0</v>
          </cell>
          <cell r="D73">
            <v>0</v>
          </cell>
        </row>
        <row r="74">
          <cell r="C74">
            <v>0</v>
          </cell>
          <cell r="D74">
            <v>0</v>
          </cell>
        </row>
        <row r="75">
          <cell r="B75" t="str">
            <v>UTILE (PERDITA) DELL'ESERCIZIO</v>
          </cell>
          <cell r="C75">
            <v>-3956000000</v>
          </cell>
          <cell r="D75">
            <v>0</v>
          </cell>
        </row>
      </sheetData>
      <sheetData sheetId="32"/>
      <sheetData sheetId="33"/>
    </sheetDataSet>
  </externalBook>
</externalLink>
</file>

<file path=xl/externalLinks/externalLink47.xml><?xml version="1.0" encoding="utf-8"?>
<externalLink xmlns="http://schemas.openxmlformats.org/spreadsheetml/2006/main">
  <externalBook xmlns:r="http://schemas.openxmlformats.org/officeDocument/2006/relationships" r:id="rId1">
    <sheetNames>
      <sheetName val="Consolidato 1999"/>
      <sheetName val="BILANCIO DEL SSR"/>
      <sheetName val="RICOVERI INFRAGRUPPO"/>
      <sheetName val="PREST. AMBULAT.  INFRAGRUPPO"/>
      <sheetName val="nuovi tetti ricoveroASS1 AO TS"/>
      <sheetName val="quote non rip. e integr."/>
      <sheetName val="nuovi tetti ricovero"/>
      <sheetName val="nuovi tetti ricovero (2)"/>
      <sheetName val="nuovi tetti ambulatoriale"/>
      <sheetName val="nuovi tetti ambulatoriale (2)"/>
      <sheetName val="rettifiche di eliminaz.'99"/>
      <sheetName val="variazioni '99"/>
      <sheetName val="PREST. AMM&amp;GEST INFRAGRUPPO"/>
      <sheetName val="CONSULENZE"/>
      <sheetName val="PERSONALE COM."/>
      <sheetName val="ALTRE VOCI"/>
      <sheetName val="MOBILITA' EXTRAREGIONALE"/>
      <sheetName val="RICONCILIAZ."/>
      <sheetName val="CONTRIB. REGIONALI"/>
      <sheetName val="erogazioni REGIONALI"/>
      <sheetName val="erogazione mobiltà calcoli"/>
      <sheetName val="erogazione mobilità prospetto"/>
      <sheetName val="PROTOCOLLI"/>
      <sheetName val="ASS1"/>
      <sheetName val="ASS2"/>
      <sheetName val="ASS3"/>
      <sheetName val="ASS4"/>
      <sheetName val="ASS5"/>
      <sheetName val="ASS6"/>
      <sheetName val="AOUD"/>
      <sheetName val="AOPN"/>
      <sheetName val="AOTS"/>
      <sheetName val="ARS"/>
      <sheetName val="Foglio1"/>
      <sheetName val="Consolidato_19991"/>
      <sheetName val="BILANCIO_DEL_SSR1"/>
      <sheetName val="RICOVERI_INFRAGRUPPO1"/>
      <sheetName val="PREST__AMBULAT___INFRAGRUPPO1"/>
      <sheetName val="nuovi_tetti_ricoveroASS1_AO_TS1"/>
      <sheetName val="quote_non_rip__e_integr_1"/>
      <sheetName val="nuovi_tetti_ricovero1"/>
      <sheetName val="nuovi_tetti_ricovero_(2)1"/>
      <sheetName val="nuovi_tetti_ambulatoriale1"/>
      <sheetName val="nuovi_tetti_ambulatoriale_(2)1"/>
      <sheetName val="rettifiche_di_eliminaz_'991"/>
      <sheetName val="variazioni_'991"/>
      <sheetName val="PREST__AMM&amp;GEST_INFRAGRUPPO1"/>
      <sheetName val="PERSONALE_COM_1"/>
      <sheetName val="ALTRE_VOCI1"/>
      <sheetName val="MOBILITA'_EXTRAREGIONALE1"/>
      <sheetName val="RICONCILIAZ_1"/>
      <sheetName val="CONTRIB__REGIONALI1"/>
      <sheetName val="erogazioni_REGIONALI1"/>
      <sheetName val="erogazione_mobiltà_calcoli1"/>
      <sheetName val="erogazione_mobilità_prospetto1"/>
      <sheetName val="Consolidato_1999"/>
      <sheetName val="BILANCIO_DEL_SSR"/>
      <sheetName val="RICOVERI_INFRAGRUPPO"/>
      <sheetName val="PREST__AMBULAT___INFRAGRUPPO"/>
      <sheetName val="nuovi_tetti_ricoveroASS1_AO_TS"/>
      <sheetName val="quote_non_rip__e_integr_"/>
      <sheetName val="nuovi_tetti_ricovero"/>
      <sheetName val="nuovi_tetti_ricovero_(2)"/>
      <sheetName val="nuovi_tetti_ambulatoriale"/>
      <sheetName val="nuovi_tetti_ambulatoriale_(2)"/>
      <sheetName val="rettifiche_di_eliminaz_'99"/>
      <sheetName val="variazioni_'99"/>
      <sheetName val="PREST__AMM&amp;GEST_INFRAGRUPPO"/>
      <sheetName val="PERSONALE_COM_"/>
      <sheetName val="ALTRE_VOCI"/>
      <sheetName val="MOBILITA'_EXTRAREGIONALE"/>
      <sheetName val="RICONCILIAZ_"/>
      <sheetName val="CONTRIB__REGIONALI"/>
      <sheetName val="erogazioni_REGIONALI"/>
      <sheetName val="erogazione_mobiltà_calcoli"/>
      <sheetName val="erogazione_mobilità_prospetto"/>
      <sheetName val="Consolidato_19992"/>
      <sheetName val="BILANCIO_DEL_SSR2"/>
      <sheetName val="RICOVERI_INFRAGRUPPO2"/>
      <sheetName val="PREST__AMBULAT___INFRAGRUPPO2"/>
      <sheetName val="nuovi_tetti_ricoveroASS1_AO_TS2"/>
      <sheetName val="quote_non_rip__e_integr_2"/>
      <sheetName val="nuovi_tetti_ricovero2"/>
      <sheetName val="nuovi_tetti_ricovero_(2)2"/>
      <sheetName val="nuovi_tetti_ambulatoriale2"/>
      <sheetName val="nuovi_tetti_ambulatoriale_(2)2"/>
      <sheetName val="rettifiche_di_eliminaz_'992"/>
      <sheetName val="variazioni_'992"/>
      <sheetName val="PREST__AMM&amp;GEST_INFRAGRUPPO2"/>
      <sheetName val="PERSONALE_COM_2"/>
      <sheetName val="ALTRE_VOCI2"/>
      <sheetName val="MOBILITA'_EXTRAREGIONALE2"/>
      <sheetName val="RICONCILIAZ_2"/>
      <sheetName val="CONTRIB__REGIONALI2"/>
      <sheetName val="erogazioni_REGIONALI2"/>
      <sheetName val="erogazione_mobiltà_calcoli2"/>
      <sheetName val="erogazione_mobilità_prospetto2"/>
      <sheetName val="Consolidato_19993"/>
      <sheetName val="BILANCIO_DEL_SSR3"/>
      <sheetName val="RICOVERI_INFRAGRUPPO3"/>
      <sheetName val="PREST__AMBULAT___INFRAGRUPPO3"/>
      <sheetName val="nuovi_tetti_ricoveroASS1_AO_TS3"/>
      <sheetName val="quote_non_rip__e_integr_3"/>
      <sheetName val="nuovi_tetti_ricovero3"/>
      <sheetName val="nuovi_tetti_ricovero_(2)3"/>
      <sheetName val="nuovi_tetti_ambulatoriale3"/>
      <sheetName val="nuovi_tetti_ambulatoriale_(2)3"/>
      <sheetName val="rettifiche_di_eliminaz_'993"/>
      <sheetName val="variazioni_'993"/>
      <sheetName val="PREST__AMM&amp;GEST_INFRAGRUPPO3"/>
      <sheetName val="PERSONALE_COM_3"/>
      <sheetName val="ALTRE_VOCI3"/>
      <sheetName val="MOBILITA'_EXTRAREGIONALE3"/>
      <sheetName val="RICONCILIAZ_3"/>
      <sheetName val="CONTRIB__REGIONALI3"/>
      <sheetName val="erogazioni_REGIONALI3"/>
      <sheetName val="erogazione_mobiltà_calcoli3"/>
      <sheetName val="erogazione_mobilità_prospetto3"/>
      <sheetName val="Alimentazione"/>
      <sheetName val="Consolidato_19994"/>
      <sheetName val="BILANCIO_DEL_SSR4"/>
      <sheetName val="RICOVERI_INFRAGRUPPO4"/>
      <sheetName val="PREST__AMBULAT___INFRAGRUPPO4"/>
      <sheetName val="nuovi_tetti_ricoveroASS1_AO_TS4"/>
      <sheetName val="quote_non_rip__e_integr_4"/>
      <sheetName val="nuovi_tetti_ricovero4"/>
      <sheetName val="nuovi_tetti_ricovero_(2)4"/>
      <sheetName val="nuovi_tetti_ambulatoriale4"/>
      <sheetName val="nuovi_tetti_ambulatoriale_(2)4"/>
      <sheetName val="rettifiche_di_eliminaz_'994"/>
      <sheetName val="variazioni_'994"/>
      <sheetName val="PREST__AMM&amp;GEST_INFRAGRUPPO4"/>
      <sheetName val="PERSONALE_COM_4"/>
      <sheetName val="ALTRE_VOCI4"/>
      <sheetName val="MOBILITA'_EXTRAREGIONALE4"/>
      <sheetName val="RICONCILIAZ_4"/>
      <sheetName val="CONTRIB__REGIONALI4"/>
      <sheetName val="erogazioni_REGIONALI4"/>
      <sheetName val="erogazione_mobiltà_calcoli4"/>
      <sheetName val="erogazione_mobilità_prospetto4"/>
      <sheetName val="Consolidato_19995"/>
      <sheetName val="BILANCIO_DEL_SSR5"/>
      <sheetName val="RICOVERI_INFRAGRUPPO5"/>
      <sheetName val="PREST__AMBULAT___INFRAGRUPPO5"/>
      <sheetName val="nuovi_tetti_ricoveroASS1_AO_TS5"/>
      <sheetName val="quote_non_rip__e_integr_5"/>
      <sheetName val="nuovi_tetti_ricovero5"/>
      <sheetName val="nuovi_tetti_ricovero_(2)5"/>
      <sheetName val="nuovi_tetti_ambulatoriale5"/>
      <sheetName val="nuovi_tetti_ambulatoriale_(2)5"/>
      <sheetName val="rettifiche_di_eliminaz_'995"/>
      <sheetName val="variazioni_'995"/>
      <sheetName val="PREST__AMM&amp;GEST_INFRAGRUPPO5"/>
      <sheetName val="PERSONALE_COM_5"/>
      <sheetName val="ALTRE_VOCI5"/>
      <sheetName val="MOBILITA'_EXTRAREGIONALE5"/>
      <sheetName val="RICONCILIAZ_5"/>
      <sheetName val="CONTRIB__REGIONALI5"/>
      <sheetName val="erogazioni_REGIONALI5"/>
      <sheetName val="erogazione_mobiltà_calcoli5"/>
      <sheetName val="erogazione_mobilità_prospetto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1">
          <cell r="B1" t="str">
            <v>Conto economico preventivo  A.O. "Ospedali Riuniti di Trieste"</v>
          </cell>
        </row>
        <row r="3">
          <cell r="C3" t="str">
            <v>STIMA ESERCIZIO  IN CHIUSURA 1998</v>
          </cell>
          <cell r="D3" t="str">
            <v>BUDGET 1999</v>
          </cell>
        </row>
        <row r="5">
          <cell r="A5" t="str">
            <v>A)</v>
          </cell>
          <cell r="B5" t="str">
            <v>VALORE DELLA PRODUZIONE</v>
          </cell>
        </row>
        <row r="7">
          <cell r="A7">
            <v>1</v>
          </cell>
          <cell r="B7" t="str">
            <v>Contributi d'esercizio</v>
          </cell>
        </row>
        <row r="8">
          <cell r="B8" t="str">
            <v xml:space="preserve">   a) Contributi dalla Regione</v>
          </cell>
          <cell r="C8">
            <v>77830000000</v>
          </cell>
          <cell r="D8">
            <v>69536000000</v>
          </cell>
        </row>
        <row r="9">
          <cell r="B9" t="str">
            <v>contributi finalizzati</v>
          </cell>
          <cell r="D9">
            <v>3745000000</v>
          </cell>
        </row>
        <row r="10">
          <cell r="B10" t="str">
            <v xml:space="preserve">   b) Altri contributi</v>
          </cell>
          <cell r="C10">
            <v>0</v>
          </cell>
          <cell r="D10">
            <v>0</v>
          </cell>
        </row>
        <row r="11">
          <cell r="A11">
            <v>2</v>
          </cell>
          <cell r="B11" t="str">
            <v>Ricavi per prestazioni ad aziende del SSN</v>
          </cell>
          <cell r="C11">
            <v>0</v>
          </cell>
          <cell r="D11">
            <v>0</v>
          </cell>
        </row>
        <row r="12">
          <cell r="B12" t="str">
            <v xml:space="preserve">   a) Prestazioni in regime di ricovero</v>
          </cell>
          <cell r="C12">
            <v>174000000000</v>
          </cell>
          <cell r="D12">
            <v>175716000000</v>
          </cell>
        </row>
        <row r="13">
          <cell r="B13" t="str">
            <v xml:space="preserve">   b) Prestazioni ambulatoriali e diagnostiche</v>
          </cell>
          <cell r="C13">
            <v>18770000000</v>
          </cell>
          <cell r="D13">
            <v>22079000000</v>
          </cell>
        </row>
        <row r="14">
          <cell r="B14" t="str">
            <v xml:space="preserve">   c)  Altre prestazioni</v>
          </cell>
          <cell r="C14">
            <v>7400000000</v>
          </cell>
          <cell r="D14">
            <v>9270000000</v>
          </cell>
        </row>
        <row r="15">
          <cell r="A15">
            <v>3</v>
          </cell>
          <cell r="B15" t="str">
            <v xml:space="preserve">Ricavi per altre prestazioni </v>
          </cell>
          <cell r="C15">
            <v>0</v>
          </cell>
          <cell r="D15">
            <v>0</v>
          </cell>
        </row>
        <row r="16">
          <cell r="B16" t="str">
            <v xml:space="preserve">   a) Compartecipazione alla spesa per prestazioni sanitarie</v>
          </cell>
          <cell r="C16">
            <v>6000000000</v>
          </cell>
          <cell r="D16">
            <v>6158000000</v>
          </cell>
        </row>
        <row r="17">
          <cell r="B17" t="str">
            <v xml:space="preserve">   b) Concorsi, recuperi, rimborsi per attività tipiche</v>
          </cell>
          <cell r="C17">
            <v>980000000</v>
          </cell>
          <cell r="D17">
            <v>1100000000</v>
          </cell>
        </row>
        <row r="18">
          <cell r="B18" t="str">
            <v xml:space="preserve">   c) Altri ricavi propri operativi</v>
          </cell>
          <cell r="C18">
            <v>4500000000</v>
          </cell>
          <cell r="D18">
            <v>4790000000</v>
          </cell>
        </row>
        <row r="19">
          <cell r="B19" t="str">
            <v xml:space="preserve">   d) Altri ricavi propri non operativi</v>
          </cell>
          <cell r="C19">
            <v>398000000</v>
          </cell>
          <cell r="D19">
            <v>650000000</v>
          </cell>
        </row>
        <row r="20">
          <cell r="A20">
            <v>4</v>
          </cell>
          <cell r="B20" t="str">
            <v>Costi capitalizzati</v>
          </cell>
          <cell r="C20">
            <v>0</v>
          </cell>
          <cell r="D20">
            <v>0</v>
          </cell>
        </row>
        <row r="21">
          <cell r="C21">
            <v>0</v>
          </cell>
          <cell r="D21">
            <v>0</v>
          </cell>
        </row>
        <row r="22">
          <cell r="B22" t="str">
            <v xml:space="preserve">TOTALE VALORE DELLA PRODUZIONE </v>
          </cell>
          <cell r="C22">
            <v>289878000000</v>
          </cell>
          <cell r="D22">
            <v>293044000000</v>
          </cell>
        </row>
        <row r="23">
          <cell r="C23">
            <v>0</v>
          </cell>
          <cell r="D23">
            <v>0</v>
          </cell>
        </row>
        <row r="24">
          <cell r="A24" t="str">
            <v>B)</v>
          </cell>
          <cell r="B24" t="str">
            <v>COSTI DELLA PRODUZIONE</v>
          </cell>
          <cell r="C24">
            <v>0</v>
          </cell>
          <cell r="D24">
            <v>0</v>
          </cell>
        </row>
        <row r="25">
          <cell r="C25">
            <v>0</v>
          </cell>
          <cell r="D25">
            <v>0</v>
          </cell>
        </row>
        <row r="26">
          <cell r="A26">
            <v>1</v>
          </cell>
          <cell r="B26" t="str">
            <v>Acquisti di beni</v>
          </cell>
          <cell r="C26">
            <v>0</v>
          </cell>
        </row>
        <row r="27">
          <cell r="B27" t="str">
            <v xml:space="preserve">   a) Sanitari</v>
          </cell>
          <cell r="C27">
            <v>-44500000000</v>
          </cell>
          <cell r="D27">
            <v>-44400000000</v>
          </cell>
        </row>
        <row r="28">
          <cell r="B28" t="str">
            <v xml:space="preserve">   b) Non sanitari</v>
          </cell>
          <cell r="C28">
            <v>-5000000000</v>
          </cell>
          <cell r="D28">
            <v>-2000000000</v>
          </cell>
        </row>
        <row r="29">
          <cell r="A29">
            <v>2</v>
          </cell>
          <cell r="B29" t="str">
            <v>Acquisti di servizi</v>
          </cell>
        </row>
        <row r="30">
          <cell r="B30" t="str">
            <v xml:space="preserve">   a) Prestazioni in regime di ricovero</v>
          </cell>
          <cell r="C30">
            <v>0</v>
          </cell>
          <cell r="D30">
            <v>0</v>
          </cell>
        </row>
        <row r="31">
          <cell r="B31" t="str">
            <v xml:space="preserve">   b) Prestazioni ambulatoriali e diagnostiche</v>
          </cell>
          <cell r="C31">
            <v>0</v>
          </cell>
          <cell r="D31">
            <v>0</v>
          </cell>
        </row>
        <row r="32">
          <cell r="B32" t="str">
            <v xml:space="preserve">   c) Farmaceutica</v>
          </cell>
          <cell r="C32">
            <v>0</v>
          </cell>
          <cell r="D32">
            <v>0</v>
          </cell>
        </row>
        <row r="33">
          <cell r="B33" t="str">
            <v xml:space="preserve">   d) Medicina di base</v>
          </cell>
          <cell r="C33">
            <v>0</v>
          </cell>
          <cell r="D33">
            <v>0</v>
          </cell>
        </row>
        <row r="34">
          <cell r="B34" t="str">
            <v xml:space="preserve">   e) Altre convenzioni</v>
          </cell>
          <cell r="C34">
            <v>-6000000</v>
          </cell>
          <cell r="D34">
            <v>-6000000</v>
          </cell>
        </row>
        <row r="35">
          <cell r="B35" t="str">
            <v xml:space="preserve">   f) Servizi appaltati</v>
          </cell>
          <cell r="C35">
            <v>-28520000000</v>
          </cell>
          <cell r="D35">
            <v>-29189000000</v>
          </cell>
        </row>
        <row r="36">
          <cell r="B36" t="str">
            <v xml:space="preserve">   g) Manutenzioni</v>
          </cell>
          <cell r="C36">
            <v>-7800000000</v>
          </cell>
          <cell r="D36">
            <v>-8400000000</v>
          </cell>
        </row>
        <row r="37">
          <cell r="B37" t="str">
            <v xml:space="preserve">   h) Utenze</v>
          </cell>
          <cell r="C37">
            <v>-5000000000</v>
          </cell>
          <cell r="D37">
            <v>-4750000000</v>
          </cell>
        </row>
        <row r="38">
          <cell r="B38" t="str">
            <v xml:space="preserve">   i) Rimborsi-assegni, contributi e altri servizi</v>
          </cell>
          <cell r="C38">
            <v>-8000000</v>
          </cell>
          <cell r="D38">
            <v>-9000000</v>
          </cell>
        </row>
        <row r="39">
          <cell r="A39">
            <v>3</v>
          </cell>
          <cell r="B39" t="str">
            <v>Godimento di beni di terzi</v>
          </cell>
          <cell r="C39">
            <v>-850000000</v>
          </cell>
          <cell r="D39">
            <v>-740000000</v>
          </cell>
        </row>
        <row r="40">
          <cell r="A40">
            <v>4</v>
          </cell>
          <cell r="B40" t="str">
            <v>Costi del personale</v>
          </cell>
        </row>
        <row r="41">
          <cell r="B41" t="str">
            <v xml:space="preserve">   a) Personale sanitario</v>
          </cell>
          <cell r="C41">
            <v>-195900000000</v>
          </cell>
          <cell r="D41">
            <v>-148323000000</v>
          </cell>
        </row>
        <row r="42">
          <cell r="B42" t="str">
            <v xml:space="preserve">   b) Personale professionale</v>
          </cell>
          <cell r="C42">
            <v>0</v>
          </cell>
          <cell r="D42">
            <v>-783000000</v>
          </cell>
        </row>
        <row r="43">
          <cell r="B43" t="str">
            <v xml:space="preserve">   c) Personale tecnico</v>
          </cell>
          <cell r="C43">
            <v>0</v>
          </cell>
          <cell r="D43">
            <v>-36137000000</v>
          </cell>
        </row>
        <row r="44">
          <cell r="B44" t="str">
            <v xml:space="preserve">   d) Personale amministrativo</v>
          </cell>
          <cell r="C44">
            <v>0</v>
          </cell>
          <cell r="D44">
            <v>-10879000000</v>
          </cell>
        </row>
        <row r="45">
          <cell r="B45" t="str">
            <v xml:space="preserve">   e) Altri costi del personale</v>
          </cell>
          <cell r="C45">
            <v>0</v>
          </cell>
          <cell r="D45">
            <v>-1278000000</v>
          </cell>
        </row>
        <row r="46">
          <cell r="A46">
            <v>5</v>
          </cell>
          <cell r="B46" t="str">
            <v>Costi generali ed oneri diversi di gestione</v>
          </cell>
          <cell r="C46">
            <v>-2800000000</v>
          </cell>
          <cell r="D46">
            <v>-2550000000</v>
          </cell>
        </row>
        <row r="47">
          <cell r="A47">
            <v>6</v>
          </cell>
          <cell r="B47" t="str">
            <v>Ammortamenti e svalutazioni</v>
          </cell>
        </row>
        <row r="48">
          <cell r="B48" t="str">
            <v xml:space="preserve">   a) Ammortamento delle immobilizzazioni immateriali</v>
          </cell>
          <cell r="C48">
            <v>0</v>
          </cell>
          <cell r="D48">
            <v>0</v>
          </cell>
        </row>
        <row r="49">
          <cell r="B49" t="str">
            <v xml:space="preserve">   b) Ammortamento delle immobilizzazioni materiali</v>
          </cell>
          <cell r="C49">
            <v>0</v>
          </cell>
          <cell r="D49">
            <v>0</v>
          </cell>
        </row>
        <row r="50">
          <cell r="B50" t="str">
            <v xml:space="preserve">   c) Altre svalutazioni delle immobilizzazioni</v>
          </cell>
          <cell r="C50">
            <v>0</v>
          </cell>
          <cell r="D50">
            <v>0</v>
          </cell>
        </row>
        <row r="51">
          <cell r="B51" t="str">
            <v xml:space="preserve">   d) Svalutazione dei crediti e delle disponibilità liquide</v>
          </cell>
          <cell r="C51">
            <v>0</v>
          </cell>
          <cell r="D51">
            <v>0</v>
          </cell>
        </row>
        <row r="52">
          <cell r="A52">
            <v>7</v>
          </cell>
          <cell r="B52" t="str">
            <v>Variazione delle rimanenze</v>
          </cell>
          <cell r="C52">
            <v>0</v>
          </cell>
          <cell r="D52">
            <v>0</v>
          </cell>
        </row>
        <row r="53">
          <cell r="A53">
            <v>8</v>
          </cell>
          <cell r="B53" t="str">
            <v>Accantonamenti per rischi</v>
          </cell>
          <cell r="C53">
            <v>-3300000000</v>
          </cell>
          <cell r="D53">
            <v>-3600000000</v>
          </cell>
        </row>
        <row r="54">
          <cell r="A54">
            <v>9</v>
          </cell>
          <cell r="B54" t="str">
            <v>Altri accantonamenti</v>
          </cell>
          <cell r="C54">
            <v>0</v>
          </cell>
          <cell r="D54">
            <v>0</v>
          </cell>
        </row>
        <row r="55">
          <cell r="C55">
            <v>0</v>
          </cell>
          <cell r="D55">
            <v>0</v>
          </cell>
        </row>
        <row r="56">
          <cell r="B56" t="str">
            <v xml:space="preserve">TOTALE COSTI DELLA PRODUZIONE </v>
          </cell>
          <cell r="C56">
            <v>-293684000000</v>
          </cell>
          <cell r="D56">
            <v>-293044000000</v>
          </cell>
        </row>
        <row r="58">
          <cell r="B58" t="str">
            <v>DIFFERENZA TRA VALORE E COSTI DELLA PRODUZ.</v>
          </cell>
          <cell r="C58">
            <v>-3806000000</v>
          </cell>
          <cell r="D58">
            <v>0</v>
          </cell>
        </row>
        <row r="60">
          <cell r="A60" t="str">
            <v>C)</v>
          </cell>
          <cell r="B60" t="str">
            <v>PROVENTI E ONERI FINANZIARI</v>
          </cell>
        </row>
        <row r="62">
          <cell r="A62">
            <v>1</v>
          </cell>
          <cell r="B62" t="str">
            <v>Proventi</v>
          </cell>
          <cell r="C62">
            <v>0</v>
          </cell>
          <cell r="D62">
            <v>0</v>
          </cell>
        </row>
        <row r="63">
          <cell r="A63">
            <v>2</v>
          </cell>
          <cell r="B63" t="str">
            <v>Oneri</v>
          </cell>
          <cell r="C63">
            <v>-150000000</v>
          </cell>
          <cell r="D63">
            <v>0</v>
          </cell>
        </row>
        <row r="65">
          <cell r="B65" t="str">
            <v>TOTALE PROVENTI E ONERI FINANZIARI</v>
          </cell>
          <cell r="C65">
            <v>-150000000</v>
          </cell>
          <cell r="D65">
            <v>0</v>
          </cell>
        </row>
        <row r="68">
          <cell r="B68" t="str">
            <v>TOTALE PARTITE STRAORDINARIE</v>
          </cell>
        </row>
        <row r="70">
          <cell r="B70" t="str">
            <v xml:space="preserve">RISULTATO PRIMA DELLE IMPOSTE </v>
          </cell>
          <cell r="C70">
            <v>-3956000000</v>
          </cell>
          <cell r="D70">
            <v>0</v>
          </cell>
        </row>
        <row r="71">
          <cell r="C71">
            <v>0</v>
          </cell>
          <cell r="D71">
            <v>0</v>
          </cell>
        </row>
        <row r="72">
          <cell r="B72" t="str">
            <v>Imposte sul reddito dell'esercizio</v>
          </cell>
          <cell r="C72">
            <v>0</v>
          </cell>
          <cell r="D72">
            <v>0</v>
          </cell>
        </row>
        <row r="73">
          <cell r="C73">
            <v>0</v>
          </cell>
          <cell r="D73">
            <v>0</v>
          </cell>
        </row>
        <row r="74">
          <cell r="C74">
            <v>0</v>
          </cell>
          <cell r="D74">
            <v>0</v>
          </cell>
        </row>
        <row r="75">
          <cell r="B75" t="str">
            <v>UTILE (PERDITA) DELL'ESERCIZIO</v>
          </cell>
          <cell r="C75">
            <v>-3956000000</v>
          </cell>
          <cell r="D75">
            <v>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</sheetDataSet>
  </externalBook>
</externalLink>
</file>

<file path=xl/externalLinks/externalLink48.xml><?xml version="1.0" encoding="utf-8"?>
<externalLink xmlns="http://schemas.openxmlformats.org/spreadsheetml/2006/main">
  <externalBook xmlns:r="http://schemas.openxmlformats.org/officeDocument/2006/relationships" r:id="rId1">
    <sheetNames>
      <sheetName val="Consolidato 1999"/>
      <sheetName val="BILANCIO DEL SSR"/>
      <sheetName val="RICOVERI INFRAGRUPPO"/>
      <sheetName val="PREST. AMBULAT.  INFRAGRUPPO"/>
      <sheetName val="nuovi tetti ricoveroASS1 AO TS"/>
      <sheetName val="quote non rip. e integr."/>
      <sheetName val="nuovi tetti ricovero"/>
      <sheetName val="nuovi tetti ricovero (2)"/>
      <sheetName val="nuovi tetti ambulatoriale"/>
      <sheetName val="nuovi tetti ambulatoriale (2)"/>
      <sheetName val="rettifiche di eliminaz.'99"/>
      <sheetName val="variazioni '99"/>
      <sheetName val="PREST. AMM&amp;GEST INFRAGRUPPO"/>
      <sheetName val="CONSULENZE"/>
      <sheetName val="PERSONALE COM."/>
      <sheetName val="ALTRE VOCI"/>
      <sheetName val="MOBILITA' EXTRAREGIONALE"/>
      <sheetName val="RICONCILIAZ."/>
      <sheetName val="CONTRIB. REGIONALI"/>
      <sheetName val="erogazioni REGIONALI"/>
      <sheetName val="erogazione mobiltà calcoli"/>
      <sheetName val="erogazione mobilità prospetto"/>
      <sheetName val="PROTOCOLLI"/>
      <sheetName val="ASS1"/>
      <sheetName val="ASS2"/>
      <sheetName val="ASS3"/>
      <sheetName val="ASS4"/>
      <sheetName val="ASS5"/>
      <sheetName val="ASS6"/>
      <sheetName val="AOUD"/>
      <sheetName val="AOPN"/>
      <sheetName val="AOTS"/>
      <sheetName val="ARS"/>
      <sheetName val="Foglio1"/>
      <sheetName val="Consolidato_19991"/>
      <sheetName val="BILANCIO_DEL_SSR1"/>
      <sheetName val="RICOVERI_INFRAGRUPPO1"/>
      <sheetName val="PREST__AMBULAT___INFRAGRUPPO1"/>
      <sheetName val="nuovi_tetti_ricoveroASS1_AO_TS1"/>
      <sheetName val="quote_non_rip__e_integr_1"/>
      <sheetName val="nuovi_tetti_ricovero1"/>
      <sheetName val="nuovi_tetti_ricovero_(2)1"/>
      <sheetName val="nuovi_tetti_ambulatoriale1"/>
      <sheetName val="nuovi_tetti_ambulatoriale_(2)1"/>
      <sheetName val="rettifiche_di_eliminaz_'991"/>
      <sheetName val="variazioni_'991"/>
      <sheetName val="PREST__AMM&amp;GEST_INFRAGRUPPO1"/>
      <sheetName val="PERSONALE_COM_1"/>
      <sheetName val="ALTRE_VOCI1"/>
      <sheetName val="MOBILITA'_EXTRAREGIONALE1"/>
      <sheetName val="RICONCILIAZ_1"/>
      <sheetName val="CONTRIB__REGIONALI1"/>
      <sheetName val="erogazioni_REGIONALI1"/>
      <sheetName val="erogazione_mobiltà_calcoli1"/>
      <sheetName val="erogazione_mobilità_prospetto1"/>
      <sheetName val="Consolidato_1999"/>
      <sheetName val="BILANCIO_DEL_SSR"/>
      <sheetName val="RICOVERI_INFRAGRUPPO"/>
      <sheetName val="PREST__AMBULAT___INFRAGRUPPO"/>
      <sheetName val="nuovi_tetti_ricoveroASS1_AO_TS"/>
      <sheetName val="quote_non_rip__e_integr_"/>
      <sheetName val="nuovi_tetti_ricovero"/>
      <sheetName val="nuovi_tetti_ricovero_(2)"/>
      <sheetName val="nuovi_tetti_ambulatoriale"/>
      <sheetName val="nuovi_tetti_ambulatoriale_(2)"/>
      <sheetName val="rettifiche_di_eliminaz_'99"/>
      <sheetName val="variazioni_'99"/>
      <sheetName val="PREST__AMM&amp;GEST_INFRAGRUPPO"/>
      <sheetName val="PERSONALE_COM_"/>
      <sheetName val="ALTRE_VOCI"/>
      <sheetName val="MOBILITA'_EXTRAREGIONALE"/>
      <sheetName val="RICONCILIAZ_"/>
      <sheetName val="CONTRIB__REGIONALI"/>
      <sheetName val="erogazioni_REGIONALI"/>
      <sheetName val="erogazione_mobiltà_calcoli"/>
      <sheetName val="erogazione_mobilità_prospetto"/>
      <sheetName val="Consolidato_19992"/>
      <sheetName val="BILANCIO_DEL_SSR2"/>
      <sheetName val="RICOVERI_INFRAGRUPPO2"/>
      <sheetName val="PREST__AMBULAT___INFRAGRUPPO2"/>
      <sheetName val="nuovi_tetti_ricoveroASS1_AO_TS2"/>
      <sheetName val="quote_non_rip__e_integr_2"/>
      <sheetName val="nuovi_tetti_ricovero2"/>
      <sheetName val="nuovi_tetti_ricovero_(2)2"/>
      <sheetName val="nuovi_tetti_ambulatoriale2"/>
      <sheetName val="nuovi_tetti_ambulatoriale_(2)2"/>
      <sheetName val="rettifiche_di_eliminaz_'992"/>
      <sheetName val="variazioni_'992"/>
      <sheetName val="PREST__AMM&amp;GEST_INFRAGRUPPO2"/>
      <sheetName val="PERSONALE_COM_2"/>
      <sheetName val="ALTRE_VOCI2"/>
      <sheetName val="MOBILITA'_EXTRAREGIONALE2"/>
      <sheetName val="RICONCILIAZ_2"/>
      <sheetName val="CONTRIB__REGIONALI2"/>
      <sheetName val="erogazioni_REGIONALI2"/>
      <sheetName val="erogazione_mobiltà_calcoli2"/>
      <sheetName val="erogazione_mobilità_prospetto2"/>
      <sheetName val="Consolidato_19993"/>
      <sheetName val="BILANCIO_DEL_SSR3"/>
      <sheetName val="RICOVERI_INFRAGRUPPO3"/>
      <sheetName val="PREST__AMBULAT___INFRAGRUPPO3"/>
      <sheetName val="nuovi_tetti_ricoveroASS1_AO_TS3"/>
      <sheetName val="quote_non_rip__e_integr_3"/>
      <sheetName val="nuovi_tetti_ricovero3"/>
      <sheetName val="nuovi_tetti_ricovero_(2)3"/>
      <sheetName val="nuovi_tetti_ambulatoriale3"/>
      <sheetName val="nuovi_tetti_ambulatoriale_(2)3"/>
      <sheetName val="rettifiche_di_eliminaz_'993"/>
      <sheetName val="variazioni_'993"/>
      <sheetName val="PREST__AMM&amp;GEST_INFRAGRUPPO3"/>
      <sheetName val="PERSONALE_COM_3"/>
      <sheetName val="ALTRE_VOCI3"/>
      <sheetName val="MOBILITA'_EXTRAREGIONALE3"/>
      <sheetName val="RICONCILIAZ_3"/>
      <sheetName val="CONTRIB__REGIONALI3"/>
      <sheetName val="erogazioni_REGIONALI3"/>
      <sheetName val="erogazione_mobiltà_calcoli3"/>
      <sheetName val="erogazione_mobilità_prospetto3"/>
      <sheetName val="Consolidato_19994"/>
      <sheetName val="BILANCIO_DEL_SSR4"/>
      <sheetName val="RICOVERI_INFRAGRUPPO4"/>
      <sheetName val="PREST__AMBULAT___INFRAGRUPPO4"/>
      <sheetName val="nuovi_tetti_ricoveroASS1_AO_TS4"/>
      <sheetName val="quote_non_rip__e_integr_4"/>
      <sheetName val="nuovi_tetti_ricovero4"/>
      <sheetName val="nuovi_tetti_ricovero_(2)4"/>
      <sheetName val="nuovi_tetti_ambulatoriale4"/>
      <sheetName val="nuovi_tetti_ambulatoriale_(2)4"/>
      <sheetName val="rettifiche_di_eliminaz_'994"/>
      <sheetName val="variazioni_'994"/>
      <sheetName val="PREST__AMM&amp;GEST_INFRAGRUPPO4"/>
      <sheetName val="PERSONALE_COM_4"/>
      <sheetName val="ALTRE_VOCI4"/>
      <sheetName val="MOBILITA'_EXTRAREGIONALE4"/>
      <sheetName val="RICONCILIAZ_4"/>
      <sheetName val="CONTRIB__REGIONALI4"/>
      <sheetName val="erogazioni_REGIONALI4"/>
      <sheetName val="erogazione_mobiltà_calcoli4"/>
      <sheetName val="erogazione_mobilità_prospetto4"/>
      <sheetName val="Consolidato_19995"/>
      <sheetName val="BILANCIO_DEL_SSR5"/>
      <sheetName val="RICOVERI_INFRAGRUPPO5"/>
      <sheetName val="PREST__AMBULAT___INFRAGRUPPO5"/>
      <sheetName val="nuovi_tetti_ricoveroASS1_AO_TS5"/>
      <sheetName val="quote_non_rip__e_integr_5"/>
      <sheetName val="nuovi_tetti_ricovero5"/>
      <sheetName val="nuovi_tetti_ricovero_(2)5"/>
      <sheetName val="nuovi_tetti_ambulatoriale5"/>
      <sheetName val="nuovi_tetti_ambulatoriale_(2)5"/>
      <sheetName val="rettifiche_di_eliminaz_'995"/>
      <sheetName val="variazioni_'995"/>
      <sheetName val="PREST__AMM&amp;GEST_INFRAGRUPPO5"/>
      <sheetName val="PERSONALE_COM_5"/>
      <sheetName val="ALTRE_VOCI5"/>
      <sheetName val="MOBILITA'_EXTRAREGIONALE5"/>
      <sheetName val="RICONCILIAZ_5"/>
      <sheetName val="CONTRIB__REGIONALI5"/>
      <sheetName val="erogazioni_REGIONALI5"/>
      <sheetName val="erogazione_mobiltà_calcoli5"/>
      <sheetName val="erogazione_mobilità_prospetto5"/>
      <sheetName val="Consolidato_19996"/>
      <sheetName val="BILANCIO_DEL_SSR6"/>
      <sheetName val="RICOVERI_INFRAGRUPPO6"/>
      <sheetName val="PREST__AMBULAT___INFRAGRUPPO6"/>
      <sheetName val="nuovi_tetti_ricoveroASS1_AO_TS6"/>
      <sheetName val="quote_non_rip__e_integr_6"/>
      <sheetName val="nuovi_tetti_ricovero6"/>
      <sheetName val="nuovi_tetti_ricovero_(2)6"/>
      <sheetName val="nuovi_tetti_ambulatoriale6"/>
      <sheetName val="nuovi_tetti_ambulatoriale_(2)6"/>
      <sheetName val="rettifiche_di_eliminaz_'996"/>
      <sheetName val="variazioni_'996"/>
      <sheetName val="PREST__AMM&amp;GEST_INFRAGRUPPO6"/>
      <sheetName val="PERSONALE_COM_6"/>
      <sheetName val="ALTRE_VOCI6"/>
      <sheetName val="MOBILITA'_EXTRAREGIONALE6"/>
      <sheetName val="RICONCILIAZ_6"/>
      <sheetName val="CONTRIB__REGIONALI6"/>
      <sheetName val="erogazioni_REGIONALI6"/>
      <sheetName val="erogazione_mobiltà_calcoli6"/>
      <sheetName val="erogazione_mobilità_prospetto6"/>
      <sheetName val="Consolidato_19997"/>
      <sheetName val="BILANCIO_DEL_SSR7"/>
      <sheetName val="RICOVERI_INFRAGRUPPO7"/>
      <sheetName val="PREST__AMBULAT___INFRAGRUPPO7"/>
      <sheetName val="nuovi_tetti_ricoveroASS1_AO_TS7"/>
      <sheetName val="quote_non_rip__e_integr_7"/>
      <sheetName val="nuovi_tetti_ricovero7"/>
      <sheetName val="nuovi_tetti_ricovero_(2)7"/>
      <sheetName val="nuovi_tetti_ambulatoriale7"/>
      <sheetName val="nuovi_tetti_ambulatoriale_(2)7"/>
      <sheetName val="rettifiche_di_eliminaz_'997"/>
      <sheetName val="variazioni_'997"/>
      <sheetName val="PREST__AMM&amp;GEST_INFRAGRUPPO7"/>
      <sheetName val="PERSONALE_COM_7"/>
      <sheetName val="ALTRE_VOCI7"/>
      <sheetName val="MOBILITA'_EXTRAREGIONALE7"/>
      <sheetName val="RICONCILIAZ_7"/>
      <sheetName val="CONTRIB__REGIONALI7"/>
      <sheetName val="erogazioni_REGIONALI7"/>
      <sheetName val="erogazione_mobiltà_calcoli7"/>
      <sheetName val="erogazione_mobilità_prospetto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>
        <row r="1">
          <cell r="B1" t="str">
            <v>Conto economico preventivo  A.O. "Ospedali Riuniti di Trieste"</v>
          </cell>
        </row>
        <row r="3">
          <cell r="C3" t="str">
            <v>STIMA ESERCIZIO  IN CHIUSURA 1998</v>
          </cell>
          <cell r="D3" t="str">
            <v>BUDGET 1999</v>
          </cell>
        </row>
        <row r="5">
          <cell r="A5" t="str">
            <v>A)</v>
          </cell>
          <cell r="B5" t="str">
            <v>VALORE DELLA PRODUZIONE</v>
          </cell>
        </row>
        <row r="7">
          <cell r="A7">
            <v>1</v>
          </cell>
          <cell r="B7" t="str">
            <v>Contributi d'esercizio</v>
          </cell>
        </row>
        <row r="8">
          <cell r="B8" t="str">
            <v xml:space="preserve">   a) Contributi dalla Regione</v>
          </cell>
          <cell r="C8">
            <v>77830000000</v>
          </cell>
          <cell r="D8">
            <v>69536000000</v>
          </cell>
        </row>
        <row r="9">
          <cell r="B9" t="str">
            <v>contributi finalizzati</v>
          </cell>
          <cell r="D9">
            <v>3745000000</v>
          </cell>
        </row>
        <row r="10">
          <cell r="B10" t="str">
            <v xml:space="preserve">   b) Altri contributi</v>
          </cell>
          <cell r="C10">
            <v>0</v>
          </cell>
          <cell r="D10">
            <v>0</v>
          </cell>
        </row>
        <row r="11">
          <cell r="A11">
            <v>2</v>
          </cell>
          <cell r="B11" t="str">
            <v>Ricavi per prestazioni ad aziende del SSN</v>
          </cell>
          <cell r="C11">
            <v>0</v>
          </cell>
          <cell r="D11">
            <v>0</v>
          </cell>
        </row>
        <row r="12">
          <cell r="B12" t="str">
            <v xml:space="preserve">   a) Prestazioni in regime di ricovero</v>
          </cell>
          <cell r="C12">
            <v>174000000000</v>
          </cell>
          <cell r="D12">
            <v>175716000000</v>
          </cell>
        </row>
        <row r="13">
          <cell r="B13" t="str">
            <v xml:space="preserve">   b) Prestazioni ambulatoriali e diagnostiche</v>
          </cell>
          <cell r="C13">
            <v>18770000000</v>
          </cell>
          <cell r="D13">
            <v>22079000000</v>
          </cell>
        </row>
        <row r="14">
          <cell r="B14" t="str">
            <v xml:space="preserve">   c)  Altre prestazioni</v>
          </cell>
          <cell r="C14">
            <v>7400000000</v>
          </cell>
          <cell r="D14">
            <v>9270000000</v>
          </cell>
        </row>
        <row r="15">
          <cell r="A15">
            <v>3</v>
          </cell>
          <cell r="B15" t="str">
            <v xml:space="preserve">Ricavi per altre prestazioni </v>
          </cell>
          <cell r="C15">
            <v>0</v>
          </cell>
          <cell r="D15">
            <v>0</v>
          </cell>
        </row>
        <row r="16">
          <cell r="B16" t="str">
            <v xml:space="preserve">   a) Compartecipazione alla spesa per prestazioni sanitarie</v>
          </cell>
          <cell r="C16">
            <v>6000000000</v>
          </cell>
          <cell r="D16">
            <v>6158000000</v>
          </cell>
        </row>
        <row r="17">
          <cell r="B17" t="str">
            <v xml:space="preserve">   b) Concorsi, recuperi, rimborsi per attività tipiche</v>
          </cell>
          <cell r="C17">
            <v>980000000</v>
          </cell>
          <cell r="D17">
            <v>1100000000</v>
          </cell>
        </row>
        <row r="18">
          <cell r="B18" t="str">
            <v xml:space="preserve">   c) Altri ricavi propri operativi</v>
          </cell>
          <cell r="C18">
            <v>4500000000</v>
          </cell>
          <cell r="D18">
            <v>4790000000</v>
          </cell>
        </row>
        <row r="19">
          <cell r="B19" t="str">
            <v xml:space="preserve">   d) Altri ricavi propri non operativi</v>
          </cell>
          <cell r="C19">
            <v>398000000</v>
          </cell>
          <cell r="D19">
            <v>650000000</v>
          </cell>
        </row>
        <row r="20">
          <cell r="A20">
            <v>4</v>
          </cell>
          <cell r="B20" t="str">
            <v>Costi capitalizzati</v>
          </cell>
          <cell r="C20">
            <v>0</v>
          </cell>
          <cell r="D20">
            <v>0</v>
          </cell>
        </row>
        <row r="21">
          <cell r="C21">
            <v>0</v>
          </cell>
          <cell r="D21">
            <v>0</v>
          </cell>
        </row>
        <row r="22">
          <cell r="B22" t="str">
            <v xml:space="preserve">TOTALE VALORE DELLA PRODUZIONE </v>
          </cell>
          <cell r="C22">
            <v>289878000000</v>
          </cell>
          <cell r="D22">
            <v>293044000000</v>
          </cell>
        </row>
        <row r="23">
          <cell r="C23">
            <v>0</v>
          </cell>
          <cell r="D23">
            <v>0</v>
          </cell>
        </row>
        <row r="24">
          <cell r="A24" t="str">
            <v>B)</v>
          </cell>
          <cell r="B24" t="str">
            <v>COSTI DELLA PRODUZIONE</v>
          </cell>
          <cell r="C24">
            <v>0</v>
          </cell>
          <cell r="D24">
            <v>0</v>
          </cell>
        </row>
        <row r="25">
          <cell r="C25">
            <v>0</v>
          </cell>
          <cell r="D25">
            <v>0</v>
          </cell>
        </row>
        <row r="26">
          <cell r="A26">
            <v>1</v>
          </cell>
          <cell r="B26" t="str">
            <v>Acquisti di beni</v>
          </cell>
          <cell r="C26">
            <v>0</v>
          </cell>
        </row>
        <row r="27">
          <cell r="B27" t="str">
            <v xml:space="preserve">   a) Sanitari</v>
          </cell>
          <cell r="C27">
            <v>-44500000000</v>
          </cell>
          <cell r="D27">
            <v>-44400000000</v>
          </cell>
        </row>
        <row r="28">
          <cell r="B28" t="str">
            <v xml:space="preserve">   b) Non sanitari</v>
          </cell>
          <cell r="C28">
            <v>-5000000000</v>
          </cell>
          <cell r="D28">
            <v>-2000000000</v>
          </cell>
        </row>
        <row r="29">
          <cell r="A29">
            <v>2</v>
          </cell>
          <cell r="B29" t="str">
            <v>Acquisti di servizi</v>
          </cell>
        </row>
        <row r="30">
          <cell r="B30" t="str">
            <v xml:space="preserve">   a) Prestazioni in regime di ricovero</v>
          </cell>
          <cell r="C30">
            <v>0</v>
          </cell>
          <cell r="D30">
            <v>0</v>
          </cell>
        </row>
        <row r="31">
          <cell r="B31" t="str">
            <v xml:space="preserve">   b) Prestazioni ambulatoriali e diagnostiche</v>
          </cell>
          <cell r="C31">
            <v>0</v>
          </cell>
          <cell r="D31">
            <v>0</v>
          </cell>
        </row>
        <row r="32">
          <cell r="B32" t="str">
            <v xml:space="preserve">   c) Farmaceutica</v>
          </cell>
          <cell r="C32">
            <v>0</v>
          </cell>
          <cell r="D32">
            <v>0</v>
          </cell>
        </row>
        <row r="33">
          <cell r="B33" t="str">
            <v xml:space="preserve">   d) Medicina di base</v>
          </cell>
          <cell r="C33">
            <v>0</v>
          </cell>
          <cell r="D33">
            <v>0</v>
          </cell>
        </row>
        <row r="34">
          <cell r="B34" t="str">
            <v xml:space="preserve">   e) Altre convenzioni</v>
          </cell>
          <cell r="C34">
            <v>-6000000</v>
          </cell>
          <cell r="D34">
            <v>-6000000</v>
          </cell>
        </row>
        <row r="35">
          <cell r="B35" t="str">
            <v xml:space="preserve">   f) Servizi appaltati</v>
          </cell>
          <cell r="C35">
            <v>-28520000000</v>
          </cell>
          <cell r="D35">
            <v>-29189000000</v>
          </cell>
        </row>
        <row r="36">
          <cell r="B36" t="str">
            <v xml:space="preserve">   g) Manutenzioni</v>
          </cell>
          <cell r="C36">
            <v>-7800000000</v>
          </cell>
          <cell r="D36">
            <v>-8400000000</v>
          </cell>
        </row>
        <row r="37">
          <cell r="B37" t="str">
            <v xml:space="preserve">   h) Utenze</v>
          </cell>
          <cell r="C37">
            <v>-5000000000</v>
          </cell>
          <cell r="D37">
            <v>-4750000000</v>
          </cell>
        </row>
        <row r="38">
          <cell r="B38" t="str">
            <v xml:space="preserve">   i) Rimborsi-assegni, contributi e altri servizi</v>
          </cell>
          <cell r="C38">
            <v>-8000000</v>
          </cell>
          <cell r="D38">
            <v>-9000000</v>
          </cell>
        </row>
        <row r="39">
          <cell r="A39">
            <v>3</v>
          </cell>
          <cell r="B39" t="str">
            <v>Godimento di beni di terzi</v>
          </cell>
          <cell r="C39">
            <v>-850000000</v>
          </cell>
          <cell r="D39">
            <v>-740000000</v>
          </cell>
        </row>
        <row r="40">
          <cell r="A40">
            <v>4</v>
          </cell>
          <cell r="B40" t="str">
            <v>Costi del personale</v>
          </cell>
        </row>
        <row r="41">
          <cell r="B41" t="str">
            <v xml:space="preserve">   a) Personale sanitario</v>
          </cell>
          <cell r="C41">
            <v>-195900000000</v>
          </cell>
          <cell r="D41">
            <v>-148323000000</v>
          </cell>
        </row>
        <row r="42">
          <cell r="B42" t="str">
            <v xml:space="preserve">   b) Personale professionale</v>
          </cell>
          <cell r="C42">
            <v>0</v>
          </cell>
          <cell r="D42">
            <v>-783000000</v>
          </cell>
        </row>
        <row r="43">
          <cell r="B43" t="str">
            <v xml:space="preserve">   c) Personale tecnico</v>
          </cell>
          <cell r="C43">
            <v>0</v>
          </cell>
          <cell r="D43">
            <v>-36137000000</v>
          </cell>
        </row>
        <row r="44">
          <cell r="B44" t="str">
            <v xml:space="preserve">   d) Personale amministrativo</v>
          </cell>
          <cell r="C44">
            <v>0</v>
          </cell>
          <cell r="D44">
            <v>-10879000000</v>
          </cell>
        </row>
        <row r="45">
          <cell r="B45" t="str">
            <v xml:space="preserve">   e) Altri costi del personale</v>
          </cell>
          <cell r="C45">
            <v>0</v>
          </cell>
          <cell r="D45">
            <v>-1278000000</v>
          </cell>
        </row>
        <row r="46">
          <cell r="A46">
            <v>5</v>
          </cell>
          <cell r="B46" t="str">
            <v>Costi generali ed oneri diversi di gestione</v>
          </cell>
          <cell r="C46">
            <v>-2800000000</v>
          </cell>
          <cell r="D46">
            <v>-2550000000</v>
          </cell>
        </row>
        <row r="47">
          <cell r="A47">
            <v>6</v>
          </cell>
          <cell r="B47" t="str">
            <v>Ammortamenti e svalutazioni</v>
          </cell>
        </row>
        <row r="48">
          <cell r="B48" t="str">
            <v xml:space="preserve">   a) Ammortamento delle immobilizzazioni immateriali</v>
          </cell>
          <cell r="C48">
            <v>0</v>
          </cell>
          <cell r="D48">
            <v>0</v>
          </cell>
        </row>
        <row r="49">
          <cell r="B49" t="str">
            <v xml:space="preserve">   b) Ammortamento delle immobilizzazioni materiali</v>
          </cell>
          <cell r="C49">
            <v>0</v>
          </cell>
          <cell r="D49">
            <v>0</v>
          </cell>
        </row>
        <row r="50">
          <cell r="B50" t="str">
            <v xml:space="preserve">   c) Altre svalutazioni delle immobilizzazioni</v>
          </cell>
          <cell r="C50">
            <v>0</v>
          </cell>
          <cell r="D50">
            <v>0</v>
          </cell>
        </row>
        <row r="51">
          <cell r="B51" t="str">
            <v xml:space="preserve">   d) Svalutazione dei crediti e delle disponibilità liquide</v>
          </cell>
          <cell r="C51">
            <v>0</v>
          </cell>
          <cell r="D51">
            <v>0</v>
          </cell>
        </row>
        <row r="52">
          <cell r="A52">
            <v>7</v>
          </cell>
          <cell r="B52" t="str">
            <v>Variazione delle rimanenze</v>
          </cell>
          <cell r="C52">
            <v>0</v>
          </cell>
          <cell r="D52">
            <v>0</v>
          </cell>
        </row>
        <row r="53">
          <cell r="A53">
            <v>8</v>
          </cell>
          <cell r="B53" t="str">
            <v>Accantonamenti per rischi</v>
          </cell>
          <cell r="C53">
            <v>-3300000000</v>
          </cell>
          <cell r="D53">
            <v>-3600000000</v>
          </cell>
        </row>
        <row r="54">
          <cell r="A54">
            <v>9</v>
          </cell>
          <cell r="B54" t="str">
            <v>Altri accantonamenti</v>
          </cell>
          <cell r="C54">
            <v>0</v>
          </cell>
          <cell r="D54">
            <v>0</v>
          </cell>
        </row>
        <row r="55">
          <cell r="C55">
            <v>0</v>
          </cell>
          <cell r="D55">
            <v>0</v>
          </cell>
        </row>
        <row r="56">
          <cell r="B56" t="str">
            <v xml:space="preserve">TOTALE COSTI DELLA PRODUZIONE </v>
          </cell>
          <cell r="C56">
            <v>-293684000000</v>
          </cell>
          <cell r="D56">
            <v>-293044000000</v>
          </cell>
        </row>
        <row r="58">
          <cell r="B58" t="str">
            <v>DIFFERENZA TRA VALORE E COSTI DELLA PRODUZ.</v>
          </cell>
          <cell r="C58">
            <v>-3806000000</v>
          </cell>
          <cell r="D58">
            <v>0</v>
          </cell>
        </row>
        <row r="60">
          <cell r="A60" t="str">
            <v>C)</v>
          </cell>
          <cell r="B60" t="str">
            <v>PROVENTI E ONERI FINANZIARI</v>
          </cell>
        </row>
        <row r="62">
          <cell r="A62">
            <v>1</v>
          </cell>
          <cell r="B62" t="str">
            <v>Proventi</v>
          </cell>
          <cell r="C62">
            <v>0</v>
          </cell>
          <cell r="D62">
            <v>0</v>
          </cell>
        </row>
        <row r="63">
          <cell r="A63">
            <v>2</v>
          </cell>
          <cell r="B63" t="str">
            <v>Oneri</v>
          </cell>
          <cell r="C63">
            <v>-150000000</v>
          </cell>
          <cell r="D63">
            <v>0</v>
          </cell>
        </row>
        <row r="65">
          <cell r="B65" t="str">
            <v>TOTALE PROVENTI E ONERI FINANZIARI</v>
          </cell>
          <cell r="C65">
            <v>-150000000</v>
          </cell>
          <cell r="D65">
            <v>0</v>
          </cell>
        </row>
        <row r="68">
          <cell r="B68" t="str">
            <v>TOTALE PARTITE STRAORDINARIE</v>
          </cell>
        </row>
        <row r="70">
          <cell r="B70" t="str">
            <v xml:space="preserve">RISULTATO PRIMA DELLE IMPOSTE </v>
          </cell>
          <cell r="C70">
            <v>-3956000000</v>
          </cell>
          <cell r="D70">
            <v>0</v>
          </cell>
        </row>
        <row r="71">
          <cell r="C71">
            <v>0</v>
          </cell>
          <cell r="D71">
            <v>0</v>
          </cell>
        </row>
        <row r="72">
          <cell r="B72" t="str">
            <v>Imposte sul reddito dell'esercizio</v>
          </cell>
          <cell r="C72">
            <v>0</v>
          </cell>
          <cell r="D72">
            <v>0</v>
          </cell>
        </row>
        <row r="73">
          <cell r="C73">
            <v>0</v>
          </cell>
          <cell r="D73">
            <v>0</v>
          </cell>
        </row>
        <row r="74">
          <cell r="C74">
            <v>0</v>
          </cell>
          <cell r="D74">
            <v>0</v>
          </cell>
        </row>
        <row r="75">
          <cell r="B75" t="str">
            <v>UTILE (PERDITA) DELL'ESERCIZIO</v>
          </cell>
          <cell r="C75">
            <v>-3956000000</v>
          </cell>
          <cell r="D75">
            <v>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</sheetDataSet>
  </externalBook>
</externalLink>
</file>

<file path=xl/externalLinks/externalLink49.xml><?xml version="1.0" encoding="utf-8"?>
<externalLink xmlns="http://schemas.openxmlformats.org/spreadsheetml/2006/main">
  <externalBook xmlns:r="http://schemas.openxmlformats.org/officeDocument/2006/relationships" r:id="rId1">
    <sheetNames>
      <sheetName val="Alimentazione CE cons"/>
      <sheetName val="Schema S.P."/>
      <sheetName val="Alimentazione CE Prev"/>
      <sheetName val="SP A Min"/>
      <sheetName val="SP P Min"/>
      <sheetName val="Alimentazione SP A"/>
      <sheetName val="Alimentazione SP P"/>
      <sheetName val="Rendiconto finanziario"/>
    </sheetNames>
    <sheetDataSet>
      <sheetData sheetId="0"/>
      <sheetData sheetId="1">
        <row r="131">
          <cell r="L131">
            <v>-587000</v>
          </cell>
          <cell r="M131">
            <v>1256466</v>
          </cell>
        </row>
      </sheetData>
      <sheetData sheetId="2">
        <row r="687">
          <cell r="J687">
            <v>6506</v>
          </cell>
        </row>
        <row r="693">
          <cell r="J693">
            <v>45272</v>
          </cell>
        </row>
        <row r="694">
          <cell r="J694">
            <v>375532</v>
          </cell>
        </row>
        <row r="696">
          <cell r="J696">
            <v>85231</v>
          </cell>
        </row>
        <row r="697">
          <cell r="J697">
            <v>1251909</v>
          </cell>
        </row>
        <row r="698">
          <cell r="J698">
            <v>114059</v>
          </cell>
        </row>
        <row r="699">
          <cell r="J699">
            <v>0</v>
          </cell>
        </row>
        <row r="700">
          <cell r="J700">
            <v>197655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  <sheetName val="Previsione_amm_ti"/>
      <sheetName val="immobilizz_"/>
      <sheetName val="Alim_C_E_"/>
      <sheetName val="Alim_S_P_"/>
      <sheetName val="Schema_C_E_"/>
      <sheetName val="Schema_S_P_"/>
      <sheetName val="Alim_S_P_1"/>
      <sheetName val="Previsione_amm_ti1"/>
      <sheetName val="immobilizz_1"/>
      <sheetName val="Alim_C_E_1"/>
      <sheetName val="Alim_S_P_2"/>
      <sheetName val="Schema_C_E_1"/>
      <sheetName val="Schema_S_P_1"/>
      <sheetName val="Alim_S_P_3"/>
      <sheetName val="Previsione_amm_ti2"/>
      <sheetName val="immobilizz_2"/>
      <sheetName val="Alim_C_E_2"/>
      <sheetName val="Alim_S_P_4"/>
      <sheetName val="Schema_C_E_2"/>
      <sheetName val="Schema_S_P_2"/>
      <sheetName val="Alim_S_P_5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  <sheetName val="Alim_C_E_"/>
      <sheetName val="Alim_S_P_"/>
      <sheetName val="Schema_C_E_"/>
      <sheetName val="Schema_S_P_"/>
      <sheetName val="ratei_e_risconti"/>
      <sheetName val="immobiliz_"/>
      <sheetName val="patrim_netto"/>
      <sheetName val="Fisse_Pers_SSR"/>
      <sheetName val="C_E__preventivo"/>
      <sheetName val="Contr_Reg_"/>
      <sheetName val="Tabelle_DRG-Amb_"/>
      <sheetName val="BudgetTes_"/>
      <sheetName val="Contr_privati-Org_-Rev_"/>
      <sheetName val="Alim_SSC"/>
      <sheetName val="Fin_integr_"/>
      <sheetName val="Diff_Stima-Chius_"/>
      <sheetName val="C_E__"/>
      <sheetName val="Fondi_Inc_Access_Posiz_"/>
      <sheetName val="Fiananz_2002"/>
      <sheetName val="DRG-AMB_reg"/>
      <sheetName val="immob_"/>
      <sheetName val="Budget_Tesoreria"/>
      <sheetName val="Deb_vs_forn_"/>
      <sheetName val="Alim_S_P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revisione amm.ti"/>
      <sheetName val="immobilizz."/>
      <sheetName val="Alim C.E."/>
      <sheetName val="Alim S.P."/>
      <sheetName val="Schema C.E."/>
      <sheetName val="Schema S.P."/>
      <sheetName val="Alim S_P_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  <sheetData sheetId="6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Alimentazione"/>
      <sheetName val="Fisse Pers.SSR"/>
      <sheetName val="Riepilogo"/>
      <sheetName val="C.E. preventivo"/>
      <sheetName val="Contr.Reg."/>
      <sheetName val="Tabelle DRG-Amb."/>
      <sheetName val="Sociale"/>
      <sheetName val="BudgetTes."/>
      <sheetName val="Contr.privati-Org.-Rev."/>
      <sheetName val="RSA"/>
      <sheetName val="Alim C.E."/>
      <sheetName val="Alim S.P."/>
      <sheetName val="Schema C.E."/>
      <sheetName val="Schema S.P."/>
      <sheetName val="FABB_COPERT"/>
      <sheetName val="ratei e risconti"/>
      <sheetName val="immobiliz."/>
      <sheetName val="fondi"/>
      <sheetName val="patrim.netto"/>
      <sheetName val="Alim.SSC"/>
      <sheetName val="Fin.integr."/>
      <sheetName val="Diff.Stima-Chius."/>
      <sheetName val="C.E. "/>
      <sheetName val="rimanenze"/>
      <sheetName val="Fondi Inc.Access.Posiz."/>
      <sheetName val="accantonamenti"/>
      <sheetName val="Fiananz.2002"/>
      <sheetName val="Personale"/>
      <sheetName val="Contributi"/>
      <sheetName val="DRG-AMB.reg"/>
      <sheetName val="immob."/>
      <sheetName val="Budget Tesoreria"/>
      <sheetName val="Tabelle"/>
      <sheetName val="Deb vs forn."/>
      <sheetName val="Perdita"/>
      <sheetName val="Alim S_P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81"/>
  <sheetViews>
    <sheetView zoomScale="130" zoomScaleNormal="130" workbookViewId="0">
      <selection activeCell="J169" sqref="J169"/>
    </sheetView>
  </sheetViews>
  <sheetFormatPr defaultRowHeight="12.75"/>
  <cols>
    <col min="1" max="2" width="3.42578125" style="7" customWidth="1"/>
    <col min="3" max="4" width="2.7109375" style="7" customWidth="1"/>
    <col min="5" max="5" width="3.42578125" style="7" customWidth="1"/>
    <col min="6" max="6" width="45.85546875" style="1" bestFit="1" customWidth="1"/>
    <col min="7" max="8" width="9.7109375" style="30" customWidth="1"/>
    <col min="9" max="9" width="9.7109375" style="444" customWidth="1"/>
    <col min="10" max="10" width="9.7109375" style="445" customWidth="1"/>
    <col min="11" max="11" width="9.7109375" style="30" customWidth="1"/>
    <col min="12" max="12" width="7.7109375" style="269" customWidth="1"/>
    <col min="13" max="16" width="9.140625" style="1"/>
    <col min="17" max="17" width="12.7109375" style="1" bestFit="1" customWidth="1"/>
    <col min="18" max="18" width="9.140625" style="1"/>
    <col min="19" max="19" width="10.85546875" style="1" bestFit="1" customWidth="1"/>
    <col min="20" max="16384" width="9.140625" style="1"/>
  </cols>
  <sheetData>
    <row r="1" spans="1:20" ht="36.6" customHeight="1" thickBot="1">
      <c r="A1" s="1128" t="s">
        <v>577</v>
      </c>
      <c r="B1" s="1129"/>
      <c r="C1" s="1129"/>
      <c r="D1" s="1129"/>
      <c r="E1" s="1129"/>
      <c r="F1" s="1129"/>
      <c r="G1" s="1129"/>
      <c r="H1" s="1129"/>
      <c r="I1" s="1129"/>
      <c r="J1" s="1129"/>
      <c r="K1" s="1132" t="s">
        <v>578</v>
      </c>
      <c r="L1" s="1133"/>
    </row>
    <row r="2" spans="1:20" ht="13.5" thickBot="1">
      <c r="A2" s="6"/>
      <c r="B2" s="6"/>
      <c r="C2" s="6"/>
      <c r="D2" s="6"/>
      <c r="E2" s="6"/>
      <c r="F2" s="3"/>
      <c r="G2" s="32"/>
      <c r="H2" s="32"/>
      <c r="I2" s="414"/>
      <c r="J2" s="415"/>
      <c r="K2" s="9"/>
      <c r="L2" s="270"/>
    </row>
    <row r="3" spans="1:20" ht="13.15" customHeight="1">
      <c r="A3" s="1134" t="s">
        <v>2385</v>
      </c>
      <c r="B3" s="1135"/>
      <c r="C3" s="1135"/>
      <c r="D3" s="1135"/>
      <c r="E3" s="1135"/>
      <c r="F3" s="1135"/>
      <c r="G3" s="1135"/>
      <c r="H3" s="1135"/>
      <c r="I3" s="1139" t="s">
        <v>2389</v>
      </c>
      <c r="J3" s="1139" t="s">
        <v>2390</v>
      </c>
      <c r="K3" s="1141" t="s">
        <v>2388</v>
      </c>
      <c r="L3" s="1142"/>
    </row>
    <row r="4" spans="1:20" s="5" customFormat="1" ht="39.75" customHeight="1">
      <c r="A4" s="1136"/>
      <c r="B4" s="1137"/>
      <c r="C4" s="1137"/>
      <c r="D4" s="1137"/>
      <c r="E4" s="1137"/>
      <c r="F4" s="1137"/>
      <c r="G4" s="1138"/>
      <c r="H4" s="1137"/>
      <c r="I4" s="1140"/>
      <c r="J4" s="1140"/>
      <c r="K4" s="10" t="s">
        <v>2386</v>
      </c>
      <c r="L4" s="263" t="s">
        <v>2387</v>
      </c>
    </row>
    <row r="5" spans="1:20">
      <c r="A5" s="37"/>
      <c r="B5" s="29"/>
      <c r="C5" s="29"/>
      <c r="D5" s="29"/>
      <c r="E5" s="29"/>
      <c r="F5" s="4"/>
      <c r="G5" s="271"/>
      <c r="H5" s="272"/>
      <c r="I5" s="441"/>
      <c r="J5" s="442"/>
      <c r="K5" s="273"/>
      <c r="L5" s="274"/>
    </row>
    <row r="6" spans="1:20" s="287" customFormat="1" ht="11.25">
      <c r="A6" s="11" t="s">
        <v>608</v>
      </c>
      <c r="B6" s="2" t="s">
        <v>1776</v>
      </c>
      <c r="C6" s="8"/>
      <c r="D6" s="8"/>
      <c r="E6" s="8"/>
      <c r="F6" s="283"/>
      <c r="G6" s="284"/>
      <c r="H6" s="284"/>
      <c r="I6" s="354"/>
      <c r="J6" s="443"/>
      <c r="K6" s="285"/>
      <c r="L6" s="286"/>
    </row>
    <row r="7" spans="1:20" s="287" customFormat="1" ht="11.25">
      <c r="A7" s="349"/>
      <c r="B7" s="350" t="s">
        <v>579</v>
      </c>
      <c r="C7" s="351" t="s">
        <v>2348</v>
      </c>
      <c r="D7" s="350"/>
      <c r="E7" s="350"/>
      <c r="F7" s="352"/>
      <c r="G7" s="353"/>
      <c r="H7" s="353"/>
      <c r="I7" s="354">
        <f>SUM(I8:I12)</f>
        <v>0</v>
      </c>
      <c r="J7" s="354">
        <f>SUM(J8:J12)</f>
        <v>0</v>
      </c>
      <c r="K7" s="355">
        <f t="shared" ref="K7:K26" si="0">I7-J7</f>
        <v>0</v>
      </c>
      <c r="L7" s="286" t="str">
        <f t="shared" ref="L7:L26" si="1">IF(J7=0,"-    ",K7/J7)</f>
        <v xml:space="preserve">-    </v>
      </c>
    </row>
    <row r="8" spans="1:20" s="30" customFormat="1" ht="11.25">
      <c r="A8" s="356"/>
      <c r="B8" s="350"/>
      <c r="C8" s="357" t="s">
        <v>727</v>
      </c>
      <c r="D8" s="358" t="s">
        <v>2349</v>
      </c>
      <c r="E8" s="350"/>
      <c r="F8" s="359"/>
      <c r="G8" s="278"/>
      <c r="H8" s="278"/>
      <c r="I8" s="360">
        <f ca="1">'SP A Min'!AE34-'SP A Min'!AE56</f>
        <v>0</v>
      </c>
      <c r="J8" s="360">
        <f ca="1">'SP A Min'!AF34-'SP A Min'!AF56</f>
        <v>0</v>
      </c>
      <c r="K8" s="361">
        <f t="shared" si="0"/>
        <v>0</v>
      </c>
      <c r="L8" s="451" t="str">
        <f t="shared" si="1"/>
        <v xml:space="preserve">-    </v>
      </c>
    </row>
    <row r="9" spans="1:20" s="30" customFormat="1" ht="11.25">
      <c r="A9" s="362"/>
      <c r="B9" s="350"/>
      <c r="C9" s="357" t="s">
        <v>728</v>
      </c>
      <c r="D9" s="358" t="s">
        <v>582</v>
      </c>
      <c r="E9" s="350"/>
      <c r="F9" s="276"/>
      <c r="G9" s="278"/>
      <c r="H9" s="278"/>
      <c r="I9" s="361">
        <f ca="1">'SP A Min'!AE37-'SP A Min'!AE57</f>
        <v>0</v>
      </c>
      <c r="J9" s="361">
        <f ca="1">'SP A Min'!AF37-'SP A Min'!AF57</f>
        <v>0</v>
      </c>
      <c r="K9" s="361">
        <f t="shared" si="0"/>
        <v>0</v>
      </c>
      <c r="L9" s="264" t="str">
        <f t="shared" si="1"/>
        <v xml:space="preserve">-    </v>
      </c>
    </row>
    <row r="10" spans="1:20" s="30" customFormat="1" ht="11.25">
      <c r="A10" s="362"/>
      <c r="B10" s="350"/>
      <c r="C10" s="357" t="s">
        <v>2512</v>
      </c>
      <c r="D10" s="358" t="s">
        <v>583</v>
      </c>
      <c r="E10" s="350"/>
      <c r="F10" s="276"/>
      <c r="G10" s="278"/>
      <c r="H10" s="278"/>
      <c r="I10" s="361">
        <f ca="1">'SP A Min'!AE40-'SP A Min'!AE58</f>
        <v>0</v>
      </c>
      <c r="J10" s="361">
        <f ca="1">'SP A Min'!AF40-'SP A Min'!AF58</f>
        <v>0</v>
      </c>
      <c r="K10" s="361">
        <f t="shared" si="0"/>
        <v>0</v>
      </c>
      <c r="L10" s="264" t="str">
        <f t="shared" si="1"/>
        <v xml:space="preserve">-    </v>
      </c>
      <c r="Q10" s="31"/>
      <c r="R10" s="31"/>
      <c r="S10" s="31"/>
      <c r="T10" s="31"/>
    </row>
    <row r="11" spans="1:20" s="30" customFormat="1" ht="11.25">
      <c r="A11" s="362"/>
      <c r="B11" s="350"/>
      <c r="C11" s="357" t="s">
        <v>580</v>
      </c>
      <c r="D11" s="358" t="s">
        <v>1676</v>
      </c>
      <c r="E11" s="350"/>
      <c r="F11" s="276"/>
      <c r="G11" s="278"/>
      <c r="H11" s="278"/>
      <c r="I11" s="361">
        <f ca="1">'SP A Min'!AE45-'SP A Min'!AE59</f>
        <v>0</v>
      </c>
      <c r="J11" s="361">
        <f ca="1">'SP A Min'!AF45-'SP A Min'!AF59</f>
        <v>0</v>
      </c>
      <c r="K11" s="361">
        <f t="shared" si="0"/>
        <v>0</v>
      </c>
      <c r="L11" s="264" t="str">
        <f t="shared" si="1"/>
        <v xml:space="preserve">-    </v>
      </c>
      <c r="Q11" s="31"/>
      <c r="R11" s="31"/>
      <c r="S11" s="31"/>
      <c r="T11" s="31"/>
    </row>
    <row r="12" spans="1:20" s="30" customFormat="1" ht="11.25">
      <c r="A12" s="362"/>
      <c r="B12" s="350"/>
      <c r="C12" s="357" t="s">
        <v>581</v>
      </c>
      <c r="D12" s="358" t="s">
        <v>1677</v>
      </c>
      <c r="E12" s="350"/>
      <c r="F12" s="276"/>
      <c r="G12" s="278"/>
      <c r="H12" s="278"/>
      <c r="I12" s="361">
        <f ca="1">'SP A Min'!AE46</f>
        <v>0</v>
      </c>
      <c r="J12" s="361">
        <f ca="1">'SP A Min'!AF46</f>
        <v>0</v>
      </c>
      <c r="K12" s="361">
        <f t="shared" si="0"/>
        <v>0</v>
      </c>
      <c r="L12" s="264" t="str">
        <f t="shared" si="1"/>
        <v xml:space="preserve">-    </v>
      </c>
      <c r="Q12" s="31"/>
      <c r="R12" s="31"/>
      <c r="S12" s="31"/>
      <c r="T12" s="31"/>
    </row>
    <row r="13" spans="1:20" s="287" customFormat="1" ht="11.25">
      <c r="A13" s="349"/>
      <c r="B13" s="350" t="s">
        <v>1678</v>
      </c>
      <c r="C13" s="363" t="s">
        <v>2350</v>
      </c>
      <c r="D13" s="350"/>
      <c r="E13" s="350"/>
      <c r="F13" s="352"/>
      <c r="G13" s="353"/>
      <c r="H13" s="353"/>
      <c r="I13" s="355">
        <f ca="1">I14+I17+SUM(I20:I26)</f>
        <v>0</v>
      </c>
      <c r="J13" s="355">
        <f ca="1">J14+J17+SUM(J20:J26)</f>
        <v>0</v>
      </c>
      <c r="K13" s="355">
        <f t="shared" si="0"/>
        <v>0</v>
      </c>
      <c r="L13" s="265" t="str">
        <f t="shared" si="1"/>
        <v xml:space="preserve">-    </v>
      </c>
      <c r="Q13" s="288"/>
      <c r="R13" s="288"/>
      <c r="S13" s="288"/>
      <c r="T13" s="288"/>
    </row>
    <row r="14" spans="1:20" s="30" customFormat="1" ht="11.25">
      <c r="A14" s="356"/>
      <c r="B14" s="350"/>
      <c r="C14" s="357" t="s">
        <v>727</v>
      </c>
      <c r="D14" s="358" t="s">
        <v>1777</v>
      </c>
      <c r="E14" s="357"/>
      <c r="F14" s="364"/>
      <c r="G14" s="278"/>
      <c r="H14" s="278"/>
      <c r="I14" s="361">
        <f ca="1">SUM(I15:I16)</f>
        <v>0</v>
      </c>
      <c r="J14" s="361">
        <f ca="1">SUM(J15:J16)</f>
        <v>0</v>
      </c>
      <c r="K14" s="361">
        <f t="shared" si="0"/>
        <v>0</v>
      </c>
      <c r="L14" s="264" t="str">
        <f t="shared" si="1"/>
        <v xml:space="preserve">-    </v>
      </c>
      <c r="Q14" s="31"/>
      <c r="R14" s="31"/>
      <c r="S14" s="31"/>
      <c r="T14" s="31"/>
    </row>
    <row r="15" spans="1:20" s="468" customFormat="1" ht="11.25">
      <c r="A15" s="463"/>
      <c r="B15" s="464"/>
      <c r="C15" s="367"/>
      <c r="D15" s="367" t="s">
        <v>693</v>
      </c>
      <c r="E15" s="368" t="s">
        <v>1778</v>
      </c>
      <c r="F15" s="465"/>
      <c r="G15" s="466"/>
      <c r="H15" s="466"/>
      <c r="I15" s="360">
        <f ca="1">'SP A Min'!AE62-'Alimentazione SP P'!H56</f>
        <v>0</v>
      </c>
      <c r="J15" s="360">
        <f ca="1">'SP A Min'!AF62-'Alimentazione SP P'!I56</f>
        <v>0</v>
      </c>
      <c r="K15" s="360">
        <f t="shared" si="0"/>
        <v>0</v>
      </c>
      <c r="L15" s="467" t="str">
        <f t="shared" si="1"/>
        <v xml:space="preserve">-    </v>
      </c>
      <c r="Q15" s="469"/>
      <c r="R15" s="469"/>
      <c r="S15" s="469"/>
      <c r="T15" s="469"/>
    </row>
    <row r="16" spans="1:20" s="468" customFormat="1" ht="11.25">
      <c r="A16" s="463"/>
      <c r="B16" s="464"/>
      <c r="C16" s="367"/>
      <c r="D16" s="367" t="s">
        <v>694</v>
      </c>
      <c r="E16" s="368" t="s">
        <v>1779</v>
      </c>
      <c r="F16" s="364"/>
      <c r="G16" s="466"/>
      <c r="H16" s="466"/>
      <c r="I16" s="360">
        <f ca="1">'SP A Min'!AE63-'Alimentazione SP P'!H57</f>
        <v>0</v>
      </c>
      <c r="J16" s="360">
        <f ca="1">'SP A Min'!AF63-'Alimentazione SP P'!I57</f>
        <v>0</v>
      </c>
      <c r="K16" s="360">
        <f t="shared" si="0"/>
        <v>0</v>
      </c>
      <c r="L16" s="467" t="str">
        <f t="shared" si="1"/>
        <v xml:space="preserve">-    </v>
      </c>
      <c r="Q16" s="469"/>
      <c r="R16" s="469"/>
      <c r="S16" s="469"/>
      <c r="T16" s="469"/>
    </row>
    <row r="17" spans="1:20" s="30" customFormat="1" ht="11.25">
      <c r="A17" s="356"/>
      <c r="B17" s="350"/>
      <c r="C17" s="357" t="s">
        <v>728</v>
      </c>
      <c r="D17" s="366" t="s">
        <v>606</v>
      </c>
      <c r="E17" s="350"/>
      <c r="F17" s="276"/>
      <c r="G17" s="278"/>
      <c r="H17" s="278"/>
      <c r="I17" s="361">
        <f ca="1">SUM(I18:I19)</f>
        <v>0</v>
      </c>
      <c r="J17" s="361">
        <f ca="1">SUM(J18:J19)</f>
        <v>0</v>
      </c>
      <c r="K17" s="361">
        <f t="shared" si="0"/>
        <v>0</v>
      </c>
      <c r="L17" s="264" t="str">
        <f t="shared" si="1"/>
        <v xml:space="preserve">-    </v>
      </c>
      <c r="Q17" s="31"/>
      <c r="R17" s="31"/>
      <c r="S17" s="31"/>
      <c r="T17" s="31"/>
    </row>
    <row r="18" spans="1:20" s="30" customFormat="1" ht="11.25">
      <c r="A18" s="356"/>
      <c r="B18" s="350"/>
      <c r="C18" s="357"/>
      <c r="D18" s="367" t="s">
        <v>693</v>
      </c>
      <c r="E18" s="368" t="s">
        <v>1679</v>
      </c>
      <c r="F18" s="364"/>
      <c r="G18" s="278"/>
      <c r="H18" s="278"/>
      <c r="I18" s="361">
        <f ca="1">'SP A Min'!AE65-'Alimentazione SP P'!H58</f>
        <v>0</v>
      </c>
      <c r="J18" s="361">
        <f ca="1">'SP A Min'!AF65-'Alimentazione SP P'!I58</f>
        <v>0</v>
      </c>
      <c r="K18" s="361">
        <f t="shared" si="0"/>
        <v>0</v>
      </c>
      <c r="L18" s="264" t="str">
        <f t="shared" si="1"/>
        <v xml:space="preserve">-    </v>
      </c>
      <c r="Q18" s="31"/>
      <c r="R18" s="31"/>
      <c r="S18" s="31"/>
      <c r="T18" s="31"/>
    </row>
    <row r="19" spans="1:20" s="30" customFormat="1" ht="11.25">
      <c r="A19" s="356"/>
      <c r="B19" s="350"/>
      <c r="C19" s="357"/>
      <c r="D19" s="367" t="s">
        <v>694</v>
      </c>
      <c r="E19" s="368" t="s">
        <v>1680</v>
      </c>
      <c r="F19" s="358"/>
      <c r="G19" s="278"/>
      <c r="H19" s="278"/>
      <c r="I19" s="361">
        <f ca="1">'SP A Min'!AE68-'Alimentazione SP P'!H59</f>
        <v>0</v>
      </c>
      <c r="J19" s="361">
        <f ca="1">'SP A Min'!AF68-'Alimentazione SP P'!I59</f>
        <v>0</v>
      </c>
      <c r="K19" s="361">
        <f t="shared" si="0"/>
        <v>0</v>
      </c>
      <c r="L19" s="264" t="str">
        <f t="shared" si="1"/>
        <v xml:space="preserve">-    </v>
      </c>
      <c r="Q19" s="31"/>
      <c r="R19" s="31"/>
      <c r="S19" s="31"/>
      <c r="T19" s="31"/>
    </row>
    <row r="20" spans="1:20" s="30" customFormat="1" ht="11.25">
      <c r="A20" s="356"/>
      <c r="B20" s="350"/>
      <c r="C20" s="357" t="s">
        <v>2512</v>
      </c>
      <c r="D20" s="366" t="s">
        <v>607</v>
      </c>
      <c r="E20" s="350"/>
      <c r="F20" s="358"/>
      <c r="G20" s="278"/>
      <c r="H20" s="278"/>
      <c r="I20" s="361">
        <f ca="1">'SP A Min'!AE71-'SP A Min'!AE91</f>
        <v>0</v>
      </c>
      <c r="J20" s="361">
        <f ca="1">'SP A Min'!AF71-'SP A Min'!AF91</f>
        <v>0</v>
      </c>
      <c r="K20" s="361">
        <f t="shared" si="0"/>
        <v>0</v>
      </c>
      <c r="L20" s="264" t="str">
        <f t="shared" si="1"/>
        <v xml:space="preserve">-    </v>
      </c>
      <c r="Q20" s="31"/>
      <c r="R20" s="31"/>
      <c r="S20" s="31"/>
      <c r="T20" s="31"/>
    </row>
    <row r="21" spans="1:20" s="30" customFormat="1" ht="11.25">
      <c r="A21" s="356"/>
      <c r="B21" s="350"/>
      <c r="C21" s="357" t="s">
        <v>580</v>
      </c>
      <c r="D21" s="369" t="s">
        <v>1681</v>
      </c>
      <c r="E21" s="350"/>
      <c r="F21" s="276"/>
      <c r="G21" s="278"/>
      <c r="H21" s="278"/>
      <c r="I21" s="361">
        <f ca="1">'SP A Min'!AE74-'SP A Min'!AE92</f>
        <v>0</v>
      </c>
      <c r="J21" s="361">
        <f ca="1">'SP A Min'!AF74-'SP A Min'!AF92</f>
        <v>0</v>
      </c>
      <c r="K21" s="361">
        <f t="shared" si="0"/>
        <v>0</v>
      </c>
      <c r="L21" s="264" t="str">
        <f t="shared" si="1"/>
        <v xml:space="preserve">-    </v>
      </c>
      <c r="Q21" s="31"/>
      <c r="R21" s="31"/>
      <c r="S21" s="31"/>
      <c r="T21" s="31"/>
    </row>
    <row r="22" spans="1:20" s="30" customFormat="1" ht="11.25">
      <c r="A22" s="356"/>
      <c r="B22" s="350"/>
      <c r="C22" s="357" t="s">
        <v>581</v>
      </c>
      <c r="D22" s="366" t="s">
        <v>1780</v>
      </c>
      <c r="E22" s="350"/>
      <c r="F22" s="359"/>
      <c r="G22" s="278"/>
      <c r="H22" s="278"/>
      <c r="I22" s="361">
        <f ca="1">'SP A Min'!AE77-'SP A Min'!AE93</f>
        <v>0</v>
      </c>
      <c r="J22" s="361">
        <f ca="1">'SP A Min'!AF77-'SP A Min'!AF93</f>
        <v>0</v>
      </c>
      <c r="K22" s="361">
        <f t="shared" si="0"/>
        <v>0</v>
      </c>
      <c r="L22" s="264" t="str">
        <f t="shared" si="1"/>
        <v xml:space="preserve">-    </v>
      </c>
      <c r="Q22" s="31"/>
      <c r="R22" s="31"/>
      <c r="S22" s="31"/>
      <c r="T22" s="31"/>
    </row>
    <row r="23" spans="1:20" s="30" customFormat="1" ht="11.25">
      <c r="A23" s="356"/>
      <c r="B23" s="350"/>
      <c r="C23" s="357" t="s">
        <v>1682</v>
      </c>
      <c r="D23" s="366" t="s">
        <v>1773</v>
      </c>
      <c r="E23" s="350"/>
      <c r="F23" s="358"/>
      <c r="G23" s="278"/>
      <c r="H23" s="278"/>
      <c r="I23" s="361">
        <f ca="1">'SP A Min'!AE80-'SP A Min'!AE94</f>
        <v>0</v>
      </c>
      <c r="J23" s="361">
        <f ca="1">'SP A Min'!AF80-'SP A Min'!AF94</f>
        <v>0</v>
      </c>
      <c r="K23" s="361">
        <f t="shared" si="0"/>
        <v>0</v>
      </c>
      <c r="L23" s="264" t="str">
        <f t="shared" si="1"/>
        <v xml:space="preserve">-    </v>
      </c>
      <c r="Q23" s="31"/>
      <c r="R23" s="31"/>
      <c r="S23" s="31"/>
      <c r="T23" s="31"/>
    </row>
    <row r="24" spans="1:20" s="30" customFormat="1" ht="11.25">
      <c r="A24" s="356"/>
      <c r="B24" s="350"/>
      <c r="C24" s="357" t="s">
        <v>1683</v>
      </c>
      <c r="D24" s="366" t="s">
        <v>1684</v>
      </c>
      <c r="E24" s="350"/>
      <c r="F24" s="358"/>
      <c r="G24" s="278"/>
      <c r="H24" s="278"/>
      <c r="I24" s="361">
        <f ca="1">'SP A Min'!AE83-'SP A Min'!AE95</f>
        <v>0</v>
      </c>
      <c r="J24" s="361">
        <f ca="1">'SP A Min'!AF83-'SP A Min'!AF95</f>
        <v>0</v>
      </c>
      <c r="K24" s="361">
        <f t="shared" si="0"/>
        <v>0</v>
      </c>
      <c r="L24" s="264" t="str">
        <f t="shared" si="1"/>
        <v xml:space="preserve">-    </v>
      </c>
      <c r="Q24" s="31"/>
      <c r="R24" s="31"/>
      <c r="S24" s="31"/>
      <c r="T24" s="31"/>
    </row>
    <row r="25" spans="1:20" s="30" customFormat="1" ht="11.25">
      <c r="A25" s="356"/>
      <c r="B25" s="350"/>
      <c r="C25" s="357" t="s">
        <v>1685</v>
      </c>
      <c r="D25" s="358" t="s">
        <v>1686</v>
      </c>
      <c r="E25" s="350"/>
      <c r="F25" s="276"/>
      <c r="G25" s="278"/>
      <c r="H25" s="278"/>
      <c r="I25" s="361">
        <f ca="1">'SP A Min'!AE84-'SP A Min'!AE96</f>
        <v>0</v>
      </c>
      <c r="J25" s="361">
        <f ca="1">'SP A Min'!AF84-'SP A Min'!AF96</f>
        <v>0</v>
      </c>
      <c r="K25" s="361">
        <f t="shared" si="0"/>
        <v>0</v>
      </c>
      <c r="L25" s="264" t="str">
        <f t="shared" si="1"/>
        <v xml:space="preserve">-    </v>
      </c>
      <c r="Q25" s="31"/>
      <c r="R25" s="31"/>
      <c r="S25" s="31"/>
      <c r="T25" s="31"/>
    </row>
    <row r="26" spans="1:20" s="30" customFormat="1" ht="11.25">
      <c r="A26" s="356"/>
      <c r="B26" s="350"/>
      <c r="C26" s="357" t="s">
        <v>1688</v>
      </c>
      <c r="D26" s="358" t="s">
        <v>1687</v>
      </c>
      <c r="E26" s="350"/>
      <c r="F26" s="359"/>
      <c r="G26" s="278"/>
      <c r="H26" s="278"/>
      <c r="I26" s="361">
        <f ca="1">'SP A Min'!AE87</f>
        <v>0</v>
      </c>
      <c r="J26" s="361">
        <f ca="1">'SP A Min'!AF87</f>
        <v>0</v>
      </c>
      <c r="K26" s="361">
        <f t="shared" si="0"/>
        <v>0</v>
      </c>
      <c r="L26" s="264" t="str">
        <f t="shared" si="1"/>
        <v xml:space="preserve">-    </v>
      </c>
      <c r="Q26" s="31"/>
      <c r="R26" s="31"/>
      <c r="S26" s="31"/>
      <c r="T26" s="31"/>
    </row>
    <row r="27" spans="1:20" s="30" customFormat="1" ht="11.25">
      <c r="A27" s="356"/>
      <c r="B27" s="350"/>
      <c r="C27" s="357"/>
      <c r="D27" s="350"/>
      <c r="E27" s="350"/>
      <c r="F27" s="366"/>
      <c r="G27" s="370" t="s">
        <v>2351</v>
      </c>
      <c r="H27" s="371" t="s">
        <v>2352</v>
      </c>
      <c r="I27" s="361"/>
      <c r="J27" s="361"/>
      <c r="K27" s="361"/>
      <c r="L27" s="264"/>
      <c r="Q27" s="31"/>
      <c r="R27" s="31"/>
      <c r="S27" s="31"/>
      <c r="T27" s="31"/>
    </row>
    <row r="28" spans="1:20" s="287" customFormat="1" ht="22.15" customHeight="1">
      <c r="A28" s="349"/>
      <c r="B28" s="372" t="s">
        <v>1689</v>
      </c>
      <c r="C28" s="1130" t="s">
        <v>2261</v>
      </c>
      <c r="D28" s="1130"/>
      <c r="E28" s="1130"/>
      <c r="F28" s="1131"/>
      <c r="G28" s="289"/>
      <c r="H28" s="290"/>
      <c r="I28" s="355">
        <f>I29+I34</f>
        <v>0</v>
      </c>
      <c r="J28" s="355">
        <f>J29+J34</f>
        <v>0</v>
      </c>
      <c r="K28" s="355">
        <f t="shared" ref="K28:K37" si="2">I28-J28</f>
        <v>0</v>
      </c>
      <c r="L28" s="265" t="str">
        <f t="shared" ref="L28:L37" si="3">IF(J28=0,"-    ",K28/J28)</f>
        <v xml:space="preserve">-    </v>
      </c>
      <c r="Q28" s="288"/>
      <c r="R28" s="288"/>
      <c r="S28" s="288"/>
      <c r="T28" s="288"/>
    </row>
    <row r="29" spans="1:20" s="30" customFormat="1" ht="11.25">
      <c r="A29" s="362"/>
      <c r="B29" s="350"/>
      <c r="C29" s="357" t="s">
        <v>727</v>
      </c>
      <c r="D29" s="373" t="s">
        <v>2262</v>
      </c>
      <c r="E29" s="276"/>
      <c r="F29" s="276"/>
      <c r="G29" s="275">
        <f>SUM(G30:G33)</f>
        <v>0</v>
      </c>
      <c r="H29" s="276">
        <f>SUM(H30:H33)</f>
        <v>0</v>
      </c>
      <c r="I29" s="361">
        <f>SUM(I30:I33)</f>
        <v>0</v>
      </c>
      <c r="J29" s="361">
        <f>SUM(J30:J33)</f>
        <v>0</v>
      </c>
      <c r="K29" s="361">
        <f t="shared" si="2"/>
        <v>0</v>
      </c>
      <c r="L29" s="264" t="str">
        <f t="shared" si="3"/>
        <v xml:space="preserve">-    </v>
      </c>
      <c r="Q29" s="31"/>
      <c r="R29" s="31"/>
      <c r="S29" s="31"/>
      <c r="T29" s="31"/>
    </row>
    <row r="30" spans="1:20" s="30" customFormat="1" ht="11.25">
      <c r="A30" s="356"/>
      <c r="B30" s="350"/>
      <c r="C30" s="350"/>
      <c r="D30" s="367" t="s">
        <v>693</v>
      </c>
      <c r="E30" s="364" t="s">
        <v>2263</v>
      </c>
      <c r="F30" s="359"/>
      <c r="G30" s="277"/>
      <c r="H30" s="278"/>
      <c r="I30" s="361">
        <f ca="1">'SP A Min'!AE99</f>
        <v>0</v>
      </c>
      <c r="J30" s="361">
        <f ca="1">'SP A Min'!AF99</f>
        <v>0</v>
      </c>
      <c r="K30" s="361">
        <f t="shared" si="2"/>
        <v>0</v>
      </c>
      <c r="L30" s="264" t="str">
        <f t="shared" si="3"/>
        <v xml:space="preserve">-    </v>
      </c>
      <c r="Q30" s="31"/>
      <c r="R30" s="31"/>
      <c r="S30" s="31"/>
      <c r="T30" s="31"/>
    </row>
    <row r="31" spans="1:20" s="30" customFormat="1" ht="11.25">
      <c r="A31" s="356"/>
      <c r="B31" s="350"/>
      <c r="C31" s="350"/>
      <c r="D31" s="367" t="s">
        <v>694</v>
      </c>
      <c r="E31" s="364" t="s">
        <v>2264</v>
      </c>
      <c r="F31" s="364"/>
      <c r="G31" s="277"/>
      <c r="H31" s="278"/>
      <c r="I31" s="361">
        <f ca="1">'SP A Min'!AE100</f>
        <v>0</v>
      </c>
      <c r="J31" s="361">
        <f ca="1">'SP A Min'!AF100</f>
        <v>0</v>
      </c>
      <c r="K31" s="361">
        <f t="shared" si="2"/>
        <v>0</v>
      </c>
      <c r="L31" s="264" t="str">
        <f t="shared" si="3"/>
        <v xml:space="preserve">-    </v>
      </c>
      <c r="Q31" s="31"/>
      <c r="R31" s="31"/>
      <c r="S31" s="31"/>
      <c r="T31" s="31"/>
    </row>
    <row r="32" spans="1:20" s="30" customFormat="1" ht="11.25">
      <c r="A32" s="356"/>
      <c r="B32" s="350"/>
      <c r="C32" s="357"/>
      <c r="D32" s="367" t="s">
        <v>695</v>
      </c>
      <c r="E32" s="374" t="s">
        <v>2265</v>
      </c>
      <c r="F32" s="359"/>
      <c r="G32" s="277"/>
      <c r="H32" s="278"/>
      <c r="I32" s="361">
        <f ca="1">'SP A Min'!AE101</f>
        <v>0</v>
      </c>
      <c r="J32" s="361">
        <f ca="1">'SP A Min'!AF101</f>
        <v>0</v>
      </c>
      <c r="K32" s="361">
        <f t="shared" si="2"/>
        <v>0</v>
      </c>
      <c r="L32" s="264" t="str">
        <f t="shared" si="3"/>
        <v xml:space="preserve">-    </v>
      </c>
      <c r="Q32" s="31"/>
      <c r="R32" s="31"/>
      <c r="S32" s="31"/>
      <c r="T32" s="31"/>
    </row>
    <row r="33" spans="1:20" s="30" customFormat="1" ht="11.25">
      <c r="A33" s="356"/>
      <c r="B33" s="350"/>
      <c r="C33" s="357"/>
      <c r="D33" s="367" t="s">
        <v>696</v>
      </c>
      <c r="E33" s="374" t="s">
        <v>2266</v>
      </c>
      <c r="F33" s="373"/>
      <c r="G33" s="277"/>
      <c r="H33" s="279"/>
      <c r="I33" s="361">
        <f ca="1">'SP A Min'!AE102</f>
        <v>0</v>
      </c>
      <c r="J33" s="361">
        <f ca="1">'SP A Min'!AF102</f>
        <v>0</v>
      </c>
      <c r="K33" s="355">
        <f t="shared" si="2"/>
        <v>0</v>
      </c>
      <c r="L33" s="265" t="str">
        <f t="shared" si="3"/>
        <v xml:space="preserve">-    </v>
      </c>
      <c r="Q33" s="31"/>
      <c r="R33" s="31"/>
      <c r="S33" s="31"/>
      <c r="T33" s="31"/>
    </row>
    <row r="34" spans="1:20" s="30" customFormat="1" ht="11.25">
      <c r="A34" s="356"/>
      <c r="B34" s="350"/>
      <c r="C34" s="357" t="s">
        <v>728</v>
      </c>
      <c r="D34" s="366" t="s">
        <v>1781</v>
      </c>
      <c r="E34" s="357"/>
      <c r="F34" s="373"/>
      <c r="G34" s="375"/>
      <c r="H34" s="278"/>
      <c r="I34" s="361">
        <f ca="1">SUM(I35:I36)</f>
        <v>0</v>
      </c>
      <c r="J34" s="361">
        <f ca="1">SUM(J35:J36)</f>
        <v>0</v>
      </c>
      <c r="K34" s="361">
        <f t="shared" si="2"/>
        <v>0</v>
      </c>
      <c r="L34" s="264" t="str">
        <f t="shared" si="3"/>
        <v xml:space="preserve">-    </v>
      </c>
      <c r="Q34" s="31"/>
      <c r="R34" s="31"/>
      <c r="S34" s="31"/>
      <c r="T34" s="31"/>
    </row>
    <row r="35" spans="1:20" s="30" customFormat="1" ht="11.25">
      <c r="A35" s="356"/>
      <c r="B35" s="350"/>
      <c r="C35" s="357"/>
      <c r="D35" s="367" t="s">
        <v>693</v>
      </c>
      <c r="E35" s="368" t="s">
        <v>2382</v>
      </c>
      <c r="F35" s="276"/>
      <c r="G35" s="278"/>
      <c r="H35" s="278"/>
      <c r="I35" s="361">
        <f ca="1">'SP A Min'!AE104</f>
        <v>0</v>
      </c>
      <c r="J35" s="361">
        <f ca="1">'SP A Min'!AF104</f>
        <v>0</v>
      </c>
      <c r="K35" s="361">
        <f t="shared" si="2"/>
        <v>0</v>
      </c>
      <c r="L35" s="264" t="str">
        <f t="shared" si="3"/>
        <v xml:space="preserve">-    </v>
      </c>
      <c r="Q35" s="31"/>
      <c r="R35" s="31"/>
      <c r="S35" s="31"/>
      <c r="T35" s="31"/>
    </row>
    <row r="36" spans="1:20" s="30" customFormat="1" ht="11.25">
      <c r="A36" s="356"/>
      <c r="B36" s="350"/>
      <c r="C36" s="357"/>
      <c r="D36" s="367" t="s">
        <v>694</v>
      </c>
      <c r="E36" s="368" t="s">
        <v>2267</v>
      </c>
      <c r="F36" s="358"/>
      <c r="G36" s="279"/>
      <c r="H36" s="278"/>
      <c r="I36" s="376">
        <f ca="1">'SP A Min'!AE105</f>
        <v>0</v>
      </c>
      <c r="J36" s="376">
        <f ca="1">'SP A Min'!AF105</f>
        <v>0</v>
      </c>
      <c r="K36" s="376">
        <f t="shared" si="2"/>
        <v>0</v>
      </c>
      <c r="L36" s="452" t="str">
        <f t="shared" si="3"/>
        <v xml:space="preserve">-    </v>
      </c>
      <c r="Q36" s="31"/>
      <c r="R36" s="31"/>
      <c r="S36" s="31"/>
      <c r="T36" s="31"/>
    </row>
    <row r="37" spans="1:20" s="287" customFormat="1" ht="10.5">
      <c r="A37" s="1125" t="s">
        <v>2268</v>
      </c>
      <c r="B37" s="1126"/>
      <c r="C37" s="1126"/>
      <c r="D37" s="1126"/>
      <c r="E37" s="1126"/>
      <c r="F37" s="1126"/>
      <c r="G37" s="1127"/>
      <c r="H37" s="1126"/>
      <c r="I37" s="377">
        <f>I7+I13+I28</f>
        <v>0</v>
      </c>
      <c r="J37" s="377">
        <f>J7+J13+J28</f>
        <v>0</v>
      </c>
      <c r="K37" s="377">
        <f t="shared" si="2"/>
        <v>0</v>
      </c>
      <c r="L37" s="266" t="str">
        <f t="shared" si="3"/>
        <v xml:space="preserve">-    </v>
      </c>
      <c r="Q37" s="288"/>
      <c r="R37" s="288"/>
      <c r="S37" s="288"/>
      <c r="T37" s="288"/>
    </row>
    <row r="38" spans="1:20" s="287" customFormat="1" ht="10.5">
      <c r="A38" s="356"/>
      <c r="B38" s="350"/>
      <c r="C38" s="350"/>
      <c r="D38" s="350"/>
      <c r="E38" s="350"/>
      <c r="F38" s="378"/>
      <c r="G38" s="353"/>
      <c r="H38" s="353"/>
      <c r="I38" s="379"/>
      <c r="J38" s="379"/>
      <c r="K38" s="379"/>
      <c r="L38" s="453"/>
      <c r="Q38" s="288"/>
      <c r="R38" s="288"/>
      <c r="S38" s="288"/>
      <c r="T38" s="288"/>
    </row>
    <row r="39" spans="1:20" s="287" customFormat="1" ht="11.25">
      <c r="A39" s="380" t="s">
        <v>611</v>
      </c>
      <c r="B39" s="381" t="s">
        <v>1782</v>
      </c>
      <c r="C39" s="382"/>
      <c r="D39" s="382"/>
      <c r="E39" s="382"/>
      <c r="F39" s="352"/>
      <c r="G39" s="353"/>
      <c r="H39" s="353"/>
      <c r="I39" s="354"/>
      <c r="J39" s="354"/>
      <c r="K39" s="354"/>
      <c r="L39" s="454"/>
      <c r="Q39" s="288"/>
      <c r="R39" s="288"/>
      <c r="S39" s="288"/>
      <c r="T39" s="288"/>
    </row>
    <row r="40" spans="1:20" s="287" customFormat="1" ht="11.25">
      <c r="A40" s="380"/>
      <c r="B40" s="382" t="s">
        <v>579</v>
      </c>
      <c r="C40" s="383" t="s">
        <v>2353</v>
      </c>
      <c r="D40" s="382"/>
      <c r="E40" s="382"/>
      <c r="F40" s="378"/>
      <c r="G40" s="353"/>
      <c r="H40" s="353"/>
      <c r="I40" s="355">
        <f>SUM(I41:I44)</f>
        <v>0</v>
      </c>
      <c r="J40" s="355">
        <f>SUM(J41:J44)</f>
        <v>0</v>
      </c>
      <c r="K40" s="355">
        <f>I40-J40</f>
        <v>0</v>
      </c>
      <c r="L40" s="265" t="str">
        <f>IF(J40=0,"-    ",K40/J40)</f>
        <v xml:space="preserve">-    </v>
      </c>
      <c r="Q40" s="288"/>
      <c r="R40" s="288"/>
      <c r="S40" s="288"/>
      <c r="T40" s="288"/>
    </row>
    <row r="41" spans="1:20" s="30" customFormat="1" ht="11.25">
      <c r="A41" s="380"/>
      <c r="B41" s="382"/>
      <c r="C41" s="384" t="s">
        <v>727</v>
      </c>
      <c r="D41" s="384" t="s">
        <v>2269</v>
      </c>
      <c r="E41" s="382"/>
      <c r="F41" s="276"/>
      <c r="G41" s="278"/>
      <c r="H41" s="278"/>
      <c r="I41" s="361">
        <f ca="1">'SP A Min'!AE112-'SP A Min'!AE121</f>
        <v>0</v>
      </c>
      <c r="J41" s="361">
        <f ca="1">'SP A Min'!AF112-'SP A Min'!AF121</f>
        <v>0</v>
      </c>
      <c r="K41" s="361">
        <f>I41-J41</f>
        <v>0</v>
      </c>
      <c r="L41" s="264" t="str">
        <f>IF(J41=0,"-    ",K41/J41)</f>
        <v xml:space="preserve">-    </v>
      </c>
      <c r="Q41" s="31"/>
      <c r="R41" s="31"/>
      <c r="S41" s="31"/>
      <c r="T41" s="31"/>
    </row>
    <row r="42" spans="1:20" s="30" customFormat="1" ht="11.25">
      <c r="A42" s="380"/>
      <c r="B42" s="382"/>
      <c r="C42" s="384" t="s">
        <v>728</v>
      </c>
      <c r="D42" s="384" t="s">
        <v>2270</v>
      </c>
      <c r="E42" s="382"/>
      <c r="F42" s="358"/>
      <c r="G42" s="278"/>
      <c r="H42" s="278"/>
      <c r="I42" s="361">
        <f ca="1">'SP A Min'!AE122-'SP A Min'!AE129</f>
        <v>0</v>
      </c>
      <c r="J42" s="361">
        <f ca="1">'SP A Min'!AF122-'SP A Min'!AF129</f>
        <v>0</v>
      </c>
      <c r="K42" s="361">
        <f>I42-J42</f>
        <v>0</v>
      </c>
      <c r="L42" s="264" t="str">
        <f>IF(J42=0,"-    ",K42/J42)</f>
        <v xml:space="preserve">-    </v>
      </c>
      <c r="Q42" s="31"/>
      <c r="R42" s="31"/>
      <c r="S42" s="31"/>
      <c r="T42" s="31"/>
    </row>
    <row r="43" spans="1:20" s="30" customFormat="1" ht="11.25">
      <c r="A43" s="380"/>
      <c r="B43" s="382"/>
      <c r="C43" s="384" t="s">
        <v>2512</v>
      </c>
      <c r="D43" s="384" t="s">
        <v>2271</v>
      </c>
      <c r="E43" s="382"/>
      <c r="F43" s="385"/>
      <c r="G43" s="278"/>
      <c r="H43" s="278"/>
      <c r="I43" s="361">
        <f ca="1">'SP A Min'!AE121</f>
        <v>0</v>
      </c>
      <c r="J43" s="361">
        <f ca="1">'SP A Min'!AF121</f>
        <v>0</v>
      </c>
      <c r="K43" s="361">
        <f>I43-J43</f>
        <v>0</v>
      </c>
      <c r="L43" s="264" t="str">
        <f>IF(J43=0,"-    ",K43/J43)</f>
        <v xml:space="preserve">-    </v>
      </c>
      <c r="Q43" s="31"/>
      <c r="R43" s="31"/>
      <c r="S43" s="31"/>
      <c r="T43" s="31"/>
    </row>
    <row r="44" spans="1:20" s="30" customFormat="1" ht="11.25">
      <c r="A44" s="380"/>
      <c r="B44" s="382"/>
      <c r="C44" s="384" t="s">
        <v>580</v>
      </c>
      <c r="D44" s="384" t="s">
        <v>2284</v>
      </c>
      <c r="E44" s="382"/>
      <c r="F44" s="358"/>
      <c r="G44" s="278"/>
      <c r="H44" s="278"/>
      <c r="I44" s="361">
        <f ca="1">'SP A Min'!AE129</f>
        <v>0</v>
      </c>
      <c r="J44" s="361">
        <f ca="1">'SP A Min'!AF129</f>
        <v>0</v>
      </c>
      <c r="K44" s="361">
        <f>I44-J44</f>
        <v>0</v>
      </c>
      <c r="L44" s="264" t="str">
        <f>IF(J44=0,"-    ",K44/J44)</f>
        <v xml:space="preserve">-    </v>
      </c>
      <c r="Q44" s="31"/>
      <c r="R44" s="31"/>
      <c r="S44" s="31"/>
      <c r="T44" s="31"/>
    </row>
    <row r="45" spans="1:20" s="30" customFormat="1" ht="11.25">
      <c r="A45" s="380"/>
      <c r="B45" s="382"/>
      <c r="C45" s="382"/>
      <c r="D45" s="382"/>
      <c r="E45" s="382"/>
      <c r="F45" s="358"/>
      <c r="G45" s="370" t="s">
        <v>2351</v>
      </c>
      <c r="H45" s="386" t="s">
        <v>2352</v>
      </c>
      <c r="I45" s="361"/>
      <c r="J45" s="361"/>
      <c r="K45" s="361"/>
      <c r="L45" s="264"/>
      <c r="Q45" s="31"/>
      <c r="R45" s="31"/>
      <c r="S45" s="31"/>
      <c r="T45" s="31"/>
    </row>
    <row r="46" spans="1:20" s="287" customFormat="1" ht="21" customHeight="1">
      <c r="A46" s="387"/>
      <c r="B46" s="372" t="s">
        <v>1678</v>
      </c>
      <c r="C46" s="1130" t="s">
        <v>1757</v>
      </c>
      <c r="D46" s="1130"/>
      <c r="E46" s="1130"/>
      <c r="F46" s="1131"/>
      <c r="G46" s="291"/>
      <c r="H46" s="291"/>
      <c r="I46" s="355">
        <f>I47+I58+I71+I72+I75+I76+I77</f>
        <v>0</v>
      </c>
      <c r="J46" s="355">
        <f>J47+J58+J71+J72+J75+J76+J77</f>
        <v>0</v>
      </c>
      <c r="K46" s="355">
        <f t="shared" ref="K46:K86" si="4">I46-J46</f>
        <v>0</v>
      </c>
      <c r="L46" s="265" t="str">
        <f t="shared" ref="L46:L86" si="5">IF(J46=0,"-    ",K46/J46)</f>
        <v xml:space="preserve">-    </v>
      </c>
      <c r="Q46" s="288"/>
      <c r="R46" s="288"/>
      <c r="S46" s="288"/>
      <c r="T46" s="288"/>
    </row>
    <row r="47" spans="1:20" s="30" customFormat="1" ht="11.25">
      <c r="A47" s="388"/>
      <c r="B47" s="382"/>
      <c r="C47" s="384" t="s">
        <v>727</v>
      </c>
      <c r="D47" s="384" t="s">
        <v>2285</v>
      </c>
      <c r="E47" s="382"/>
      <c r="F47" s="389"/>
      <c r="G47" s="280"/>
      <c r="H47" s="280"/>
      <c r="I47" s="361">
        <f>I48+I51+I52+I57</f>
        <v>0</v>
      </c>
      <c r="J47" s="361">
        <f>J48+J51+J52+J57</f>
        <v>0</v>
      </c>
      <c r="K47" s="361">
        <f t="shared" si="4"/>
        <v>0</v>
      </c>
      <c r="L47" s="264" t="str">
        <f t="shared" si="5"/>
        <v xml:space="preserve">-    </v>
      </c>
      <c r="Q47" s="31"/>
      <c r="R47" s="31"/>
      <c r="S47" s="31"/>
      <c r="T47" s="31"/>
    </row>
    <row r="48" spans="1:20" s="30" customFormat="1" ht="11.25">
      <c r="A48" s="388"/>
      <c r="B48" s="382"/>
      <c r="C48" s="384"/>
      <c r="D48" s="390" t="s">
        <v>693</v>
      </c>
      <c r="E48" s="390" t="s">
        <v>2286</v>
      </c>
      <c r="F48" s="389"/>
      <c r="G48" s="280"/>
      <c r="H48" s="280"/>
      <c r="I48" s="361">
        <f>I49+I50</f>
        <v>0</v>
      </c>
      <c r="J48" s="361">
        <f>J49+J50</f>
        <v>0</v>
      </c>
      <c r="K48" s="361">
        <f t="shared" si="4"/>
        <v>0</v>
      </c>
      <c r="L48" s="264" t="str">
        <f t="shared" si="5"/>
        <v xml:space="preserve">-    </v>
      </c>
      <c r="Q48" s="31"/>
      <c r="R48" s="31"/>
      <c r="S48" s="31"/>
      <c r="T48" s="31"/>
    </row>
    <row r="49" spans="1:20" s="30" customFormat="1" ht="11.25">
      <c r="A49" s="388"/>
      <c r="B49" s="382"/>
      <c r="C49" s="384"/>
      <c r="D49" s="384"/>
      <c r="E49" s="384" t="s">
        <v>727</v>
      </c>
      <c r="F49" s="389" t="s">
        <v>2287</v>
      </c>
      <c r="G49" s="280"/>
      <c r="H49" s="280"/>
      <c r="I49" s="361">
        <f ca="1">'SP A Min'!AE132+'SP A Min'!AE133+'SP A Min'!AE134+'SP A Min'!AE135+'SP A Min'!AE136+'SP A Min'!AE137</f>
        <v>0</v>
      </c>
      <c r="J49" s="361">
        <f ca="1">'SP A Min'!AF132+'SP A Min'!AF133+'SP A Min'!AF134+'SP A Min'!AF135+'SP A Min'!AF136+'SP A Min'!AF137</f>
        <v>0</v>
      </c>
      <c r="K49" s="361">
        <f t="shared" si="4"/>
        <v>0</v>
      </c>
      <c r="L49" s="264" t="str">
        <f t="shared" si="5"/>
        <v xml:space="preserve">-    </v>
      </c>
      <c r="Q49" s="31"/>
      <c r="R49" s="31"/>
      <c r="S49" s="31"/>
      <c r="T49" s="31"/>
    </row>
    <row r="50" spans="1:20" s="30" customFormat="1" ht="11.25">
      <c r="A50" s="388"/>
      <c r="B50" s="382"/>
      <c r="C50" s="384"/>
      <c r="D50" s="384"/>
      <c r="E50" s="384" t="s">
        <v>728</v>
      </c>
      <c r="F50" s="389" t="s">
        <v>2288</v>
      </c>
      <c r="G50" s="280"/>
      <c r="H50" s="280"/>
      <c r="I50" s="361">
        <f ca="1">'SP A Min'!AE138</f>
        <v>0</v>
      </c>
      <c r="J50" s="361">
        <f ca="1">'SP A Min'!AF138</f>
        <v>0</v>
      </c>
      <c r="K50" s="361">
        <f t="shared" si="4"/>
        <v>0</v>
      </c>
      <c r="L50" s="264" t="str">
        <f t="shared" si="5"/>
        <v xml:space="preserve">-    </v>
      </c>
      <c r="Q50" s="31"/>
      <c r="R50" s="31"/>
      <c r="S50" s="31"/>
      <c r="T50" s="31"/>
    </row>
    <row r="51" spans="1:20" s="30" customFormat="1" ht="11.25">
      <c r="A51" s="388"/>
      <c r="B51" s="382"/>
      <c r="C51" s="384"/>
      <c r="D51" s="390" t="s">
        <v>694</v>
      </c>
      <c r="E51" s="390" t="s">
        <v>2289</v>
      </c>
      <c r="F51" s="389"/>
      <c r="G51" s="280"/>
      <c r="H51" s="280"/>
      <c r="I51" s="361">
        <f ca="1">'SP A Min'!AE139</f>
        <v>0</v>
      </c>
      <c r="J51" s="361">
        <f ca="1">'SP A Min'!AF139</f>
        <v>0</v>
      </c>
      <c r="K51" s="361">
        <f t="shared" si="4"/>
        <v>0</v>
      </c>
      <c r="L51" s="264" t="str">
        <f t="shared" si="5"/>
        <v xml:space="preserve">-    </v>
      </c>
      <c r="Q51" s="31"/>
      <c r="R51" s="31"/>
      <c r="S51" s="31"/>
      <c r="T51" s="31"/>
    </row>
    <row r="52" spans="1:20" s="30" customFormat="1" ht="11.25">
      <c r="A52" s="388"/>
      <c r="B52" s="382"/>
      <c r="C52" s="384"/>
      <c r="D52" s="390" t="s">
        <v>695</v>
      </c>
      <c r="E52" s="390" t="s">
        <v>2290</v>
      </c>
      <c r="F52" s="389"/>
      <c r="G52" s="280"/>
      <c r="H52" s="280"/>
      <c r="I52" s="361">
        <f ca="1">I53+I54+I55+I56</f>
        <v>0</v>
      </c>
      <c r="J52" s="361">
        <f ca="1">J53+J54+J55+J56</f>
        <v>0</v>
      </c>
      <c r="K52" s="361">
        <f t="shared" si="4"/>
        <v>0</v>
      </c>
      <c r="L52" s="264" t="str">
        <f t="shared" si="5"/>
        <v xml:space="preserve">-    </v>
      </c>
      <c r="Q52" s="31"/>
      <c r="R52" s="31"/>
      <c r="S52" s="31"/>
      <c r="T52" s="31"/>
    </row>
    <row r="53" spans="1:20" s="30" customFormat="1" ht="11.25">
      <c r="A53" s="388"/>
      <c r="B53" s="382"/>
      <c r="C53" s="384"/>
      <c r="D53" s="384"/>
      <c r="E53" s="384" t="s">
        <v>727</v>
      </c>
      <c r="F53" s="389" t="s">
        <v>2303</v>
      </c>
      <c r="G53" s="280"/>
      <c r="H53" s="280"/>
      <c r="I53" s="361">
        <f ca="1">'SP A Min'!AE141</f>
        <v>0</v>
      </c>
      <c r="J53" s="361">
        <f ca="1">'SP A Min'!AF141</f>
        <v>0</v>
      </c>
      <c r="K53" s="361">
        <f t="shared" si="4"/>
        <v>0</v>
      </c>
      <c r="L53" s="264" t="str">
        <f t="shared" si="5"/>
        <v xml:space="preserve">-    </v>
      </c>
      <c r="Q53" s="31"/>
      <c r="R53" s="31"/>
      <c r="S53" s="31"/>
      <c r="T53" s="31"/>
    </row>
    <row r="54" spans="1:20" s="30" customFormat="1" ht="11.25">
      <c r="A54" s="388"/>
      <c r="B54" s="382"/>
      <c r="C54" s="384"/>
      <c r="D54" s="384"/>
      <c r="E54" s="384" t="s">
        <v>728</v>
      </c>
      <c r="F54" s="389" t="s">
        <v>2304</v>
      </c>
      <c r="G54" s="280"/>
      <c r="H54" s="280"/>
      <c r="I54" s="361">
        <f ca="1">'SP A Min'!AE142</f>
        <v>0</v>
      </c>
      <c r="J54" s="361">
        <f ca="1">'SP A Min'!AF142</f>
        <v>0</v>
      </c>
      <c r="K54" s="361">
        <f t="shared" si="4"/>
        <v>0</v>
      </c>
      <c r="L54" s="264" t="str">
        <f t="shared" si="5"/>
        <v xml:space="preserve">-    </v>
      </c>
      <c r="Q54" s="31"/>
      <c r="R54" s="31"/>
      <c r="S54" s="31"/>
      <c r="T54" s="31"/>
    </row>
    <row r="55" spans="1:20" s="30" customFormat="1" ht="11.25">
      <c r="A55" s="388"/>
      <c r="B55" s="382"/>
      <c r="C55" s="384"/>
      <c r="D55" s="384"/>
      <c r="E55" s="384" t="s">
        <v>2512</v>
      </c>
      <c r="F55" s="389" t="s">
        <v>2302</v>
      </c>
      <c r="G55" s="280"/>
      <c r="H55" s="280"/>
      <c r="I55" s="361">
        <f ca="1">'SP A Min'!AE143</f>
        <v>0</v>
      </c>
      <c r="J55" s="361">
        <f ca="1">'SP A Min'!AF143</f>
        <v>0</v>
      </c>
      <c r="K55" s="361">
        <f t="shared" si="4"/>
        <v>0</v>
      </c>
      <c r="L55" s="264" t="str">
        <f t="shared" si="5"/>
        <v xml:space="preserve">-    </v>
      </c>
      <c r="Q55" s="31"/>
      <c r="R55" s="31"/>
      <c r="S55" s="31"/>
      <c r="T55" s="31"/>
    </row>
    <row r="56" spans="1:20" s="30" customFormat="1" ht="11.25">
      <c r="A56" s="388"/>
      <c r="B56" s="382"/>
      <c r="C56" s="384"/>
      <c r="D56" s="384"/>
      <c r="E56" s="384" t="s">
        <v>580</v>
      </c>
      <c r="F56" s="389" t="s">
        <v>2305</v>
      </c>
      <c r="G56" s="280"/>
      <c r="H56" s="280"/>
      <c r="I56" s="361">
        <f ca="1">'SP A Min'!AE144</f>
        <v>0</v>
      </c>
      <c r="J56" s="361">
        <f ca="1">'SP A Min'!AF144</f>
        <v>0</v>
      </c>
      <c r="K56" s="361">
        <f t="shared" si="4"/>
        <v>0</v>
      </c>
      <c r="L56" s="264" t="str">
        <f t="shared" si="5"/>
        <v xml:space="preserve">-    </v>
      </c>
      <c r="Q56" s="31"/>
      <c r="R56" s="31"/>
      <c r="S56" s="31"/>
      <c r="T56" s="31"/>
    </row>
    <row r="57" spans="1:20" s="30" customFormat="1" ht="11.25">
      <c r="A57" s="388"/>
      <c r="B57" s="384"/>
      <c r="C57" s="384"/>
      <c r="D57" s="390" t="s">
        <v>696</v>
      </c>
      <c r="E57" s="390" t="s">
        <v>2306</v>
      </c>
      <c r="F57" s="391"/>
      <c r="G57" s="280"/>
      <c r="H57" s="280"/>
      <c r="I57" s="361">
        <f ca="1">'SP A Min'!AE145</f>
        <v>0</v>
      </c>
      <c r="J57" s="361">
        <f ca="1">'SP A Min'!AF145</f>
        <v>0</v>
      </c>
      <c r="K57" s="361">
        <f t="shared" si="4"/>
        <v>0</v>
      </c>
      <c r="L57" s="264" t="str">
        <f t="shared" si="5"/>
        <v xml:space="preserve">-    </v>
      </c>
      <c r="Q57" s="31"/>
      <c r="R57" s="31"/>
      <c r="S57" s="31"/>
      <c r="T57" s="31"/>
    </row>
    <row r="58" spans="1:20" s="30" customFormat="1" ht="11.25">
      <c r="A58" s="388"/>
      <c r="B58" s="384"/>
      <c r="C58" s="384" t="s">
        <v>728</v>
      </c>
      <c r="D58" s="384" t="s">
        <v>2307</v>
      </c>
      <c r="E58" s="384"/>
      <c r="F58" s="389"/>
      <c r="G58" s="280"/>
      <c r="H58" s="280"/>
      <c r="I58" s="361">
        <f>I59+I66</f>
        <v>0</v>
      </c>
      <c r="J58" s="361">
        <f>J59+J66</f>
        <v>0</v>
      </c>
      <c r="K58" s="361">
        <f t="shared" si="4"/>
        <v>0</v>
      </c>
      <c r="L58" s="264" t="str">
        <f t="shared" si="5"/>
        <v xml:space="preserve">-    </v>
      </c>
      <c r="Q58" s="31"/>
      <c r="R58" s="31"/>
      <c r="S58" s="31"/>
      <c r="T58" s="31"/>
    </row>
    <row r="59" spans="1:20" s="30" customFormat="1" ht="11.25">
      <c r="A59" s="388"/>
      <c r="B59" s="384"/>
      <c r="C59" s="384"/>
      <c r="D59" s="390" t="s">
        <v>693</v>
      </c>
      <c r="E59" s="390" t="s">
        <v>2308</v>
      </c>
      <c r="F59" s="391"/>
      <c r="G59" s="280"/>
      <c r="H59" s="280"/>
      <c r="I59" s="361">
        <f>I60+I65</f>
        <v>0</v>
      </c>
      <c r="J59" s="361">
        <f>J60+J65</f>
        <v>0</v>
      </c>
      <c r="K59" s="361">
        <f t="shared" si="4"/>
        <v>0</v>
      </c>
      <c r="L59" s="264" t="str">
        <f t="shared" si="5"/>
        <v xml:space="preserve">-    </v>
      </c>
      <c r="Q59" s="31"/>
      <c r="R59" s="31"/>
      <c r="S59" s="31"/>
      <c r="T59" s="31"/>
    </row>
    <row r="60" spans="1:20" s="30" customFormat="1" ht="11.25">
      <c r="A60" s="388"/>
      <c r="B60" s="384"/>
      <c r="C60" s="384"/>
      <c r="D60" s="384"/>
      <c r="E60" s="384" t="s">
        <v>727</v>
      </c>
      <c r="F60" s="391" t="s">
        <v>2309</v>
      </c>
      <c r="G60" s="280"/>
      <c r="H60" s="280"/>
      <c r="I60" s="361">
        <f>I61+I62+I63+I64</f>
        <v>0</v>
      </c>
      <c r="J60" s="361">
        <f>J61+J62+J63+J64</f>
        <v>0</v>
      </c>
      <c r="K60" s="361">
        <f t="shared" si="4"/>
        <v>0</v>
      </c>
      <c r="L60" s="264" t="str">
        <f t="shared" si="5"/>
        <v xml:space="preserve">-    </v>
      </c>
      <c r="Q60" s="31"/>
      <c r="R60" s="31"/>
      <c r="S60" s="31"/>
      <c r="T60" s="31"/>
    </row>
    <row r="61" spans="1:20" s="30" customFormat="1" ht="22.5">
      <c r="A61" s="388"/>
      <c r="B61" s="384"/>
      <c r="C61" s="384"/>
      <c r="D61" s="384"/>
      <c r="E61" s="384"/>
      <c r="F61" s="392" t="s">
        <v>2310</v>
      </c>
      <c r="G61" s="280"/>
      <c r="H61" s="280"/>
      <c r="I61" s="361">
        <f ca="1">'SP A Min'!AE148+'SP A Min'!AE149+'SP A Min'!AE150+'SP A Min'!AE151+'SP A Min'!AE152+'SP A Min'!AE153</f>
        <v>0</v>
      </c>
      <c r="J61" s="361">
        <f ca="1">'SP A Min'!AF148+'SP A Min'!AF149+'SP A Min'!AF150+'SP A Min'!AF151+'SP A Min'!AF152+'SP A Min'!AF153</f>
        <v>0</v>
      </c>
      <c r="K61" s="361">
        <f t="shared" si="4"/>
        <v>0</v>
      </c>
      <c r="L61" s="264" t="str">
        <f t="shared" si="5"/>
        <v xml:space="preserve">-    </v>
      </c>
      <c r="Q61" s="31"/>
      <c r="R61" s="31"/>
      <c r="S61" s="31"/>
      <c r="T61" s="31"/>
    </row>
    <row r="62" spans="1:20" s="30" customFormat="1" ht="22.5">
      <c r="A62" s="388"/>
      <c r="B62" s="384"/>
      <c r="C62" s="384"/>
      <c r="D62" s="384"/>
      <c r="E62" s="384"/>
      <c r="F62" s="392" t="s">
        <v>2311</v>
      </c>
      <c r="G62" s="280"/>
      <c r="H62" s="280"/>
      <c r="I62" s="361">
        <f ca="1">'SP A Min'!AE154</f>
        <v>0</v>
      </c>
      <c r="J62" s="361">
        <f ca="1">'SP A Min'!AF154</f>
        <v>0</v>
      </c>
      <c r="K62" s="361">
        <f t="shared" si="4"/>
        <v>0</v>
      </c>
      <c r="L62" s="264" t="str">
        <f t="shared" si="5"/>
        <v xml:space="preserve">-    </v>
      </c>
      <c r="Q62" s="31"/>
      <c r="R62" s="31"/>
      <c r="S62" s="31"/>
      <c r="T62" s="31"/>
    </row>
    <row r="63" spans="1:20" s="30" customFormat="1" ht="22.5">
      <c r="A63" s="388"/>
      <c r="B63" s="384"/>
      <c r="C63" s="384"/>
      <c r="D63" s="384"/>
      <c r="E63" s="384"/>
      <c r="F63" s="392" t="s">
        <v>2312</v>
      </c>
      <c r="G63" s="280"/>
      <c r="H63" s="280"/>
      <c r="I63" s="361">
        <f ca="1">'SP A Min'!AE155</f>
        <v>0</v>
      </c>
      <c r="J63" s="361">
        <f ca="1">'SP A Min'!AF155</f>
        <v>0</v>
      </c>
      <c r="K63" s="361">
        <f t="shared" si="4"/>
        <v>0</v>
      </c>
      <c r="L63" s="264" t="str">
        <f t="shared" si="5"/>
        <v xml:space="preserve">-    </v>
      </c>
      <c r="Q63" s="31"/>
      <c r="R63" s="31"/>
      <c r="S63" s="31"/>
      <c r="T63" s="31"/>
    </row>
    <row r="64" spans="1:20" s="30" customFormat="1" ht="11.25">
      <c r="A64" s="388"/>
      <c r="B64" s="384"/>
      <c r="C64" s="384"/>
      <c r="D64" s="384"/>
      <c r="E64" s="384"/>
      <c r="F64" s="393" t="s">
        <v>2333</v>
      </c>
      <c r="G64" s="280"/>
      <c r="H64" s="280"/>
      <c r="I64" s="361">
        <f ca="1">'SP A Min'!AE156</f>
        <v>0</v>
      </c>
      <c r="J64" s="361">
        <f ca="1">'SP A Min'!AF156</f>
        <v>0</v>
      </c>
      <c r="K64" s="361">
        <f t="shared" si="4"/>
        <v>0</v>
      </c>
      <c r="L64" s="264" t="str">
        <f t="shared" si="5"/>
        <v xml:space="preserve">-    </v>
      </c>
      <c r="Q64" s="31"/>
      <c r="R64" s="31"/>
      <c r="S64" s="31"/>
      <c r="T64" s="31"/>
    </row>
    <row r="65" spans="1:20" s="30" customFormat="1" ht="11.25">
      <c r="A65" s="388"/>
      <c r="B65" s="384"/>
      <c r="C65" s="384"/>
      <c r="D65" s="384"/>
      <c r="E65" s="384" t="s">
        <v>728</v>
      </c>
      <c r="F65" s="384" t="s">
        <v>2334</v>
      </c>
      <c r="G65" s="280"/>
      <c r="H65" s="280"/>
      <c r="I65" s="361">
        <f ca="1">'SP A Min'!AE157</f>
        <v>0</v>
      </c>
      <c r="J65" s="361">
        <f ca="1">'SP A Min'!AF157</f>
        <v>0</v>
      </c>
      <c r="K65" s="361">
        <f t="shared" si="4"/>
        <v>0</v>
      </c>
      <c r="L65" s="264" t="str">
        <f t="shared" si="5"/>
        <v xml:space="preserve">-    </v>
      </c>
      <c r="Q65" s="31"/>
      <c r="R65" s="31"/>
      <c r="S65" s="31"/>
      <c r="T65" s="31"/>
    </row>
    <row r="66" spans="1:20" s="30" customFormat="1" ht="11.25">
      <c r="A66" s="388"/>
      <c r="B66" s="384"/>
      <c r="C66" s="384"/>
      <c r="D66" s="390" t="s">
        <v>694</v>
      </c>
      <c r="E66" s="390" t="s">
        <v>3278</v>
      </c>
      <c r="F66" s="391"/>
      <c r="G66" s="280"/>
      <c r="H66" s="280"/>
      <c r="I66" s="361">
        <f ca="1">I67+I68+I69+I70</f>
        <v>0</v>
      </c>
      <c r="J66" s="361">
        <f ca="1">J67+J68+J69+J70</f>
        <v>0</v>
      </c>
      <c r="K66" s="361">
        <f t="shared" si="4"/>
        <v>0</v>
      </c>
      <c r="L66" s="264" t="str">
        <f t="shared" si="5"/>
        <v xml:space="preserve">-    </v>
      </c>
      <c r="Q66" s="31"/>
      <c r="R66" s="31"/>
      <c r="S66" s="31"/>
      <c r="T66" s="31"/>
    </row>
    <row r="67" spans="1:20" s="30" customFormat="1" ht="11.25">
      <c r="A67" s="388"/>
      <c r="B67" s="384"/>
      <c r="C67" s="384"/>
      <c r="D67" s="384"/>
      <c r="E67" s="384" t="s">
        <v>727</v>
      </c>
      <c r="F67" s="391" t="s">
        <v>1696</v>
      </c>
      <c r="G67" s="280"/>
      <c r="H67" s="280"/>
      <c r="I67" s="361">
        <f ca="1">'SP A Min'!AE159</f>
        <v>0</v>
      </c>
      <c r="J67" s="361">
        <f ca="1">'SP A Min'!AF159</f>
        <v>0</v>
      </c>
      <c r="K67" s="361">
        <f t="shared" si="4"/>
        <v>0</v>
      </c>
      <c r="L67" s="264" t="str">
        <f t="shared" si="5"/>
        <v xml:space="preserve">-    </v>
      </c>
      <c r="Q67" s="31"/>
      <c r="R67" s="31"/>
      <c r="S67" s="31"/>
      <c r="T67" s="31"/>
    </row>
    <row r="68" spans="1:20" s="30" customFormat="1" ht="11.25">
      <c r="A68" s="388"/>
      <c r="B68" s="384"/>
      <c r="C68" s="384"/>
      <c r="D68" s="384"/>
      <c r="E68" s="384" t="s">
        <v>728</v>
      </c>
      <c r="F68" s="391" t="s">
        <v>1697</v>
      </c>
      <c r="G68" s="280"/>
      <c r="H68" s="280"/>
      <c r="I68" s="361">
        <f ca="1">'SP A Min'!AE160</f>
        <v>0</v>
      </c>
      <c r="J68" s="361">
        <f ca="1">'SP A Min'!AF160</f>
        <v>0</v>
      </c>
      <c r="K68" s="361">
        <f t="shared" si="4"/>
        <v>0</v>
      </c>
      <c r="L68" s="264" t="str">
        <f t="shared" si="5"/>
        <v xml:space="preserve">-    </v>
      </c>
      <c r="Q68" s="31"/>
      <c r="R68" s="31"/>
      <c r="S68" s="31"/>
      <c r="T68" s="31"/>
    </row>
    <row r="69" spans="1:20" s="30" customFormat="1" ht="11.25">
      <c r="A69" s="388"/>
      <c r="B69" s="384"/>
      <c r="C69" s="384"/>
      <c r="D69" s="384"/>
      <c r="E69" s="384" t="s">
        <v>2512</v>
      </c>
      <c r="F69" s="391" t="s">
        <v>1698</v>
      </c>
      <c r="G69" s="280"/>
      <c r="H69" s="280"/>
      <c r="I69" s="361">
        <f ca="1">'SP A Min'!AE161</f>
        <v>0</v>
      </c>
      <c r="J69" s="361">
        <f ca="1">'SP A Min'!AF161</f>
        <v>0</v>
      </c>
      <c r="K69" s="361">
        <f t="shared" si="4"/>
        <v>0</v>
      </c>
      <c r="L69" s="264" t="str">
        <f t="shared" si="5"/>
        <v xml:space="preserve">-    </v>
      </c>
      <c r="Q69" s="31"/>
      <c r="R69" s="31"/>
      <c r="S69" s="31"/>
      <c r="T69" s="31"/>
    </row>
    <row r="70" spans="1:20" s="30" customFormat="1" ht="22.5">
      <c r="A70" s="388"/>
      <c r="B70" s="382"/>
      <c r="C70" s="384"/>
      <c r="D70" s="382"/>
      <c r="E70" s="384" t="s">
        <v>580</v>
      </c>
      <c r="F70" s="394" t="s">
        <v>1742</v>
      </c>
      <c r="G70" s="280"/>
      <c r="H70" s="280"/>
      <c r="I70" s="361">
        <f ca="1">'SP A Min'!AE162+'SP A Min'!AE163</f>
        <v>0</v>
      </c>
      <c r="J70" s="361">
        <f ca="1">'SP A Min'!AF162+'SP A Min'!AF163</f>
        <v>0</v>
      </c>
      <c r="K70" s="361">
        <f t="shared" si="4"/>
        <v>0</v>
      </c>
      <c r="L70" s="264" t="str">
        <f t="shared" si="5"/>
        <v xml:space="preserve">-    </v>
      </c>
      <c r="Q70" s="31"/>
      <c r="R70" s="31"/>
      <c r="S70" s="31"/>
      <c r="T70" s="31"/>
    </row>
    <row r="71" spans="1:20" s="30" customFormat="1" ht="11.25">
      <c r="A71" s="388"/>
      <c r="B71" s="382"/>
      <c r="C71" s="384" t="s">
        <v>2512</v>
      </c>
      <c r="D71" s="384" t="s">
        <v>1743</v>
      </c>
      <c r="E71" s="395"/>
      <c r="F71" s="391"/>
      <c r="G71" s="280"/>
      <c r="H71" s="280"/>
      <c r="I71" s="361">
        <f ca="1">'SP A Min'!AE164</f>
        <v>0</v>
      </c>
      <c r="J71" s="361">
        <f ca="1">'SP A Min'!AF164</f>
        <v>0</v>
      </c>
      <c r="K71" s="361">
        <f t="shared" si="4"/>
        <v>0</v>
      </c>
      <c r="L71" s="264" t="str">
        <f t="shared" si="5"/>
        <v xml:space="preserve">-    </v>
      </c>
      <c r="Q71" s="31"/>
      <c r="R71" s="31"/>
      <c r="S71" s="31"/>
      <c r="T71" s="31"/>
    </row>
    <row r="72" spans="1:20" s="30" customFormat="1" ht="11.25">
      <c r="A72" s="388"/>
      <c r="B72" s="382"/>
      <c r="C72" s="384" t="s">
        <v>580</v>
      </c>
      <c r="D72" s="384" t="s">
        <v>1744</v>
      </c>
      <c r="E72" s="384"/>
      <c r="F72" s="391"/>
      <c r="G72" s="280"/>
      <c r="H72" s="280"/>
      <c r="I72" s="361">
        <f ca="1">I73+I74</f>
        <v>0</v>
      </c>
      <c r="J72" s="361">
        <f ca="1">J73+J74</f>
        <v>0</v>
      </c>
      <c r="K72" s="361">
        <f t="shared" si="4"/>
        <v>0</v>
      </c>
      <c r="L72" s="264" t="str">
        <f t="shared" si="5"/>
        <v xml:space="preserve">-    </v>
      </c>
      <c r="Q72" s="31"/>
      <c r="R72" s="31"/>
      <c r="S72" s="31"/>
      <c r="T72" s="31"/>
    </row>
    <row r="73" spans="1:20" s="30" customFormat="1" ht="11.25">
      <c r="A73" s="388"/>
      <c r="B73" s="382"/>
      <c r="C73" s="384"/>
      <c r="D73" s="390" t="s">
        <v>693</v>
      </c>
      <c r="E73" s="390" t="s">
        <v>1714</v>
      </c>
      <c r="F73" s="391"/>
      <c r="G73" s="280"/>
      <c r="H73" s="280"/>
      <c r="I73" s="361">
        <f ca="1">'SP A Min'!AE166+'SP A Min'!AE170</f>
        <v>0</v>
      </c>
      <c r="J73" s="361">
        <f ca="1">'SP A Min'!AF166+'SP A Min'!AF170</f>
        <v>0</v>
      </c>
      <c r="K73" s="361">
        <f t="shared" si="4"/>
        <v>0</v>
      </c>
      <c r="L73" s="264" t="str">
        <f t="shared" si="5"/>
        <v xml:space="preserve">-    </v>
      </c>
      <c r="Q73" s="31"/>
      <c r="R73" s="31"/>
      <c r="S73" s="31"/>
      <c r="T73" s="31"/>
    </row>
    <row r="74" spans="1:20" s="30" customFormat="1" ht="11.25">
      <c r="A74" s="388"/>
      <c r="B74" s="382"/>
      <c r="C74" s="384"/>
      <c r="D74" s="390" t="s">
        <v>694</v>
      </c>
      <c r="E74" s="390" t="s">
        <v>1715</v>
      </c>
      <c r="F74" s="391"/>
      <c r="G74" s="280"/>
      <c r="H74" s="280"/>
      <c r="I74" s="361">
        <f ca="1">'SP A Min'!AE171</f>
        <v>0</v>
      </c>
      <c r="J74" s="361">
        <f ca="1">'SP A Min'!AF171</f>
        <v>0</v>
      </c>
      <c r="K74" s="361">
        <f t="shared" si="4"/>
        <v>0</v>
      </c>
      <c r="L74" s="264" t="str">
        <f t="shared" si="5"/>
        <v xml:space="preserve">-    </v>
      </c>
      <c r="Q74" s="31"/>
      <c r="R74" s="31"/>
      <c r="S74" s="31"/>
      <c r="T74" s="31"/>
    </row>
    <row r="75" spans="1:20" s="30" customFormat="1" ht="11.25">
      <c r="A75" s="388"/>
      <c r="B75" s="382"/>
      <c r="C75" s="384" t="s">
        <v>581</v>
      </c>
      <c r="D75" s="384" t="s">
        <v>1716</v>
      </c>
      <c r="E75" s="384"/>
      <c r="F75" s="391"/>
      <c r="G75" s="280"/>
      <c r="H75" s="280"/>
      <c r="I75" s="361">
        <f ca="1">'SP A Min'!AE172</f>
        <v>0</v>
      </c>
      <c r="J75" s="361">
        <f ca="1">'SP A Min'!AF172</f>
        <v>0</v>
      </c>
      <c r="K75" s="361">
        <f t="shared" si="4"/>
        <v>0</v>
      </c>
      <c r="L75" s="264" t="str">
        <f t="shared" si="5"/>
        <v xml:space="preserve">-    </v>
      </c>
      <c r="Q75" s="31"/>
      <c r="R75" s="31"/>
      <c r="S75" s="31"/>
      <c r="T75" s="31"/>
    </row>
    <row r="76" spans="1:20" s="30" customFormat="1" ht="11.25">
      <c r="A76" s="388"/>
      <c r="B76" s="382"/>
      <c r="C76" s="384" t="s">
        <v>1682</v>
      </c>
      <c r="D76" s="384" t="s">
        <v>1717</v>
      </c>
      <c r="E76" s="384"/>
      <c r="F76" s="391"/>
      <c r="G76" s="280"/>
      <c r="H76" s="280"/>
      <c r="I76" s="361">
        <f ca="1">'SP A Min'!AE176</f>
        <v>0</v>
      </c>
      <c r="J76" s="361">
        <f ca="1">'SP A Min'!AF176</f>
        <v>0</v>
      </c>
      <c r="K76" s="361">
        <f t="shared" si="4"/>
        <v>0</v>
      </c>
      <c r="L76" s="264" t="str">
        <f t="shared" si="5"/>
        <v xml:space="preserve">-    </v>
      </c>
      <c r="Q76" s="31"/>
      <c r="R76" s="31"/>
      <c r="S76" s="31"/>
      <c r="T76" s="31"/>
    </row>
    <row r="77" spans="1:20" s="30" customFormat="1" ht="11.25">
      <c r="A77" s="388"/>
      <c r="B77" s="382"/>
      <c r="C77" s="384" t="s">
        <v>1683</v>
      </c>
      <c r="D77" s="384" t="s">
        <v>1718</v>
      </c>
      <c r="E77" s="384"/>
      <c r="F77" s="391"/>
      <c r="G77" s="281"/>
      <c r="H77" s="281"/>
      <c r="I77" s="361">
        <f ca="1">'SP A Min'!AE177</f>
        <v>0</v>
      </c>
      <c r="J77" s="361">
        <f ca="1">'SP A Min'!AF177</f>
        <v>0</v>
      </c>
      <c r="K77" s="361">
        <f t="shared" si="4"/>
        <v>0</v>
      </c>
      <c r="L77" s="264" t="str">
        <f t="shared" si="5"/>
        <v xml:space="preserve">-    </v>
      </c>
      <c r="Q77" s="31"/>
      <c r="R77" s="31"/>
      <c r="S77" s="31"/>
      <c r="T77" s="31"/>
    </row>
    <row r="78" spans="1:20" s="30" customFormat="1" ht="11.25">
      <c r="A78" s="396"/>
      <c r="B78" s="384" t="s">
        <v>1689</v>
      </c>
      <c r="C78" s="391" t="s">
        <v>2354</v>
      </c>
      <c r="D78" s="384"/>
      <c r="E78" s="384"/>
      <c r="F78" s="391"/>
      <c r="G78" s="384"/>
      <c r="H78" s="384"/>
      <c r="I78" s="361">
        <f ca="1">SUM(I79:I80)</f>
        <v>0</v>
      </c>
      <c r="J78" s="361">
        <f ca="1">SUM(J79:J80)</f>
        <v>0</v>
      </c>
      <c r="K78" s="361">
        <f t="shared" si="4"/>
        <v>0</v>
      </c>
      <c r="L78" s="264" t="str">
        <f t="shared" si="5"/>
        <v xml:space="preserve">-    </v>
      </c>
      <c r="Q78" s="31"/>
      <c r="R78" s="31"/>
      <c r="S78" s="31"/>
      <c r="T78" s="31"/>
    </row>
    <row r="79" spans="1:20" s="30" customFormat="1" ht="11.25">
      <c r="A79" s="388"/>
      <c r="B79" s="382"/>
      <c r="C79" s="384" t="s">
        <v>727</v>
      </c>
      <c r="D79" s="384" t="s">
        <v>1719</v>
      </c>
      <c r="E79" s="382"/>
      <c r="F79" s="395"/>
      <c r="G79" s="384"/>
      <c r="H79" s="384"/>
      <c r="I79" s="361">
        <f ca="1">'SP A Min'!AE184</f>
        <v>0</v>
      </c>
      <c r="J79" s="361">
        <f ca="1">'SP A Min'!AF184</f>
        <v>0</v>
      </c>
      <c r="K79" s="361">
        <f t="shared" si="4"/>
        <v>0</v>
      </c>
      <c r="L79" s="264" t="str">
        <f t="shared" si="5"/>
        <v xml:space="preserve">-    </v>
      </c>
      <c r="Q79" s="31"/>
      <c r="R79" s="31"/>
      <c r="S79" s="31"/>
      <c r="T79" s="31"/>
    </row>
    <row r="80" spans="1:20" s="30" customFormat="1" ht="11.25">
      <c r="A80" s="380"/>
      <c r="B80" s="382"/>
      <c r="C80" s="384" t="s">
        <v>728</v>
      </c>
      <c r="D80" s="384" t="s">
        <v>1720</v>
      </c>
      <c r="E80" s="382"/>
      <c r="F80" s="393"/>
      <c r="G80" s="384"/>
      <c r="H80" s="384"/>
      <c r="I80" s="361">
        <f ca="1">'SP A Min'!AE185</f>
        <v>0</v>
      </c>
      <c r="J80" s="361">
        <f ca="1">'SP A Min'!AF185</f>
        <v>0</v>
      </c>
      <c r="K80" s="361">
        <f t="shared" si="4"/>
        <v>0</v>
      </c>
      <c r="L80" s="264" t="str">
        <f t="shared" si="5"/>
        <v xml:space="preserve">-    </v>
      </c>
      <c r="Q80" s="31"/>
      <c r="R80" s="31"/>
      <c r="S80" s="31"/>
      <c r="T80" s="31"/>
    </row>
    <row r="81" spans="1:20" s="287" customFormat="1" ht="10.5">
      <c r="A81" s="387"/>
      <c r="B81" s="382" t="s">
        <v>1721</v>
      </c>
      <c r="C81" s="397" t="s">
        <v>2355</v>
      </c>
      <c r="D81" s="382"/>
      <c r="E81" s="382"/>
      <c r="F81" s="398"/>
      <c r="G81" s="382"/>
      <c r="H81" s="382"/>
      <c r="I81" s="399">
        <f ca="1">SUM(I82:I85)</f>
        <v>0</v>
      </c>
      <c r="J81" s="399">
        <f ca="1">SUM(J82:J85)</f>
        <v>0</v>
      </c>
      <c r="K81" s="399">
        <f t="shared" si="4"/>
        <v>0</v>
      </c>
      <c r="L81" s="268" t="str">
        <f t="shared" si="5"/>
        <v xml:space="preserve">-    </v>
      </c>
      <c r="Q81" s="288"/>
      <c r="R81" s="288"/>
      <c r="S81" s="288"/>
      <c r="T81" s="288"/>
    </row>
    <row r="82" spans="1:20" s="30" customFormat="1" ht="11.25">
      <c r="A82" s="380"/>
      <c r="B82" s="382"/>
      <c r="C82" s="382" t="s">
        <v>727</v>
      </c>
      <c r="D82" s="391" t="s">
        <v>2356</v>
      </c>
      <c r="E82" s="382"/>
      <c r="F82" s="391"/>
      <c r="G82" s="384"/>
      <c r="H82" s="384"/>
      <c r="I82" s="361">
        <f ca="1">'SP A Min'!AE187</f>
        <v>0</v>
      </c>
      <c r="J82" s="361">
        <f ca="1">'SP A Min'!AF187</f>
        <v>0</v>
      </c>
      <c r="K82" s="361">
        <f t="shared" si="4"/>
        <v>0</v>
      </c>
      <c r="L82" s="264" t="str">
        <f t="shared" si="5"/>
        <v xml:space="preserve">-    </v>
      </c>
      <c r="Q82" s="31"/>
      <c r="R82" s="31"/>
      <c r="S82" s="31"/>
      <c r="T82" s="31"/>
    </row>
    <row r="83" spans="1:20" s="30" customFormat="1" ht="11.25">
      <c r="A83" s="388"/>
      <c r="B83" s="382"/>
      <c r="C83" s="382" t="s">
        <v>728</v>
      </c>
      <c r="D83" s="391" t="s">
        <v>1722</v>
      </c>
      <c r="E83" s="382"/>
      <c r="F83" s="395"/>
      <c r="G83" s="384"/>
      <c r="H83" s="384"/>
      <c r="I83" s="361">
        <f ca="1">'SP A Min'!AE188</f>
        <v>0</v>
      </c>
      <c r="J83" s="361">
        <f ca="1">'SP A Min'!AF188</f>
        <v>0</v>
      </c>
      <c r="K83" s="361">
        <f t="shared" si="4"/>
        <v>0</v>
      </c>
      <c r="L83" s="264" t="str">
        <f t="shared" si="5"/>
        <v xml:space="preserve">-    </v>
      </c>
      <c r="Q83" s="31"/>
      <c r="R83" s="31"/>
      <c r="S83" s="31"/>
      <c r="T83" s="31"/>
    </row>
    <row r="84" spans="1:20" s="30" customFormat="1" ht="11.25">
      <c r="A84" s="388"/>
      <c r="B84" s="382"/>
      <c r="C84" s="382" t="s">
        <v>2512</v>
      </c>
      <c r="D84" s="391" t="s">
        <v>3283</v>
      </c>
      <c r="E84" s="382"/>
      <c r="F84" s="395"/>
      <c r="G84" s="384"/>
      <c r="H84" s="384"/>
      <c r="I84" s="361">
        <f ca="1">'SP A Min'!AE189</f>
        <v>0</v>
      </c>
      <c r="J84" s="361">
        <f ca="1">'SP A Min'!AF189</f>
        <v>0</v>
      </c>
      <c r="K84" s="361">
        <f t="shared" si="4"/>
        <v>0</v>
      </c>
      <c r="L84" s="264" t="str">
        <f t="shared" si="5"/>
        <v xml:space="preserve">-    </v>
      </c>
      <c r="Q84" s="31"/>
      <c r="R84" s="31"/>
      <c r="S84" s="31"/>
      <c r="T84" s="31"/>
    </row>
    <row r="85" spans="1:20" s="30" customFormat="1" ht="11.25">
      <c r="A85" s="388"/>
      <c r="B85" s="382"/>
      <c r="C85" s="382" t="s">
        <v>580</v>
      </c>
      <c r="D85" s="391" t="s">
        <v>3284</v>
      </c>
      <c r="E85" s="382"/>
      <c r="F85" s="395"/>
      <c r="G85" s="384"/>
      <c r="H85" s="384"/>
      <c r="I85" s="361">
        <f ca="1">'SP A Min'!AE190</f>
        <v>0</v>
      </c>
      <c r="J85" s="361">
        <f ca="1">'SP A Min'!AF190</f>
        <v>0</v>
      </c>
      <c r="K85" s="376">
        <f t="shared" si="4"/>
        <v>0</v>
      </c>
      <c r="L85" s="452" t="str">
        <f t="shared" si="5"/>
        <v xml:space="preserve">-    </v>
      </c>
      <c r="Q85" s="31"/>
      <c r="R85" s="31"/>
      <c r="S85" s="31"/>
      <c r="T85" s="31"/>
    </row>
    <row r="86" spans="1:20" s="287" customFormat="1" ht="10.5">
      <c r="A86" s="1158" t="s">
        <v>3285</v>
      </c>
      <c r="B86" s="1159"/>
      <c r="C86" s="1159"/>
      <c r="D86" s="1159"/>
      <c r="E86" s="1159"/>
      <c r="F86" s="1159"/>
      <c r="G86" s="1172"/>
      <c r="H86" s="1159"/>
      <c r="I86" s="377">
        <f ca="1">I40+I46+I78+I81</f>
        <v>0</v>
      </c>
      <c r="J86" s="377">
        <f ca="1">J40+J46+J78+J81</f>
        <v>0</v>
      </c>
      <c r="K86" s="377">
        <f t="shared" si="4"/>
        <v>0</v>
      </c>
      <c r="L86" s="266" t="str">
        <f t="shared" si="5"/>
        <v xml:space="preserve">-    </v>
      </c>
      <c r="Q86" s="288"/>
      <c r="R86" s="288"/>
      <c r="S86" s="288"/>
      <c r="T86" s="288"/>
    </row>
    <row r="87" spans="1:20" s="287" customFormat="1" ht="10.5">
      <c r="A87" s="380" t="s">
        <v>617</v>
      </c>
      <c r="B87" s="381" t="s">
        <v>3286</v>
      </c>
      <c r="C87" s="382"/>
      <c r="D87" s="382"/>
      <c r="E87" s="382"/>
      <c r="F87" s="398"/>
      <c r="G87" s="400"/>
      <c r="H87" s="401"/>
      <c r="I87" s="355"/>
      <c r="J87" s="355"/>
      <c r="K87" s="355"/>
      <c r="L87" s="265"/>
      <c r="Q87" s="288"/>
      <c r="R87" s="288"/>
      <c r="S87" s="288"/>
      <c r="T87" s="288"/>
    </row>
    <row r="88" spans="1:20" s="287" customFormat="1" ht="10.5">
      <c r="A88" s="380"/>
      <c r="B88" s="382" t="s">
        <v>579</v>
      </c>
      <c r="C88" s="381" t="s">
        <v>2340</v>
      </c>
      <c r="D88" s="382"/>
      <c r="E88" s="382"/>
      <c r="F88" s="397"/>
      <c r="G88" s="382"/>
      <c r="H88" s="401"/>
      <c r="I88" s="355">
        <f ca="1">'SP A Min'!AE192</f>
        <v>0</v>
      </c>
      <c r="J88" s="355">
        <f ca="1">'SP A Min'!AF192</f>
        <v>0</v>
      </c>
      <c r="K88" s="355">
        <f>I88-J88</f>
        <v>0</v>
      </c>
      <c r="L88" s="265" t="str">
        <f>IF(J88=0,"-    ",K88/J88)</f>
        <v xml:space="preserve">-    </v>
      </c>
      <c r="Q88" s="288"/>
      <c r="R88" s="288"/>
      <c r="S88" s="288"/>
      <c r="T88" s="288"/>
    </row>
    <row r="89" spans="1:20" s="287" customFormat="1" ht="10.5">
      <c r="A89" s="380"/>
      <c r="B89" s="382" t="s">
        <v>1678</v>
      </c>
      <c r="C89" s="381" t="s">
        <v>2341</v>
      </c>
      <c r="D89" s="382"/>
      <c r="E89" s="382"/>
      <c r="F89" s="398"/>
      <c r="G89" s="402"/>
      <c r="H89" s="401"/>
      <c r="I89" s="355">
        <f ca="1">'SP A Min'!AE195</f>
        <v>0</v>
      </c>
      <c r="J89" s="355">
        <f ca="1">'SP A Min'!AF195</f>
        <v>0</v>
      </c>
      <c r="K89" s="355">
        <f>I89-J89</f>
        <v>0</v>
      </c>
      <c r="L89" s="265" t="str">
        <f>IF(J89=0,"-    ",K89/J89)</f>
        <v xml:space="preserve">-    </v>
      </c>
      <c r="Q89" s="288"/>
      <c r="R89" s="288"/>
      <c r="S89" s="288"/>
      <c r="T89" s="288"/>
    </row>
    <row r="90" spans="1:20" s="287" customFormat="1" ht="10.5">
      <c r="A90" s="1158" t="s">
        <v>3288</v>
      </c>
      <c r="B90" s="1159"/>
      <c r="C90" s="1159"/>
      <c r="D90" s="1159"/>
      <c r="E90" s="1159"/>
      <c r="F90" s="1159"/>
      <c r="G90" s="1161"/>
      <c r="H90" s="1159"/>
      <c r="I90" s="377">
        <f>SUM(I88:I89)</f>
        <v>0</v>
      </c>
      <c r="J90" s="377">
        <f>SUM(J88:J89)</f>
        <v>0</v>
      </c>
      <c r="K90" s="377">
        <f>I90-J90</f>
        <v>0</v>
      </c>
      <c r="L90" s="266" t="str">
        <f>IF(J90=0,"-    ",K90/J90)</f>
        <v xml:space="preserve">-    </v>
      </c>
      <c r="Q90" s="288"/>
      <c r="R90" s="288"/>
      <c r="S90" s="288"/>
      <c r="T90" s="288"/>
    </row>
    <row r="91" spans="1:20" s="292" customFormat="1" ht="5.45" customHeight="1" thickBot="1">
      <c r="A91" s="403"/>
      <c r="B91" s="397"/>
      <c r="C91" s="397"/>
      <c r="D91" s="397"/>
      <c r="E91" s="397"/>
      <c r="F91" s="397"/>
      <c r="G91" s="397"/>
      <c r="H91" s="397"/>
      <c r="I91" s="404"/>
      <c r="J91" s="404"/>
      <c r="K91" s="404"/>
      <c r="L91" s="455"/>
      <c r="Q91" s="293"/>
      <c r="R91" s="293"/>
      <c r="S91" s="293"/>
      <c r="T91" s="293"/>
    </row>
    <row r="92" spans="1:20" s="287" customFormat="1" ht="11.25" thickBot="1">
      <c r="A92" s="1169" t="s">
        <v>3287</v>
      </c>
      <c r="B92" s="1170"/>
      <c r="C92" s="1170"/>
      <c r="D92" s="1170"/>
      <c r="E92" s="1170"/>
      <c r="F92" s="1170"/>
      <c r="G92" s="1170"/>
      <c r="H92" s="1170"/>
      <c r="I92" s="405">
        <f>I37+I86+I90</f>
        <v>0</v>
      </c>
      <c r="J92" s="405">
        <f>J37+J86+J90</f>
        <v>0</v>
      </c>
      <c r="K92" s="405">
        <f>I92-J92</f>
        <v>0</v>
      </c>
      <c r="L92" s="456" t="str">
        <f>IF(J92=0,"-    ",K92/J92)</f>
        <v xml:space="preserve">-    </v>
      </c>
      <c r="Q92" s="288"/>
      <c r="R92" s="288"/>
      <c r="S92" s="288"/>
      <c r="T92" s="288"/>
    </row>
    <row r="93" spans="1:20" s="294" customFormat="1" ht="10.5">
      <c r="A93" s="380" t="s">
        <v>620</v>
      </c>
      <c r="B93" s="381" t="s">
        <v>3289</v>
      </c>
      <c r="C93" s="382"/>
      <c r="D93" s="382"/>
      <c r="E93" s="382"/>
      <c r="F93" s="398"/>
      <c r="G93" s="382"/>
      <c r="H93" s="401"/>
      <c r="I93" s="355"/>
      <c r="J93" s="355"/>
      <c r="K93" s="355"/>
      <c r="L93" s="265"/>
      <c r="Q93" s="295"/>
      <c r="R93" s="295"/>
      <c r="S93" s="295"/>
      <c r="T93" s="295"/>
    </row>
    <row r="94" spans="1:20" s="294" customFormat="1" ht="10.5">
      <c r="A94" s="380"/>
      <c r="B94" s="382" t="s">
        <v>2391</v>
      </c>
      <c r="C94" s="381" t="s">
        <v>3290</v>
      </c>
      <c r="D94" s="382"/>
      <c r="E94" s="382"/>
      <c r="F94" s="397"/>
      <c r="G94" s="382"/>
      <c r="H94" s="401"/>
      <c r="I94" s="355">
        <f ca="1">'SP A Min'!AE199</f>
        <v>0</v>
      </c>
      <c r="J94" s="355">
        <f ca="1">'SP A Min'!AF199</f>
        <v>0</v>
      </c>
      <c r="K94" s="355">
        <f>I94-J94</f>
        <v>0</v>
      </c>
      <c r="L94" s="265" t="str">
        <f>IF(J94=0,"-    ",K94/J94)</f>
        <v xml:space="preserve">-    </v>
      </c>
      <c r="Q94" s="295"/>
      <c r="R94" s="295"/>
      <c r="S94" s="295"/>
      <c r="T94" s="295"/>
    </row>
    <row r="95" spans="1:20" s="294" customFormat="1" ht="10.5">
      <c r="A95" s="380"/>
      <c r="B95" s="382" t="s">
        <v>728</v>
      </c>
      <c r="C95" s="397" t="s">
        <v>2339</v>
      </c>
      <c r="D95" s="382"/>
      <c r="E95" s="382"/>
      <c r="F95" s="398"/>
      <c r="G95" s="382"/>
      <c r="H95" s="401"/>
      <c r="I95" s="355">
        <f ca="1">'SP A Min'!AE200</f>
        <v>0</v>
      </c>
      <c r="J95" s="355">
        <f ca="1">'SP A Min'!AF200</f>
        <v>0</v>
      </c>
      <c r="K95" s="355">
        <f>I95-J95</f>
        <v>0</v>
      </c>
      <c r="L95" s="265" t="str">
        <f>IF(J95=0,"-    ",K95/J95)</f>
        <v xml:space="preserve">-    </v>
      </c>
      <c r="Q95" s="295"/>
      <c r="R95" s="295"/>
      <c r="S95" s="295"/>
      <c r="T95" s="295"/>
    </row>
    <row r="96" spans="1:20" s="294" customFormat="1" ht="10.5">
      <c r="A96" s="380"/>
      <c r="B96" s="397" t="s">
        <v>2512</v>
      </c>
      <c r="C96" s="382" t="s">
        <v>3291</v>
      </c>
      <c r="D96" s="382"/>
      <c r="E96" s="382"/>
      <c r="F96" s="398"/>
      <c r="G96" s="382"/>
      <c r="H96" s="401"/>
      <c r="I96" s="355">
        <f ca="1">'SP A Min'!AE201</f>
        <v>0</v>
      </c>
      <c r="J96" s="355">
        <f ca="1">'SP A Min'!AF201</f>
        <v>0</v>
      </c>
      <c r="K96" s="355">
        <f>I96-J96</f>
        <v>0</v>
      </c>
      <c r="L96" s="265" t="str">
        <f>IF(J96=0,"-    ",K96/J96)</f>
        <v xml:space="preserve">-    </v>
      </c>
      <c r="Q96" s="295"/>
      <c r="R96" s="295"/>
      <c r="S96" s="295"/>
      <c r="T96" s="295"/>
    </row>
    <row r="97" spans="1:20" s="294" customFormat="1" ht="10.5">
      <c r="A97" s="380"/>
      <c r="B97" s="382" t="s">
        <v>580</v>
      </c>
      <c r="C97" s="381" t="s">
        <v>600</v>
      </c>
      <c r="D97" s="382"/>
      <c r="E97" s="382"/>
      <c r="F97" s="397"/>
      <c r="G97" s="402"/>
      <c r="H97" s="401"/>
      <c r="I97" s="355">
        <f ca="1">'SP A Min'!AE202</f>
        <v>0</v>
      </c>
      <c r="J97" s="355">
        <f ca="1">'SP A Min'!AF202</f>
        <v>0</v>
      </c>
      <c r="K97" s="355">
        <f>I97-J97</f>
        <v>0</v>
      </c>
      <c r="L97" s="265" t="str">
        <f>IF(J97=0,"-    ",K97/J97)</f>
        <v xml:space="preserve">-    </v>
      </c>
      <c r="Q97" s="295"/>
      <c r="R97" s="295"/>
      <c r="S97" s="295"/>
      <c r="T97" s="295"/>
    </row>
    <row r="98" spans="1:20" s="287" customFormat="1" ht="11.25" thickBot="1">
      <c r="A98" s="1153" t="s">
        <v>601</v>
      </c>
      <c r="B98" s="1154"/>
      <c r="C98" s="1154"/>
      <c r="D98" s="1154"/>
      <c r="E98" s="1154"/>
      <c r="F98" s="1154"/>
      <c r="G98" s="1155"/>
      <c r="H98" s="1156"/>
      <c r="I98" s="406">
        <f>SUM(I94:I97)</f>
        <v>0</v>
      </c>
      <c r="J98" s="406">
        <f>SUM(J94:J97)</f>
        <v>0</v>
      </c>
      <c r="K98" s="406">
        <f>I98-J98</f>
        <v>0</v>
      </c>
      <c r="L98" s="457" t="str">
        <f>IF(J98=0,"-    ",K98/J98)</f>
        <v xml:space="preserve">-    </v>
      </c>
      <c r="Q98" s="288"/>
      <c r="R98" s="288"/>
      <c r="S98" s="288"/>
      <c r="T98" s="288"/>
    </row>
    <row r="99" spans="1:20" s="35" customFormat="1" ht="11.25">
      <c r="A99" s="378"/>
      <c r="B99" s="378"/>
      <c r="C99" s="378"/>
      <c r="D99" s="378"/>
      <c r="E99" s="378"/>
      <c r="F99" s="378"/>
      <c r="G99" s="378"/>
      <c r="H99" s="378"/>
      <c r="I99" s="407"/>
      <c r="J99" s="407"/>
      <c r="K99" s="407"/>
      <c r="L99" s="262"/>
      <c r="Q99" s="36"/>
      <c r="R99" s="36"/>
      <c r="S99" s="36"/>
      <c r="T99" s="36"/>
    </row>
    <row r="100" spans="1:20" s="35" customFormat="1" ht="11.25">
      <c r="A100" s="378"/>
      <c r="B100" s="378"/>
      <c r="C100" s="378"/>
      <c r="D100" s="378"/>
      <c r="E100" s="378"/>
      <c r="F100" s="378"/>
      <c r="G100" s="378"/>
      <c r="H100" s="378"/>
      <c r="I100" s="407"/>
      <c r="J100" s="407"/>
      <c r="K100" s="407"/>
      <c r="L100" s="262"/>
      <c r="Q100" s="36"/>
      <c r="R100" s="36"/>
      <c r="S100" s="36"/>
      <c r="T100" s="36"/>
    </row>
    <row r="101" spans="1:20" s="33" customFormat="1" ht="12" thickBot="1">
      <c r="A101" s="408"/>
      <c r="B101" s="408"/>
      <c r="C101" s="408"/>
      <c r="D101" s="408"/>
      <c r="E101" s="408"/>
      <c r="F101" s="409"/>
      <c r="G101" s="410"/>
      <c r="H101" s="410"/>
      <c r="I101" s="411"/>
      <c r="J101" s="410"/>
      <c r="K101" s="410"/>
      <c r="L101" s="458"/>
      <c r="Q101" s="31"/>
      <c r="R101" s="31"/>
      <c r="S101" s="31"/>
      <c r="T101" s="31"/>
    </row>
    <row r="102" spans="1:20" ht="36" customHeight="1" thickBot="1">
      <c r="A102" s="1151" t="s">
        <v>602</v>
      </c>
      <c r="B102" s="1152"/>
      <c r="C102" s="1152"/>
      <c r="D102" s="1152"/>
      <c r="E102" s="1152"/>
      <c r="F102" s="1152"/>
      <c r="G102" s="1152"/>
      <c r="H102" s="1152"/>
      <c r="I102" s="1152"/>
      <c r="J102" s="1152"/>
      <c r="K102" s="1143" t="s">
        <v>578</v>
      </c>
      <c r="L102" s="1144"/>
    </row>
    <row r="103" spans="1:20" ht="13.5" thickBot="1">
      <c r="A103" s="412"/>
      <c r="B103" s="412"/>
      <c r="C103" s="412"/>
      <c r="D103" s="412"/>
      <c r="E103" s="412"/>
      <c r="F103" s="413"/>
      <c r="G103" s="410"/>
      <c r="H103" s="410"/>
      <c r="I103" s="414"/>
      <c r="J103" s="415"/>
      <c r="K103" s="415"/>
      <c r="L103" s="270"/>
    </row>
    <row r="104" spans="1:20" ht="13.15" customHeight="1">
      <c r="A104" s="1145" t="s">
        <v>2385</v>
      </c>
      <c r="B104" s="1146"/>
      <c r="C104" s="1146"/>
      <c r="D104" s="1146"/>
      <c r="E104" s="1146"/>
      <c r="F104" s="1146"/>
      <c r="G104" s="1146"/>
      <c r="H104" s="1146"/>
      <c r="I104" s="1139" t="s">
        <v>2389</v>
      </c>
      <c r="J104" s="1139" t="s">
        <v>2390</v>
      </c>
      <c r="K104" s="1139" t="s">
        <v>2388</v>
      </c>
      <c r="L104" s="1150"/>
    </row>
    <row r="105" spans="1:20" s="5" customFormat="1" ht="39.75" customHeight="1">
      <c r="A105" s="1147"/>
      <c r="B105" s="1148"/>
      <c r="C105" s="1148"/>
      <c r="D105" s="1148"/>
      <c r="E105" s="1148"/>
      <c r="F105" s="1148"/>
      <c r="G105" s="1149"/>
      <c r="H105" s="1148"/>
      <c r="I105" s="1140"/>
      <c r="J105" s="1140"/>
      <c r="K105" s="416" t="s">
        <v>2386</v>
      </c>
      <c r="L105" s="263" t="s">
        <v>2387</v>
      </c>
    </row>
    <row r="106" spans="1:20" s="30" customFormat="1" ht="11.25">
      <c r="A106" s="417"/>
      <c r="B106" s="418"/>
      <c r="C106" s="418"/>
      <c r="D106" s="418"/>
      <c r="E106" s="418"/>
      <c r="F106" s="419"/>
      <c r="G106" s="420"/>
      <c r="H106" s="421"/>
      <c r="I106" s="422"/>
      <c r="J106" s="423"/>
      <c r="K106" s="423"/>
      <c r="L106" s="459"/>
      <c r="Q106" s="31"/>
      <c r="R106" s="31"/>
      <c r="S106" s="31"/>
      <c r="T106" s="31"/>
    </row>
    <row r="107" spans="1:20" s="287" customFormat="1" ht="10.5">
      <c r="A107" s="356" t="s">
        <v>608</v>
      </c>
      <c r="B107" s="424" t="s">
        <v>2342</v>
      </c>
      <c r="C107" s="350"/>
      <c r="D107" s="350"/>
      <c r="E107" s="350"/>
      <c r="F107" s="352"/>
      <c r="G107" s="353"/>
      <c r="H107" s="297"/>
      <c r="I107" s="355"/>
      <c r="J107" s="296"/>
      <c r="K107" s="296"/>
      <c r="L107" s="460"/>
      <c r="Q107" s="288"/>
      <c r="R107" s="288"/>
      <c r="S107" s="288"/>
      <c r="T107" s="288"/>
    </row>
    <row r="108" spans="1:20" s="287" customFormat="1" ht="10.5">
      <c r="A108" s="356"/>
      <c r="B108" s="350"/>
      <c r="C108" s="350"/>
      <c r="D108" s="350"/>
      <c r="E108" s="350"/>
      <c r="F108" s="378"/>
      <c r="G108" s="353"/>
      <c r="H108" s="297"/>
      <c r="I108" s="355"/>
      <c r="J108" s="296"/>
      <c r="K108" s="296"/>
      <c r="L108" s="460"/>
      <c r="Q108" s="288"/>
      <c r="R108" s="288"/>
      <c r="S108" s="288"/>
      <c r="T108" s="288"/>
    </row>
    <row r="109" spans="1:20" s="287" customFormat="1" ht="11.25">
      <c r="A109" s="349"/>
      <c r="B109" s="350" t="s">
        <v>579</v>
      </c>
      <c r="C109" s="351" t="s">
        <v>2343</v>
      </c>
      <c r="D109" s="350"/>
      <c r="E109" s="350"/>
      <c r="F109" s="352"/>
      <c r="G109" s="353"/>
      <c r="H109" s="297"/>
      <c r="I109" s="355">
        <f ca="1">'SP P Min'!AE33</f>
        <v>0</v>
      </c>
      <c r="J109" s="355">
        <f ca="1">'SP P Min'!AF33</f>
        <v>0</v>
      </c>
      <c r="K109" s="355">
        <f t="shared" ref="K109:K124" si="6">I109-J109</f>
        <v>0</v>
      </c>
      <c r="L109" s="265" t="str">
        <f t="shared" ref="L109:L124" si="7">IF(J109=0,"-    ",K109/J109)</f>
        <v xml:space="preserve">-    </v>
      </c>
      <c r="Q109" s="288"/>
      <c r="R109" s="288"/>
      <c r="S109" s="288"/>
      <c r="T109" s="288"/>
    </row>
    <row r="110" spans="1:20" s="287" customFormat="1" ht="11.25">
      <c r="A110" s="349"/>
      <c r="B110" s="350" t="s">
        <v>1678</v>
      </c>
      <c r="C110" s="425" t="s">
        <v>1079</v>
      </c>
      <c r="D110" s="350"/>
      <c r="E110" s="350"/>
      <c r="F110" s="351"/>
      <c r="G110" s="353"/>
      <c r="H110" s="297"/>
      <c r="I110" s="355">
        <f ca="1">I111+I112+SUM(I116:I118)</f>
        <v>0</v>
      </c>
      <c r="J110" s="355">
        <f ca="1">J111+J112+SUM(J116:J118)</f>
        <v>0</v>
      </c>
      <c r="K110" s="355">
        <f t="shared" si="6"/>
        <v>0</v>
      </c>
      <c r="L110" s="265" t="str">
        <f t="shared" si="7"/>
        <v xml:space="preserve">-    </v>
      </c>
      <c r="Q110" s="288"/>
      <c r="R110" s="288"/>
      <c r="S110" s="288"/>
      <c r="T110" s="288"/>
    </row>
    <row r="111" spans="1:20" s="30" customFormat="1" ht="11.25">
      <c r="A111" s="362"/>
      <c r="B111" s="350"/>
      <c r="C111" s="384" t="s">
        <v>727</v>
      </c>
      <c r="D111" s="384" t="s">
        <v>1080</v>
      </c>
      <c r="E111" s="382"/>
      <c r="F111" s="359"/>
      <c r="G111" s="278"/>
      <c r="H111" s="426"/>
      <c r="I111" s="361">
        <f ca="1">'SP P Min'!AE35</f>
        <v>0</v>
      </c>
      <c r="J111" s="361">
        <f ca="1">'SP P Min'!AF35</f>
        <v>0</v>
      </c>
      <c r="K111" s="361">
        <f t="shared" si="6"/>
        <v>0</v>
      </c>
      <c r="L111" s="264" t="str">
        <f t="shared" si="7"/>
        <v xml:space="preserve">-    </v>
      </c>
      <c r="Q111" s="31"/>
      <c r="R111" s="31"/>
      <c r="S111" s="31"/>
      <c r="T111" s="31"/>
    </row>
    <row r="112" spans="1:20" s="30" customFormat="1" ht="11.25">
      <c r="A112" s="362"/>
      <c r="B112" s="350"/>
      <c r="C112" s="384" t="s">
        <v>728</v>
      </c>
      <c r="D112" s="384" t="s">
        <v>1081</v>
      </c>
      <c r="E112" s="382"/>
      <c r="F112" s="359"/>
      <c r="G112" s="278"/>
      <c r="H112" s="426"/>
      <c r="I112" s="361">
        <f ca="1">SUM(I113:I115)</f>
        <v>0</v>
      </c>
      <c r="J112" s="361">
        <f ca="1">SUM(J113:J115)</f>
        <v>0</v>
      </c>
      <c r="K112" s="361">
        <f t="shared" si="6"/>
        <v>0</v>
      </c>
      <c r="L112" s="264" t="str">
        <f t="shared" si="7"/>
        <v xml:space="preserve">-    </v>
      </c>
      <c r="Q112" s="31"/>
      <c r="R112" s="31"/>
      <c r="S112" s="31"/>
      <c r="T112" s="31"/>
    </row>
    <row r="113" spans="1:20" s="30" customFormat="1" ht="11.25">
      <c r="A113" s="388"/>
      <c r="B113" s="382"/>
      <c r="C113" s="384"/>
      <c r="D113" s="390" t="s">
        <v>1095</v>
      </c>
      <c r="E113" s="390" t="s">
        <v>1096</v>
      </c>
      <c r="F113" s="391"/>
      <c r="G113" s="384"/>
      <c r="H113" s="384"/>
      <c r="I113" s="361">
        <f ca="1">'SP P Min'!AE37</f>
        <v>0</v>
      </c>
      <c r="J113" s="361">
        <f ca="1">'SP P Min'!AF37</f>
        <v>0</v>
      </c>
      <c r="K113" s="361">
        <f t="shared" si="6"/>
        <v>0</v>
      </c>
      <c r="L113" s="264" t="str">
        <f t="shared" si="7"/>
        <v xml:space="preserve">-    </v>
      </c>
      <c r="Q113" s="31"/>
      <c r="R113" s="31"/>
      <c r="S113" s="31"/>
      <c r="T113" s="31"/>
    </row>
    <row r="114" spans="1:20" s="30" customFormat="1" ht="11.25">
      <c r="A114" s="388"/>
      <c r="B114" s="382"/>
      <c r="C114" s="384"/>
      <c r="D114" s="390" t="s">
        <v>694</v>
      </c>
      <c r="E114" s="390" t="s">
        <v>1099</v>
      </c>
      <c r="F114" s="391"/>
      <c r="G114" s="384"/>
      <c r="H114" s="384"/>
      <c r="I114" s="361">
        <f ca="1">'SP P Min'!AE38</f>
        <v>0</v>
      </c>
      <c r="J114" s="361">
        <f ca="1">'SP P Min'!AF38</f>
        <v>0</v>
      </c>
      <c r="K114" s="361">
        <f t="shared" si="6"/>
        <v>0</v>
      </c>
      <c r="L114" s="264" t="str">
        <f t="shared" si="7"/>
        <v xml:space="preserve">-    </v>
      </c>
      <c r="Q114" s="31"/>
      <c r="R114" s="31"/>
      <c r="S114" s="31"/>
      <c r="T114" s="31"/>
    </row>
    <row r="115" spans="1:20" s="30" customFormat="1" ht="11.25">
      <c r="A115" s="388"/>
      <c r="B115" s="382"/>
      <c r="C115" s="384"/>
      <c r="D115" s="390" t="s">
        <v>1097</v>
      </c>
      <c r="E115" s="390" t="s">
        <v>1098</v>
      </c>
      <c r="F115" s="391"/>
      <c r="G115" s="384"/>
      <c r="H115" s="384"/>
      <c r="I115" s="361">
        <f ca="1">'SP P Min'!AE39</f>
        <v>0</v>
      </c>
      <c r="J115" s="361">
        <f ca="1">'SP P Min'!AF39</f>
        <v>0</v>
      </c>
      <c r="K115" s="361">
        <f t="shared" si="6"/>
        <v>0</v>
      </c>
      <c r="L115" s="264" t="str">
        <f t="shared" si="7"/>
        <v xml:space="preserve">-    </v>
      </c>
      <c r="Q115" s="31"/>
      <c r="R115" s="31"/>
      <c r="S115" s="31"/>
      <c r="T115" s="31"/>
    </row>
    <row r="116" spans="1:20" s="30" customFormat="1" ht="11.25">
      <c r="A116" s="388"/>
      <c r="B116" s="382"/>
      <c r="C116" s="365" t="s">
        <v>2512</v>
      </c>
      <c r="D116" s="365" t="s">
        <v>1100</v>
      </c>
      <c r="E116" s="384"/>
      <c r="F116" s="391"/>
      <c r="G116" s="384"/>
      <c r="H116" s="384"/>
      <c r="I116" s="361">
        <f ca="1">'SP P Min'!AE40</f>
        <v>0</v>
      </c>
      <c r="J116" s="361">
        <f ca="1">'SP P Min'!AF40</f>
        <v>0</v>
      </c>
      <c r="K116" s="361">
        <f t="shared" si="6"/>
        <v>0</v>
      </c>
      <c r="L116" s="264" t="str">
        <f t="shared" si="7"/>
        <v xml:space="preserve">-    </v>
      </c>
      <c r="Q116" s="31"/>
      <c r="R116" s="31"/>
      <c r="S116" s="31"/>
      <c r="T116" s="31"/>
    </row>
    <row r="117" spans="1:20" s="30" customFormat="1" ht="11.25">
      <c r="A117" s="388"/>
      <c r="B117" s="382"/>
      <c r="C117" s="365" t="s">
        <v>580</v>
      </c>
      <c r="D117" s="365" t="s">
        <v>1101</v>
      </c>
      <c r="E117" s="384"/>
      <c r="F117" s="391"/>
      <c r="G117" s="384"/>
      <c r="H117" s="384"/>
      <c r="I117" s="361">
        <f ca="1">'SP P Min'!AE41</f>
        <v>0</v>
      </c>
      <c r="J117" s="361">
        <f ca="1">'SP P Min'!AF41</f>
        <v>0</v>
      </c>
      <c r="K117" s="361">
        <f t="shared" si="6"/>
        <v>0</v>
      </c>
      <c r="L117" s="264" t="str">
        <f t="shared" si="7"/>
        <v xml:space="preserve">-    </v>
      </c>
      <c r="Q117" s="31"/>
      <c r="R117" s="31"/>
      <c r="S117" s="31"/>
      <c r="T117" s="31"/>
    </row>
    <row r="118" spans="1:20" s="30" customFormat="1" ht="11.25">
      <c r="A118" s="362"/>
      <c r="B118" s="350"/>
      <c r="C118" s="365" t="s">
        <v>581</v>
      </c>
      <c r="D118" s="365" t="s">
        <v>1102</v>
      </c>
      <c r="E118" s="350"/>
      <c r="F118" s="359"/>
      <c r="G118" s="278"/>
      <c r="H118" s="426"/>
      <c r="I118" s="361">
        <f ca="1">'SP P Min'!AE42</f>
        <v>0</v>
      </c>
      <c r="J118" s="361">
        <f ca="1">'SP P Min'!AF42</f>
        <v>0</v>
      </c>
      <c r="K118" s="361">
        <f t="shared" si="6"/>
        <v>0</v>
      </c>
      <c r="L118" s="264" t="str">
        <f t="shared" si="7"/>
        <v xml:space="preserve">-    </v>
      </c>
      <c r="Q118" s="31"/>
      <c r="R118" s="31"/>
      <c r="S118" s="31"/>
      <c r="T118" s="31"/>
    </row>
    <row r="119" spans="1:20" s="287" customFormat="1" ht="11.25">
      <c r="A119" s="349"/>
      <c r="B119" s="425" t="s">
        <v>1689</v>
      </c>
      <c r="C119" s="425" t="s">
        <v>1103</v>
      </c>
      <c r="D119" s="350"/>
      <c r="E119" s="350"/>
      <c r="F119" s="351"/>
      <c r="G119" s="353"/>
      <c r="H119" s="297"/>
      <c r="I119" s="355">
        <f ca="1">'SP P Min'!AE43</f>
        <v>0</v>
      </c>
      <c r="J119" s="355">
        <f ca="1">'SP P Min'!AF43</f>
        <v>0</v>
      </c>
      <c r="K119" s="355">
        <f t="shared" si="6"/>
        <v>0</v>
      </c>
      <c r="L119" s="265" t="str">
        <f t="shared" si="7"/>
        <v xml:space="preserve">-    </v>
      </c>
      <c r="Q119" s="288"/>
      <c r="R119" s="288"/>
      <c r="S119" s="288"/>
      <c r="T119" s="288"/>
    </row>
    <row r="120" spans="1:20" s="287" customFormat="1" ht="11.25">
      <c r="A120" s="349"/>
      <c r="B120" s="425" t="s">
        <v>1721</v>
      </c>
      <c r="C120" s="378" t="s">
        <v>2344</v>
      </c>
      <c r="D120" s="350"/>
      <c r="E120" s="350"/>
      <c r="F120" s="351"/>
      <c r="G120" s="353"/>
      <c r="H120" s="297"/>
      <c r="I120" s="355">
        <f ca="1">'SP P Min'!AE44</f>
        <v>0</v>
      </c>
      <c r="J120" s="355">
        <f ca="1">'SP P Min'!AF44</f>
        <v>0</v>
      </c>
      <c r="K120" s="355">
        <f t="shared" si="6"/>
        <v>0</v>
      </c>
      <c r="L120" s="265" t="str">
        <f t="shared" si="7"/>
        <v xml:space="preserve">-    </v>
      </c>
      <c r="Q120" s="288"/>
      <c r="R120" s="288"/>
      <c r="S120" s="288"/>
      <c r="T120" s="288"/>
    </row>
    <row r="121" spans="1:20" s="287" customFormat="1" ht="10.5">
      <c r="A121" s="349"/>
      <c r="B121" s="425" t="s">
        <v>603</v>
      </c>
      <c r="C121" s="378" t="s">
        <v>2357</v>
      </c>
      <c r="D121" s="350"/>
      <c r="E121" s="350"/>
      <c r="F121" s="352"/>
      <c r="G121" s="353"/>
      <c r="H121" s="297"/>
      <c r="I121" s="355">
        <f ca="1">'SP P Min'!AE51+'SP P Min'!AE52+'SP P Min'!AE53</f>
        <v>0</v>
      </c>
      <c r="J121" s="355">
        <f ca="1">'SP P Min'!AF51+'SP P Min'!AF52+'SP P Min'!AF53</f>
        <v>0</v>
      </c>
      <c r="K121" s="355">
        <f t="shared" si="6"/>
        <v>0</v>
      </c>
      <c r="L121" s="265" t="str">
        <f t="shared" si="7"/>
        <v xml:space="preserve">-    </v>
      </c>
      <c r="Q121" s="288"/>
      <c r="R121" s="288"/>
      <c r="S121" s="288"/>
      <c r="T121" s="288"/>
    </row>
    <row r="122" spans="1:20" s="287" customFormat="1" ht="11.25">
      <c r="A122" s="349"/>
      <c r="B122" s="425" t="s">
        <v>604</v>
      </c>
      <c r="C122" s="378" t="s">
        <v>2358</v>
      </c>
      <c r="D122" s="350"/>
      <c r="E122" s="350"/>
      <c r="F122" s="351"/>
      <c r="G122" s="353"/>
      <c r="H122" s="297"/>
      <c r="I122" s="355">
        <f ca="1">'SP P Min'!AE54</f>
        <v>0</v>
      </c>
      <c r="J122" s="355">
        <f ca="1">'SP P Min'!AF54</f>
        <v>0</v>
      </c>
      <c r="K122" s="355">
        <f t="shared" si="6"/>
        <v>0</v>
      </c>
      <c r="L122" s="265" t="str">
        <f t="shared" si="7"/>
        <v xml:space="preserve">-    </v>
      </c>
      <c r="Q122" s="288"/>
      <c r="R122" s="288"/>
      <c r="S122" s="288"/>
      <c r="T122" s="288"/>
    </row>
    <row r="123" spans="1:20" s="287" customFormat="1" ht="11.25">
      <c r="A123" s="349"/>
      <c r="B123" s="425" t="s">
        <v>605</v>
      </c>
      <c r="C123" s="378" t="s">
        <v>2359</v>
      </c>
      <c r="D123" s="350"/>
      <c r="E123" s="350"/>
      <c r="F123" s="351"/>
      <c r="G123" s="353"/>
      <c r="H123" s="297"/>
      <c r="I123" s="427">
        <f ca="1">'SP P Min'!AE55</f>
        <v>0</v>
      </c>
      <c r="J123" s="427">
        <f ca="1">'SP P Min'!AF55</f>
        <v>0</v>
      </c>
      <c r="K123" s="355">
        <f t="shared" si="6"/>
        <v>0</v>
      </c>
      <c r="L123" s="265" t="str">
        <f t="shared" si="7"/>
        <v xml:space="preserve">-    </v>
      </c>
      <c r="Q123" s="288"/>
      <c r="R123" s="288"/>
      <c r="S123" s="288"/>
      <c r="T123" s="288"/>
    </row>
    <row r="124" spans="1:20" s="287" customFormat="1" ht="10.5">
      <c r="A124" s="1125" t="s">
        <v>2268</v>
      </c>
      <c r="B124" s="1126"/>
      <c r="C124" s="1126"/>
      <c r="D124" s="1126"/>
      <c r="E124" s="1126"/>
      <c r="F124" s="1126"/>
      <c r="G124" s="1157"/>
      <c r="H124" s="1126"/>
      <c r="I124" s="377">
        <f ca="1">I109+I110+SUM(I119:I123)</f>
        <v>0</v>
      </c>
      <c r="J124" s="377">
        <f ca="1">J109+J110+SUM(J119:J123)</f>
        <v>0</v>
      </c>
      <c r="K124" s="377">
        <f t="shared" si="6"/>
        <v>0</v>
      </c>
      <c r="L124" s="266" t="str">
        <f t="shared" si="7"/>
        <v xml:space="preserve">-    </v>
      </c>
      <c r="Q124" s="288"/>
      <c r="R124" s="288"/>
      <c r="S124" s="288"/>
      <c r="T124" s="288"/>
    </row>
    <row r="125" spans="1:20" s="287" customFormat="1" ht="10.5">
      <c r="A125" s="428" t="s">
        <v>611</v>
      </c>
      <c r="B125" s="424" t="s">
        <v>2360</v>
      </c>
      <c r="C125" s="425"/>
      <c r="D125" s="350"/>
      <c r="E125" s="350"/>
      <c r="F125" s="352"/>
      <c r="G125" s="429"/>
      <c r="H125" s="297"/>
      <c r="I125" s="355"/>
      <c r="J125" s="355"/>
      <c r="K125" s="355"/>
      <c r="L125" s="265"/>
      <c r="Q125" s="288"/>
      <c r="R125" s="288"/>
      <c r="S125" s="288"/>
      <c r="T125" s="288"/>
    </row>
    <row r="126" spans="1:20" s="287" customFormat="1" ht="10.5">
      <c r="A126" s="428"/>
      <c r="B126" s="425" t="s">
        <v>727</v>
      </c>
      <c r="C126" s="424" t="s">
        <v>1104</v>
      </c>
      <c r="D126" s="350"/>
      <c r="E126" s="350"/>
      <c r="F126" s="352"/>
      <c r="G126" s="353"/>
      <c r="H126" s="297"/>
      <c r="I126" s="355">
        <f ca="1">'SP P Min'!AE57</f>
        <v>0</v>
      </c>
      <c r="J126" s="355">
        <f ca="1">'SP P Min'!AF57</f>
        <v>0</v>
      </c>
      <c r="K126" s="355">
        <f t="shared" ref="K126:K131" si="8">I126-J126</f>
        <v>0</v>
      </c>
      <c r="L126" s="265" t="str">
        <f t="shared" ref="L126:L131" si="9">IF(J126=0,"-    ",K126/J126)</f>
        <v xml:space="preserve">-    </v>
      </c>
      <c r="Q126" s="288"/>
      <c r="R126" s="288"/>
      <c r="S126" s="288"/>
      <c r="T126" s="288"/>
    </row>
    <row r="127" spans="1:20" s="287" customFormat="1" ht="10.5">
      <c r="A127" s="428"/>
      <c r="B127" s="425" t="s">
        <v>728</v>
      </c>
      <c r="C127" s="424" t="s">
        <v>2361</v>
      </c>
      <c r="D127" s="350"/>
      <c r="E127" s="350"/>
      <c r="F127" s="378"/>
      <c r="G127" s="353"/>
      <c r="H127" s="297"/>
      <c r="I127" s="355">
        <f ca="1">'SP P Min'!AE58</f>
        <v>0</v>
      </c>
      <c r="J127" s="355">
        <f ca="1">'SP P Min'!AF58</f>
        <v>0</v>
      </c>
      <c r="K127" s="355">
        <f t="shared" si="8"/>
        <v>0</v>
      </c>
      <c r="L127" s="265" t="str">
        <f t="shared" si="9"/>
        <v xml:space="preserve">-    </v>
      </c>
      <c r="Q127" s="288"/>
      <c r="R127" s="288"/>
      <c r="S127" s="288"/>
      <c r="T127" s="288"/>
    </row>
    <row r="128" spans="1:20" s="287" customFormat="1" ht="10.5">
      <c r="A128" s="428"/>
      <c r="B128" s="425" t="s">
        <v>2512</v>
      </c>
      <c r="C128" s="424" t="s">
        <v>1105</v>
      </c>
      <c r="D128" s="350"/>
      <c r="E128" s="350"/>
      <c r="F128" s="352"/>
      <c r="G128" s="353"/>
      <c r="H128" s="297"/>
      <c r="I128" s="355">
        <f ca="1">'SP P Min'!AE64</f>
        <v>0</v>
      </c>
      <c r="J128" s="355">
        <f ca="1">'SP P Min'!AF64</f>
        <v>0</v>
      </c>
      <c r="K128" s="355">
        <f t="shared" si="8"/>
        <v>0</v>
      </c>
      <c r="L128" s="265" t="str">
        <f t="shared" si="9"/>
        <v xml:space="preserve">-    </v>
      </c>
      <c r="Q128" s="288"/>
      <c r="R128" s="288"/>
      <c r="S128" s="288"/>
      <c r="T128" s="288"/>
    </row>
    <row r="129" spans="1:20" s="287" customFormat="1" ht="10.5">
      <c r="A129" s="428"/>
      <c r="B129" s="425" t="s">
        <v>580</v>
      </c>
      <c r="C129" s="425" t="s">
        <v>1106</v>
      </c>
      <c r="D129" s="350"/>
      <c r="E129" s="350"/>
      <c r="F129" s="378"/>
      <c r="G129" s="353"/>
      <c r="H129" s="297"/>
      <c r="I129" s="355">
        <f ca="1">'SP P Min'!AE72</f>
        <v>0</v>
      </c>
      <c r="J129" s="355">
        <f ca="1">'SP P Min'!AF72</f>
        <v>0</v>
      </c>
      <c r="K129" s="355">
        <f t="shared" si="8"/>
        <v>0</v>
      </c>
      <c r="L129" s="265" t="str">
        <f t="shared" si="9"/>
        <v xml:space="preserve">-    </v>
      </c>
      <c r="Q129" s="288"/>
      <c r="R129" s="288"/>
      <c r="S129" s="288"/>
      <c r="T129" s="288"/>
    </row>
    <row r="130" spans="1:20" s="287" customFormat="1" ht="10.5">
      <c r="A130" s="428"/>
      <c r="B130" s="425" t="s">
        <v>581</v>
      </c>
      <c r="C130" s="425" t="s">
        <v>1107</v>
      </c>
      <c r="D130" s="350"/>
      <c r="E130" s="350"/>
      <c r="F130" s="378"/>
      <c r="G130" s="430"/>
      <c r="H130" s="297"/>
      <c r="I130" s="355">
        <f ca="1">'SP P Min'!AE77</f>
        <v>0</v>
      </c>
      <c r="J130" s="355">
        <f ca="1">'SP P Min'!AF77</f>
        <v>0</v>
      </c>
      <c r="K130" s="355">
        <f t="shared" si="8"/>
        <v>0</v>
      </c>
      <c r="L130" s="265" t="str">
        <f t="shared" si="9"/>
        <v xml:space="preserve">-    </v>
      </c>
      <c r="Q130" s="288"/>
      <c r="R130" s="288"/>
      <c r="S130" s="288"/>
      <c r="T130" s="288"/>
    </row>
    <row r="131" spans="1:20" s="287" customFormat="1" ht="10.5">
      <c r="A131" s="1158" t="s">
        <v>3285</v>
      </c>
      <c r="B131" s="1159"/>
      <c r="C131" s="1159"/>
      <c r="D131" s="1159"/>
      <c r="E131" s="1159"/>
      <c r="F131" s="1159"/>
      <c r="G131" s="1160"/>
      <c r="H131" s="1159"/>
      <c r="I131" s="377">
        <f ca="1">SUM(I126:I130)</f>
        <v>0</v>
      </c>
      <c r="J131" s="377">
        <f ca="1">SUM(J126:J130)</f>
        <v>0</v>
      </c>
      <c r="K131" s="377">
        <f t="shared" si="8"/>
        <v>0</v>
      </c>
      <c r="L131" s="266" t="str">
        <f t="shared" si="9"/>
        <v xml:space="preserve">-    </v>
      </c>
      <c r="Q131" s="288"/>
      <c r="R131" s="288"/>
      <c r="S131" s="288"/>
      <c r="T131" s="288"/>
    </row>
    <row r="132" spans="1:20" s="287" customFormat="1" ht="10.5">
      <c r="A132" s="428" t="s">
        <v>617</v>
      </c>
      <c r="B132" s="425" t="s">
        <v>1108</v>
      </c>
      <c r="C132" s="425"/>
      <c r="D132" s="350"/>
      <c r="E132" s="350"/>
      <c r="F132" s="378"/>
      <c r="G132" s="429"/>
      <c r="H132" s="297"/>
      <c r="I132" s="355"/>
      <c r="J132" s="355"/>
      <c r="K132" s="355"/>
      <c r="L132" s="265"/>
      <c r="Q132" s="288"/>
      <c r="R132" s="288"/>
      <c r="S132" s="288"/>
      <c r="T132" s="288"/>
    </row>
    <row r="133" spans="1:20" s="287" customFormat="1" ht="10.5">
      <c r="A133" s="428"/>
      <c r="B133" s="425" t="s">
        <v>727</v>
      </c>
      <c r="C133" s="425" t="s">
        <v>1109</v>
      </c>
      <c r="D133" s="350"/>
      <c r="E133" s="350"/>
      <c r="F133" s="378"/>
      <c r="G133" s="353"/>
      <c r="H133" s="297"/>
      <c r="I133" s="355">
        <f ca="1">'SP P Min'!AE85</f>
        <v>0</v>
      </c>
      <c r="J133" s="355">
        <f ca="1">'SP P Min'!AF85</f>
        <v>0</v>
      </c>
      <c r="K133" s="355">
        <f>I133-J133</f>
        <v>0</v>
      </c>
      <c r="L133" s="265" t="str">
        <f>IF(J133=0,"-    ",K133/J133)</f>
        <v xml:space="preserve">-    </v>
      </c>
      <c r="Q133" s="288"/>
      <c r="R133" s="288"/>
      <c r="S133" s="288"/>
      <c r="T133" s="288"/>
    </row>
    <row r="134" spans="1:20" s="287" customFormat="1" ht="10.5">
      <c r="A134" s="428"/>
      <c r="B134" s="425" t="s">
        <v>728</v>
      </c>
      <c r="C134" s="425" t="s">
        <v>1110</v>
      </c>
      <c r="D134" s="350"/>
      <c r="E134" s="350"/>
      <c r="F134" s="378"/>
      <c r="G134" s="430"/>
      <c r="H134" s="297"/>
      <c r="I134" s="355">
        <f ca="1">'SP P Min'!AE86</f>
        <v>0</v>
      </c>
      <c r="J134" s="355">
        <f ca="1">'SP P Min'!AF86</f>
        <v>0</v>
      </c>
      <c r="K134" s="355">
        <f>I134-J134</f>
        <v>0</v>
      </c>
      <c r="L134" s="265" t="str">
        <f>IF(J134=0,"-    ",K134/J134)</f>
        <v xml:space="preserve">-    </v>
      </c>
      <c r="Q134" s="288"/>
      <c r="R134" s="288"/>
      <c r="S134" s="288"/>
      <c r="T134" s="288"/>
    </row>
    <row r="135" spans="1:20" s="287" customFormat="1" ht="10.5">
      <c r="A135" s="1158" t="s">
        <v>3288</v>
      </c>
      <c r="B135" s="1159"/>
      <c r="C135" s="1159"/>
      <c r="D135" s="1159"/>
      <c r="E135" s="1159"/>
      <c r="F135" s="1159"/>
      <c r="G135" s="1161"/>
      <c r="H135" s="1159"/>
      <c r="I135" s="377">
        <f>SUM(I133:I134)</f>
        <v>0</v>
      </c>
      <c r="J135" s="377">
        <f>SUM(J133:J134)</f>
        <v>0</v>
      </c>
      <c r="K135" s="377">
        <f>I135-J135</f>
        <v>0</v>
      </c>
      <c r="L135" s="266" t="str">
        <f>IF(J135=0,"-    ",K135/J135)</f>
        <v xml:space="preserve">-    </v>
      </c>
      <c r="Q135" s="288"/>
      <c r="R135" s="288"/>
      <c r="S135" s="288"/>
      <c r="T135" s="288"/>
    </row>
    <row r="136" spans="1:20" s="287" customFormat="1" ht="10.5">
      <c r="A136" s="431" t="s">
        <v>620</v>
      </c>
      <c r="B136" s="424" t="s">
        <v>1123</v>
      </c>
      <c r="C136" s="432"/>
      <c r="D136" s="432"/>
      <c r="E136" s="432"/>
      <c r="F136" s="352"/>
      <c r="G136" s="352"/>
      <c r="H136" s="352"/>
      <c r="I136" s="355"/>
      <c r="J136" s="355"/>
      <c r="K136" s="355"/>
      <c r="L136" s="265"/>
      <c r="Q136" s="288"/>
      <c r="R136" s="288"/>
      <c r="S136" s="288"/>
      <c r="T136" s="288"/>
    </row>
    <row r="137" spans="1:20" s="287" customFormat="1" ht="11.25">
      <c r="A137" s="356"/>
      <c r="B137" s="350"/>
      <c r="C137" s="350"/>
      <c r="D137" s="350"/>
      <c r="E137" s="350"/>
      <c r="F137" s="424"/>
      <c r="G137" s="433" t="s">
        <v>2351</v>
      </c>
      <c r="H137" s="434" t="s">
        <v>2352</v>
      </c>
      <c r="I137" s="355"/>
      <c r="J137" s="355"/>
      <c r="K137" s="355"/>
      <c r="L137" s="265"/>
      <c r="Q137" s="288"/>
      <c r="R137" s="288"/>
      <c r="S137" s="288"/>
      <c r="T137" s="288"/>
    </row>
    <row r="138" spans="1:20" s="287" customFormat="1" ht="10.5">
      <c r="A138" s="356"/>
      <c r="B138" s="425" t="s">
        <v>727</v>
      </c>
      <c r="C138" s="424" t="s">
        <v>1124</v>
      </c>
      <c r="D138" s="350"/>
      <c r="E138" s="350"/>
      <c r="F138" s="424"/>
      <c r="G138" s="296"/>
      <c r="H138" s="297"/>
      <c r="I138" s="435">
        <f ca="1">'SP P Min'!AE88</f>
        <v>0</v>
      </c>
      <c r="J138" s="435">
        <f ca="1">'SP P Min'!AF88</f>
        <v>0</v>
      </c>
      <c r="K138" s="435">
        <f t="shared" ref="K138:K156" si="10">I138-J138</f>
        <v>0</v>
      </c>
      <c r="L138" s="461" t="str">
        <f t="shared" ref="L138:L156" si="11">IF(J138=0,"-    ",K138/J138)</f>
        <v xml:space="preserve">-    </v>
      </c>
      <c r="Q138" s="288"/>
      <c r="R138" s="288"/>
      <c r="S138" s="288"/>
      <c r="T138" s="288"/>
    </row>
    <row r="139" spans="1:20" s="287" customFormat="1" ht="10.5">
      <c r="A139" s="356"/>
      <c r="B139" s="425" t="s">
        <v>728</v>
      </c>
      <c r="C139" s="436" t="s">
        <v>1125</v>
      </c>
      <c r="D139" s="350"/>
      <c r="E139" s="350"/>
      <c r="F139" s="352"/>
      <c r="G139" s="296"/>
      <c r="H139" s="297"/>
      <c r="I139" s="435">
        <f ca="1">'SP P Min'!AE89</f>
        <v>0</v>
      </c>
      <c r="J139" s="435">
        <f ca="1">'SP P Min'!AF89</f>
        <v>0</v>
      </c>
      <c r="K139" s="435">
        <f t="shared" si="10"/>
        <v>0</v>
      </c>
      <c r="L139" s="461" t="str">
        <f t="shared" si="11"/>
        <v xml:space="preserve">-    </v>
      </c>
      <c r="Q139" s="288"/>
      <c r="R139" s="288"/>
      <c r="S139" s="288"/>
      <c r="T139" s="288"/>
    </row>
    <row r="140" spans="1:20" s="287" customFormat="1" ht="10.5">
      <c r="A140" s="356"/>
      <c r="B140" s="425" t="s">
        <v>2512</v>
      </c>
      <c r="C140" s="424" t="s">
        <v>1126</v>
      </c>
      <c r="D140" s="350"/>
      <c r="E140" s="350"/>
      <c r="F140" s="352"/>
      <c r="G140" s="296"/>
      <c r="H140" s="297"/>
      <c r="I140" s="435">
        <f ca="1">'SP P Min'!AE95</f>
        <v>0</v>
      </c>
      <c r="J140" s="435">
        <f ca="1">'SP P Min'!AF95</f>
        <v>0</v>
      </c>
      <c r="K140" s="435">
        <f t="shared" si="10"/>
        <v>0</v>
      </c>
      <c r="L140" s="461" t="str">
        <f t="shared" si="11"/>
        <v xml:space="preserve">-    </v>
      </c>
      <c r="Q140" s="288"/>
      <c r="R140" s="288"/>
      <c r="S140" s="288"/>
      <c r="T140" s="288"/>
    </row>
    <row r="141" spans="1:20" s="287" customFormat="1" ht="10.5">
      <c r="A141" s="356"/>
      <c r="B141" s="425" t="s">
        <v>580</v>
      </c>
      <c r="C141" s="436" t="s">
        <v>1127</v>
      </c>
      <c r="D141" s="350"/>
      <c r="E141" s="350"/>
      <c r="F141" s="424"/>
      <c r="G141" s="296"/>
      <c r="H141" s="297"/>
      <c r="I141" s="435">
        <f ca="1">'SP P Min'!AE101</f>
        <v>0</v>
      </c>
      <c r="J141" s="435">
        <f ca="1">'SP P Min'!AF101</f>
        <v>0</v>
      </c>
      <c r="K141" s="435">
        <f t="shared" si="10"/>
        <v>0</v>
      </c>
      <c r="L141" s="461" t="str">
        <f t="shared" si="11"/>
        <v xml:space="preserve">-    </v>
      </c>
      <c r="Q141" s="288"/>
      <c r="R141" s="288"/>
      <c r="S141" s="288"/>
      <c r="T141" s="288"/>
    </row>
    <row r="142" spans="1:20" s="287" customFormat="1" ht="10.5">
      <c r="A142" s="356"/>
      <c r="B142" s="425" t="s">
        <v>581</v>
      </c>
      <c r="C142" s="424" t="s">
        <v>1128</v>
      </c>
      <c r="D142" s="350"/>
      <c r="E142" s="350"/>
      <c r="F142" s="352"/>
      <c r="G142" s="296">
        <f>G143+G144+G145+G146+G147+G148</f>
        <v>0</v>
      </c>
      <c r="H142" s="298">
        <f>H143+H144+H145+H146+H147+H148</f>
        <v>0</v>
      </c>
      <c r="I142" s="435">
        <f ca="1">I143+I144+I145+I146+I147+I148</f>
        <v>0</v>
      </c>
      <c r="J142" s="435">
        <f ca="1">J143+J144+J145+J146+J147+J148</f>
        <v>0</v>
      </c>
      <c r="K142" s="435">
        <f t="shared" si="10"/>
        <v>0</v>
      </c>
      <c r="L142" s="461" t="str">
        <f t="shared" si="11"/>
        <v xml:space="preserve">-    </v>
      </c>
      <c r="Q142" s="288"/>
      <c r="R142" s="288"/>
      <c r="S142" s="288"/>
      <c r="T142" s="288"/>
    </row>
    <row r="143" spans="1:20" s="30" customFormat="1" ht="11.25">
      <c r="A143" s="356"/>
      <c r="B143" s="350"/>
      <c r="C143" s="359" t="s">
        <v>693</v>
      </c>
      <c r="D143" s="1162" t="s">
        <v>1783</v>
      </c>
      <c r="E143" s="1162"/>
      <c r="F143" s="1163"/>
      <c r="G143" s="277"/>
      <c r="H143" s="282"/>
      <c r="I143" s="437">
        <f ca="1">'SP P Min'!AE104+'SP P Min'!AE107+'SP P Min'!AE108</f>
        <v>0</v>
      </c>
      <c r="J143" s="437">
        <f ca="1">'SP P Min'!AF104+'SP P Min'!AF107+'SP P Min'!AF108</f>
        <v>0</v>
      </c>
      <c r="K143" s="437">
        <f t="shared" si="10"/>
        <v>0</v>
      </c>
      <c r="L143" s="462" t="str">
        <f t="shared" si="11"/>
        <v xml:space="preserve">-    </v>
      </c>
      <c r="Q143" s="31"/>
      <c r="R143" s="31"/>
      <c r="S143" s="31"/>
      <c r="T143" s="31"/>
    </row>
    <row r="144" spans="1:20" s="30" customFormat="1" ht="19.149999999999999" customHeight="1">
      <c r="A144" s="356"/>
      <c r="B144" s="350"/>
      <c r="C144" s="359" t="s">
        <v>694</v>
      </c>
      <c r="D144" s="1162" t="s">
        <v>1741</v>
      </c>
      <c r="E144" s="1162"/>
      <c r="F144" s="1163"/>
      <c r="G144" s="277"/>
      <c r="H144" s="282"/>
      <c r="I144" s="437">
        <f ca="1">'SP P Min'!AE105</f>
        <v>0</v>
      </c>
      <c r="J144" s="437">
        <f ca="1">'SP P Min'!AF105</f>
        <v>0</v>
      </c>
      <c r="K144" s="437">
        <f t="shared" si="10"/>
        <v>0</v>
      </c>
      <c r="L144" s="462" t="str">
        <f t="shared" si="11"/>
        <v xml:space="preserve">-    </v>
      </c>
      <c r="Q144" s="31"/>
      <c r="R144" s="31"/>
      <c r="S144" s="31"/>
      <c r="T144" s="31"/>
    </row>
    <row r="145" spans="1:20" s="30" customFormat="1" ht="19.149999999999999" customHeight="1">
      <c r="A145" s="356"/>
      <c r="B145" s="350"/>
      <c r="C145" s="359" t="s">
        <v>695</v>
      </c>
      <c r="D145" s="1162" t="s">
        <v>3313</v>
      </c>
      <c r="E145" s="1162"/>
      <c r="F145" s="1163"/>
      <c r="G145" s="277"/>
      <c r="H145" s="282"/>
      <c r="I145" s="437">
        <f ca="1">'SP P Min'!AE106</f>
        <v>0</v>
      </c>
      <c r="J145" s="437">
        <f ca="1">'SP P Min'!AF106</f>
        <v>0</v>
      </c>
      <c r="K145" s="437">
        <f t="shared" si="10"/>
        <v>0</v>
      </c>
      <c r="L145" s="462" t="str">
        <f t="shared" si="11"/>
        <v xml:space="preserve">-    </v>
      </c>
      <c r="Q145" s="31"/>
      <c r="R145" s="31"/>
      <c r="S145" s="31"/>
      <c r="T145" s="31"/>
    </row>
    <row r="146" spans="1:20" s="30" customFormat="1" ht="11.25">
      <c r="A146" s="356"/>
      <c r="B146" s="350"/>
      <c r="C146" s="359" t="s">
        <v>696</v>
      </c>
      <c r="D146" s="1162" t="s">
        <v>3314</v>
      </c>
      <c r="E146" s="1162"/>
      <c r="F146" s="1163"/>
      <c r="G146" s="277"/>
      <c r="H146" s="282"/>
      <c r="I146" s="437">
        <f ca="1">'SP P Min'!AE109</f>
        <v>0</v>
      </c>
      <c r="J146" s="437">
        <f ca="1">'SP P Min'!AF109</f>
        <v>0</v>
      </c>
      <c r="K146" s="437">
        <f t="shared" si="10"/>
        <v>0</v>
      </c>
      <c r="L146" s="462" t="str">
        <f t="shared" si="11"/>
        <v xml:space="preserve">-    </v>
      </c>
      <c r="Q146" s="31"/>
      <c r="R146" s="31"/>
      <c r="S146" s="31"/>
      <c r="T146" s="31"/>
    </row>
    <row r="147" spans="1:20" s="30" customFormat="1" ht="21.6" customHeight="1">
      <c r="A147" s="356"/>
      <c r="B147" s="350"/>
      <c r="C147" s="359" t="s">
        <v>697</v>
      </c>
      <c r="D147" s="1162" t="s">
        <v>3315</v>
      </c>
      <c r="E147" s="1162"/>
      <c r="F147" s="1163"/>
      <c r="G147" s="277"/>
      <c r="H147" s="282"/>
      <c r="I147" s="437">
        <f ca="1">'SP P Min'!AE111</f>
        <v>0</v>
      </c>
      <c r="J147" s="437">
        <f ca="1">'SP P Min'!AF111</f>
        <v>0</v>
      </c>
      <c r="K147" s="437">
        <f t="shared" si="10"/>
        <v>0</v>
      </c>
      <c r="L147" s="462" t="str">
        <f t="shared" si="11"/>
        <v xml:space="preserve">-    </v>
      </c>
      <c r="Q147" s="31"/>
      <c r="R147" s="31"/>
      <c r="S147" s="31"/>
      <c r="T147" s="31"/>
    </row>
    <row r="148" spans="1:20" s="30" customFormat="1" ht="11.25">
      <c r="A148" s="356"/>
      <c r="B148" s="350"/>
      <c r="C148" s="359" t="s">
        <v>698</v>
      </c>
      <c r="D148" s="1162" t="s">
        <v>3316</v>
      </c>
      <c r="E148" s="1162"/>
      <c r="F148" s="1163"/>
      <c r="G148" s="277"/>
      <c r="H148" s="282"/>
      <c r="I148" s="437">
        <f ca="1">'SP P Min'!AE110</f>
        <v>0</v>
      </c>
      <c r="J148" s="437">
        <f ca="1">'SP P Min'!AF110</f>
        <v>0</v>
      </c>
      <c r="K148" s="437">
        <f t="shared" si="10"/>
        <v>0</v>
      </c>
      <c r="L148" s="462" t="str">
        <f t="shared" si="11"/>
        <v xml:space="preserve">-    </v>
      </c>
      <c r="Q148" s="31"/>
      <c r="R148" s="31"/>
      <c r="S148" s="31"/>
      <c r="T148" s="31"/>
    </row>
    <row r="149" spans="1:20" s="287" customFormat="1" ht="10.5">
      <c r="A149" s="356"/>
      <c r="B149" s="425" t="s">
        <v>1682</v>
      </c>
      <c r="C149" s="425" t="s">
        <v>3317</v>
      </c>
      <c r="D149" s="425"/>
      <c r="E149" s="350"/>
      <c r="F149" s="424"/>
      <c r="G149" s="296"/>
      <c r="H149" s="297"/>
      <c r="I149" s="435">
        <f ca="1">'SP P Min'!AE112</f>
        <v>0</v>
      </c>
      <c r="J149" s="435">
        <f ca="1">'SP P Min'!AF112</f>
        <v>0</v>
      </c>
      <c r="K149" s="435">
        <f t="shared" si="10"/>
        <v>0</v>
      </c>
      <c r="L149" s="461" t="str">
        <f t="shared" si="11"/>
        <v xml:space="preserve">-    </v>
      </c>
      <c r="Q149" s="288"/>
      <c r="R149" s="288"/>
      <c r="S149" s="288"/>
      <c r="T149" s="288"/>
    </row>
    <row r="150" spans="1:20" s="287" customFormat="1" ht="10.5">
      <c r="A150" s="356"/>
      <c r="B150" s="425" t="s">
        <v>1683</v>
      </c>
      <c r="C150" s="424" t="s">
        <v>3321</v>
      </c>
      <c r="D150" s="425"/>
      <c r="E150" s="350"/>
      <c r="F150" s="424"/>
      <c r="G150" s="296"/>
      <c r="H150" s="297"/>
      <c r="I150" s="435">
        <f ca="1">'SP P Min'!AE116</f>
        <v>0</v>
      </c>
      <c r="J150" s="435">
        <f ca="1">'SP P Min'!AF116</f>
        <v>0</v>
      </c>
      <c r="K150" s="435">
        <f t="shared" si="10"/>
        <v>0</v>
      </c>
      <c r="L150" s="461" t="str">
        <f t="shared" si="11"/>
        <v xml:space="preserve">-    </v>
      </c>
      <c r="Q150" s="288"/>
      <c r="R150" s="288"/>
      <c r="S150" s="288"/>
      <c r="T150" s="288"/>
    </row>
    <row r="151" spans="1:20" s="287" customFormat="1" ht="10.5">
      <c r="A151" s="356"/>
      <c r="B151" s="425" t="s">
        <v>1685</v>
      </c>
      <c r="C151" s="424" t="s">
        <v>3322</v>
      </c>
      <c r="D151" s="425"/>
      <c r="E151" s="350"/>
      <c r="F151" s="424"/>
      <c r="G151" s="296"/>
      <c r="H151" s="297"/>
      <c r="I151" s="435">
        <f ca="1">'SP P Min'!AE119</f>
        <v>0</v>
      </c>
      <c r="J151" s="435">
        <f ca="1">'SP P Min'!AF119</f>
        <v>0</v>
      </c>
      <c r="K151" s="435">
        <f t="shared" si="10"/>
        <v>0</v>
      </c>
      <c r="L151" s="461" t="str">
        <f t="shared" si="11"/>
        <v xml:space="preserve">-    </v>
      </c>
      <c r="Q151" s="288"/>
      <c r="R151" s="288"/>
      <c r="S151" s="288"/>
      <c r="T151" s="288"/>
    </row>
    <row r="152" spans="1:20" s="287" customFormat="1" ht="11.25">
      <c r="A152" s="356"/>
      <c r="B152" s="425" t="s">
        <v>1688</v>
      </c>
      <c r="C152" s="424" t="s">
        <v>2376</v>
      </c>
      <c r="D152" s="425"/>
      <c r="E152" s="350"/>
      <c r="F152" s="438"/>
      <c r="G152" s="296"/>
      <c r="H152" s="297"/>
      <c r="I152" s="435">
        <f ca="1">'SP P Min'!AE120</f>
        <v>0</v>
      </c>
      <c r="J152" s="435">
        <f ca="1">'SP P Min'!AF120</f>
        <v>0</v>
      </c>
      <c r="K152" s="435">
        <f t="shared" si="10"/>
        <v>0</v>
      </c>
      <c r="L152" s="461" t="str">
        <f t="shared" si="11"/>
        <v xml:space="preserve">-    </v>
      </c>
      <c r="Q152" s="288"/>
      <c r="R152" s="288"/>
      <c r="S152" s="288"/>
      <c r="T152" s="288"/>
    </row>
    <row r="153" spans="1:20" s="287" customFormat="1" ht="11.25">
      <c r="A153" s="439"/>
      <c r="B153" s="440" t="s">
        <v>3318</v>
      </c>
      <c r="C153" s="424" t="s">
        <v>1750</v>
      </c>
      <c r="D153" s="440"/>
      <c r="E153" s="415"/>
      <c r="F153" s="438"/>
      <c r="G153" s="299"/>
      <c r="H153" s="300"/>
      <c r="I153" s="435">
        <f ca="1">'SP P Min'!AE123</f>
        <v>0</v>
      </c>
      <c r="J153" s="435">
        <f ca="1">'SP P Min'!AF123</f>
        <v>0</v>
      </c>
      <c r="K153" s="435">
        <f t="shared" si="10"/>
        <v>0</v>
      </c>
      <c r="L153" s="461" t="str">
        <f t="shared" si="11"/>
        <v xml:space="preserve">-    </v>
      </c>
      <c r="Q153" s="288"/>
      <c r="R153" s="288"/>
      <c r="S153" s="288"/>
      <c r="T153" s="288"/>
    </row>
    <row r="154" spans="1:20" s="287" customFormat="1" ht="10.5">
      <c r="A154" s="356"/>
      <c r="B154" s="425" t="s">
        <v>3319</v>
      </c>
      <c r="C154" s="424" t="s">
        <v>1751</v>
      </c>
      <c r="D154" s="425"/>
      <c r="E154" s="350"/>
      <c r="F154" s="424"/>
      <c r="G154" s="296"/>
      <c r="H154" s="297"/>
      <c r="I154" s="435">
        <f ca="1">'SP P Min'!AE121</f>
        <v>0</v>
      </c>
      <c r="J154" s="435">
        <f ca="1">'SP P Min'!AF121</f>
        <v>0</v>
      </c>
      <c r="K154" s="435">
        <f t="shared" si="10"/>
        <v>0</v>
      </c>
      <c r="L154" s="461" t="str">
        <f t="shared" si="11"/>
        <v xml:space="preserve">-    </v>
      </c>
      <c r="Q154" s="288"/>
      <c r="R154" s="288"/>
      <c r="S154" s="288"/>
      <c r="T154" s="288"/>
    </row>
    <row r="155" spans="1:20" s="287" customFormat="1" ht="10.5">
      <c r="A155" s="356"/>
      <c r="B155" s="425" t="s">
        <v>3320</v>
      </c>
      <c r="C155" s="424" t="s">
        <v>1752</v>
      </c>
      <c r="D155" s="425"/>
      <c r="E155" s="350"/>
      <c r="F155" s="352"/>
      <c r="G155" s="301"/>
      <c r="H155" s="302"/>
      <c r="I155" s="435">
        <f ca="1">'SP P Min'!AE124+'SP P Min'!AE125+'SP P Min'!AE126</f>
        <v>0</v>
      </c>
      <c r="J155" s="435">
        <f ca="1">'SP P Min'!AF124+'SP P Min'!AF125+'SP P Min'!AF126</f>
        <v>0</v>
      </c>
      <c r="K155" s="435">
        <f t="shared" si="10"/>
        <v>0</v>
      </c>
      <c r="L155" s="461" t="str">
        <f t="shared" si="11"/>
        <v xml:space="preserve">-    </v>
      </c>
      <c r="Q155" s="288"/>
      <c r="R155" s="288"/>
      <c r="S155" s="288"/>
      <c r="T155" s="288"/>
    </row>
    <row r="156" spans="1:20" s="287" customFormat="1" ht="10.5">
      <c r="A156" s="1164" t="s">
        <v>601</v>
      </c>
      <c r="B156" s="1165"/>
      <c r="C156" s="1165"/>
      <c r="D156" s="1165"/>
      <c r="E156" s="1165"/>
      <c r="F156" s="1165"/>
      <c r="G156" s="1166"/>
      <c r="H156" s="1167"/>
      <c r="I156" s="377">
        <f ca="1">SUM(I138:I142)+SUM(I149:I155)</f>
        <v>0</v>
      </c>
      <c r="J156" s="377">
        <f ca="1">SUM(J138:J142)+SUM(J149:J155)</f>
        <v>0</v>
      </c>
      <c r="K156" s="377">
        <f t="shared" si="10"/>
        <v>0</v>
      </c>
      <c r="L156" s="266" t="str">
        <f t="shared" si="11"/>
        <v xml:space="preserve">-    </v>
      </c>
      <c r="Q156" s="288"/>
      <c r="R156" s="288"/>
      <c r="S156" s="288"/>
      <c r="T156" s="288"/>
    </row>
    <row r="157" spans="1:20" s="287" customFormat="1" ht="10.5">
      <c r="A157" s="428" t="s">
        <v>622</v>
      </c>
      <c r="B157" s="424" t="s">
        <v>2345</v>
      </c>
      <c r="C157" s="425"/>
      <c r="D157" s="425"/>
      <c r="E157" s="350"/>
      <c r="F157" s="352"/>
      <c r="G157" s="429"/>
      <c r="H157" s="297"/>
      <c r="I157" s="355"/>
      <c r="J157" s="355"/>
      <c r="K157" s="355"/>
      <c r="L157" s="265"/>
      <c r="Q157" s="288"/>
      <c r="R157" s="288"/>
      <c r="S157" s="288"/>
      <c r="T157" s="288"/>
    </row>
    <row r="158" spans="1:20" s="287" customFormat="1" ht="10.5">
      <c r="A158" s="428"/>
      <c r="B158" s="425" t="s">
        <v>727</v>
      </c>
      <c r="C158" s="424" t="s">
        <v>2346</v>
      </c>
      <c r="D158" s="425"/>
      <c r="E158" s="350"/>
      <c r="F158" s="378"/>
      <c r="G158" s="353"/>
      <c r="H158" s="297"/>
      <c r="I158" s="355">
        <f ca="1">'SP P Min'!AE128</f>
        <v>0</v>
      </c>
      <c r="J158" s="355">
        <f ca="1">'SP P Min'!AF128</f>
        <v>0</v>
      </c>
      <c r="K158" s="355">
        <f>I158-J158</f>
        <v>0</v>
      </c>
      <c r="L158" s="265" t="str">
        <f>IF(J158=0,"-    ",K158/J158)</f>
        <v xml:space="preserve">-    </v>
      </c>
      <c r="Q158" s="288"/>
      <c r="R158" s="288"/>
      <c r="S158" s="288"/>
      <c r="T158" s="288"/>
    </row>
    <row r="159" spans="1:20" s="287" customFormat="1" ht="10.5">
      <c r="A159" s="428"/>
      <c r="B159" s="425" t="s">
        <v>728</v>
      </c>
      <c r="C159" s="424" t="s">
        <v>2347</v>
      </c>
      <c r="D159" s="425"/>
      <c r="E159" s="350"/>
      <c r="F159" s="352"/>
      <c r="G159" s="430"/>
      <c r="H159" s="297"/>
      <c r="I159" s="355">
        <f ca="1">'SP P Min'!AE131</f>
        <v>0</v>
      </c>
      <c r="J159" s="355">
        <f ca="1">'SP P Min'!AF131</f>
        <v>0</v>
      </c>
      <c r="K159" s="355">
        <f>I159-J159</f>
        <v>0</v>
      </c>
      <c r="L159" s="265" t="str">
        <f>IF(J159=0,"-    ",K159/J159)</f>
        <v xml:space="preserve">-    </v>
      </c>
      <c r="Q159" s="288"/>
      <c r="R159" s="288"/>
      <c r="S159" s="288"/>
      <c r="T159" s="288"/>
    </row>
    <row r="160" spans="1:20" s="287" customFormat="1" ht="10.5">
      <c r="A160" s="1164" t="s">
        <v>1753</v>
      </c>
      <c r="B160" s="1165"/>
      <c r="C160" s="1165"/>
      <c r="D160" s="1165"/>
      <c r="E160" s="1165"/>
      <c r="F160" s="1165"/>
      <c r="G160" s="1168"/>
      <c r="H160" s="1167"/>
      <c r="I160" s="377">
        <f>SUM(I158:I159)</f>
        <v>0</v>
      </c>
      <c r="J160" s="377">
        <f>SUM(J158:J159)</f>
        <v>0</v>
      </c>
      <c r="K160" s="377">
        <f>I160-J160</f>
        <v>0</v>
      </c>
      <c r="L160" s="266" t="str">
        <f>IF(J160=0,"-    ",K160/J160)</f>
        <v xml:space="preserve">-    </v>
      </c>
      <c r="Q160" s="288"/>
      <c r="R160" s="288"/>
      <c r="S160" s="288"/>
      <c r="T160" s="288"/>
    </row>
    <row r="161" spans="1:20" s="287" customFormat="1" ht="11.25" thickBot="1">
      <c r="A161" s="356"/>
      <c r="B161" s="350"/>
      <c r="C161" s="350"/>
      <c r="D161" s="350"/>
      <c r="E161" s="350"/>
      <c r="F161" s="378"/>
      <c r="G161" s="429"/>
      <c r="H161" s="297"/>
      <c r="I161" s="355"/>
      <c r="J161" s="355"/>
      <c r="K161" s="355"/>
      <c r="L161" s="265"/>
      <c r="Q161" s="288"/>
      <c r="R161" s="288"/>
      <c r="S161" s="288"/>
      <c r="T161" s="288"/>
    </row>
    <row r="162" spans="1:20" s="287" customFormat="1" ht="11.25" thickBot="1">
      <c r="A162" s="1169" t="s">
        <v>1754</v>
      </c>
      <c r="B162" s="1170"/>
      <c r="C162" s="1170"/>
      <c r="D162" s="1170"/>
      <c r="E162" s="1170"/>
      <c r="F162" s="1170"/>
      <c r="G162" s="1170"/>
      <c r="H162" s="1171"/>
      <c r="I162" s="405">
        <f>I124+I131+I135+I156+I160</f>
        <v>0</v>
      </c>
      <c r="J162" s="405">
        <f>J124+J131+J135+J156+J160</f>
        <v>0</v>
      </c>
      <c r="K162" s="405">
        <f>I162-J162</f>
        <v>0</v>
      </c>
      <c r="L162" s="267" t="str">
        <f>IF(J162=0,"-    ",K162/J162)</f>
        <v xml:space="preserve">-    </v>
      </c>
      <c r="Q162" s="288"/>
      <c r="R162" s="288"/>
      <c r="S162" s="288"/>
      <c r="T162" s="288"/>
    </row>
    <row r="163" spans="1:20" s="294" customFormat="1" ht="10.5">
      <c r="A163" s="428" t="s">
        <v>1755</v>
      </c>
      <c r="B163" s="424" t="s">
        <v>3289</v>
      </c>
      <c r="C163" s="425"/>
      <c r="D163" s="425"/>
      <c r="E163" s="425"/>
      <c r="F163" s="440"/>
      <c r="G163" s="382"/>
      <c r="H163" s="401"/>
      <c r="I163" s="355"/>
      <c r="J163" s="355"/>
      <c r="K163" s="355"/>
      <c r="L163" s="265"/>
      <c r="Q163" s="295"/>
      <c r="R163" s="295"/>
      <c r="S163" s="295"/>
      <c r="T163" s="295"/>
    </row>
    <row r="164" spans="1:20" s="294" customFormat="1" ht="10.5">
      <c r="A164" s="428"/>
      <c r="B164" s="425" t="s">
        <v>2391</v>
      </c>
      <c r="C164" s="424" t="s">
        <v>3290</v>
      </c>
      <c r="D164" s="425"/>
      <c r="E164" s="425"/>
      <c r="F164" s="378"/>
      <c r="G164" s="382"/>
      <c r="H164" s="401"/>
      <c r="I164" s="355">
        <f ca="1">'SP P Min'!AE135</f>
        <v>0</v>
      </c>
      <c r="J164" s="355">
        <f ca="1">'SP P Min'!AF135</f>
        <v>0</v>
      </c>
      <c r="K164" s="355">
        <f>I164-J164</f>
        <v>0</v>
      </c>
      <c r="L164" s="265" t="str">
        <f>IF(J164=0,"-    ",K164/J164)</f>
        <v xml:space="preserve">-    </v>
      </c>
      <c r="Q164" s="295"/>
      <c r="R164" s="295"/>
      <c r="S164" s="295"/>
      <c r="T164" s="295"/>
    </row>
    <row r="165" spans="1:20" s="294" customFormat="1" ht="10.5">
      <c r="A165" s="428"/>
      <c r="B165" s="425" t="s">
        <v>728</v>
      </c>
      <c r="C165" s="378" t="s">
        <v>2339</v>
      </c>
      <c r="D165" s="425"/>
      <c r="E165" s="425"/>
      <c r="F165" s="440"/>
      <c r="G165" s="382"/>
      <c r="H165" s="401"/>
      <c r="I165" s="355">
        <f ca="1">'SP P Min'!AE136</f>
        <v>0</v>
      </c>
      <c r="J165" s="355">
        <f ca="1">'SP P Min'!AF136</f>
        <v>0</v>
      </c>
      <c r="K165" s="355">
        <f>I165-J165</f>
        <v>0</v>
      </c>
      <c r="L165" s="265" t="str">
        <f>IF(J165=0,"-    ",K165/J165)</f>
        <v xml:space="preserve">-    </v>
      </c>
      <c r="Q165" s="295"/>
      <c r="R165" s="295"/>
      <c r="S165" s="295"/>
      <c r="T165" s="295"/>
    </row>
    <row r="166" spans="1:20" s="294" customFormat="1" ht="10.5">
      <c r="A166" s="428"/>
      <c r="B166" s="378" t="s">
        <v>2512</v>
      </c>
      <c r="C166" s="425" t="s">
        <v>3291</v>
      </c>
      <c r="D166" s="425"/>
      <c r="E166" s="425"/>
      <c r="F166" s="440"/>
      <c r="G166" s="382"/>
      <c r="H166" s="401"/>
      <c r="I166" s="355">
        <f ca="1">'SP P Min'!AE137</f>
        <v>0</v>
      </c>
      <c r="J166" s="355">
        <f ca="1">'SP P Min'!AF137</f>
        <v>0</v>
      </c>
      <c r="K166" s="355">
        <f>I166-J166</f>
        <v>0</v>
      </c>
      <c r="L166" s="265" t="str">
        <f>IF(J166=0,"-    ",K166/J166)</f>
        <v xml:space="preserve">-    </v>
      </c>
      <c r="Q166" s="295"/>
      <c r="R166" s="295"/>
      <c r="S166" s="295"/>
      <c r="T166" s="295"/>
    </row>
    <row r="167" spans="1:20" s="294" customFormat="1" ht="10.5">
      <c r="A167" s="428"/>
      <c r="B167" s="425" t="s">
        <v>580</v>
      </c>
      <c r="C167" s="424" t="s">
        <v>600</v>
      </c>
      <c r="D167" s="425"/>
      <c r="E167" s="425"/>
      <c r="F167" s="378"/>
      <c r="G167" s="402"/>
      <c r="H167" s="401"/>
      <c r="I167" s="355">
        <f ca="1">'SP P Min'!AE138</f>
        <v>0</v>
      </c>
      <c r="J167" s="355">
        <f ca="1">'SP P Min'!AF138</f>
        <v>0</v>
      </c>
      <c r="K167" s="355">
        <f>I167-J167</f>
        <v>0</v>
      </c>
      <c r="L167" s="265" t="str">
        <f>IF(J167=0,"-    ",K167/J167)</f>
        <v xml:space="preserve">-    </v>
      </c>
      <c r="Q167" s="295"/>
      <c r="R167" s="295"/>
      <c r="S167" s="295"/>
      <c r="T167" s="295"/>
    </row>
    <row r="168" spans="1:20" s="287" customFormat="1" ht="11.25" thickBot="1">
      <c r="A168" s="1153" t="s">
        <v>1756</v>
      </c>
      <c r="B168" s="1154"/>
      <c r="C168" s="1154"/>
      <c r="D168" s="1154"/>
      <c r="E168" s="1154"/>
      <c r="F168" s="1154"/>
      <c r="G168" s="1155"/>
      <c r="H168" s="1156"/>
      <c r="I168" s="406">
        <f>SUM(I164:I167)</f>
        <v>0</v>
      </c>
      <c r="J168" s="406">
        <f>SUM(J164:J167)</f>
        <v>0</v>
      </c>
      <c r="K168" s="406">
        <f>I168-J168</f>
        <v>0</v>
      </c>
      <c r="L168" s="457" t="str">
        <f>IF(J168=0,"-    ",K168/J168)</f>
        <v xml:space="preserve">-    </v>
      </c>
      <c r="Q168" s="288"/>
      <c r="R168" s="288"/>
      <c r="S168" s="288"/>
      <c r="T168" s="288"/>
    </row>
    <row r="169" spans="1:20" s="30" customFormat="1" ht="11.25">
      <c r="A169" s="34"/>
      <c r="B169" s="34"/>
      <c r="C169" s="34"/>
      <c r="D169" s="34"/>
      <c r="E169" s="34"/>
      <c r="F169" s="35"/>
      <c r="I169" s="444">
        <f>I162-I92</f>
        <v>0</v>
      </c>
      <c r="J169" s="444">
        <f>J162-J92</f>
        <v>0</v>
      </c>
      <c r="L169" s="269"/>
    </row>
    <row r="170" spans="1:20" s="30" customFormat="1" ht="11.25">
      <c r="A170" s="34"/>
      <c r="B170" s="34"/>
      <c r="C170" s="34"/>
      <c r="D170" s="34"/>
      <c r="E170" s="34"/>
      <c r="F170" s="35"/>
      <c r="I170" s="444">
        <f>I163-I93</f>
        <v>0</v>
      </c>
      <c r="J170" s="444">
        <f>J163-J93</f>
        <v>0</v>
      </c>
      <c r="L170" s="269"/>
    </row>
    <row r="171" spans="1:20" s="30" customFormat="1" ht="11.25">
      <c r="A171" s="34"/>
      <c r="B171" s="34"/>
      <c r="C171" s="34"/>
      <c r="D171" s="34"/>
      <c r="E171" s="34"/>
      <c r="F171" s="35"/>
      <c r="I171" s="444"/>
      <c r="J171" s="445"/>
      <c r="L171" s="269"/>
    </row>
    <row r="172" spans="1:20" s="30" customFormat="1" ht="11.25">
      <c r="A172" s="34"/>
      <c r="B172" s="34"/>
      <c r="C172" s="34"/>
      <c r="D172" s="34"/>
      <c r="E172" s="34"/>
      <c r="F172" s="35"/>
      <c r="I172" s="444"/>
      <c r="J172" s="445"/>
      <c r="L172" s="269"/>
    </row>
    <row r="173" spans="1:20" s="30" customFormat="1" ht="11.25">
      <c r="A173" s="34"/>
      <c r="B173" s="34"/>
      <c r="C173" s="34"/>
      <c r="D173" s="34"/>
      <c r="E173" s="34"/>
      <c r="F173" s="35"/>
      <c r="I173" s="444"/>
      <c r="J173" s="445"/>
      <c r="L173" s="269"/>
    </row>
    <row r="174" spans="1:20" s="30" customFormat="1" ht="11.25">
      <c r="A174" s="34"/>
      <c r="B174" s="34"/>
      <c r="C174" s="34"/>
      <c r="D174" s="34"/>
      <c r="E174" s="34"/>
      <c r="F174" s="35"/>
      <c r="I174" s="444"/>
      <c r="J174" s="445"/>
      <c r="L174" s="269"/>
    </row>
    <row r="175" spans="1:20" s="30" customFormat="1" ht="11.25">
      <c r="A175" s="34"/>
      <c r="B175" s="34"/>
      <c r="C175" s="34"/>
      <c r="D175" s="34"/>
      <c r="E175" s="34"/>
      <c r="F175" s="35"/>
      <c r="I175" s="444"/>
      <c r="J175" s="445"/>
      <c r="L175" s="269"/>
    </row>
    <row r="176" spans="1:20" s="30" customFormat="1" ht="11.25">
      <c r="A176" s="34"/>
      <c r="B176" s="34"/>
      <c r="C176" s="34"/>
      <c r="D176" s="34"/>
      <c r="E176" s="34"/>
      <c r="F176" s="35"/>
      <c r="I176" s="444"/>
      <c r="J176" s="445"/>
      <c r="L176" s="269"/>
    </row>
    <row r="177" spans="1:12" s="30" customFormat="1" ht="11.25">
      <c r="A177" s="34"/>
      <c r="B177" s="34"/>
      <c r="C177" s="34"/>
      <c r="D177" s="34"/>
      <c r="E177" s="34"/>
      <c r="F177" s="35"/>
      <c r="I177" s="444"/>
      <c r="J177" s="445"/>
      <c r="L177" s="269"/>
    </row>
    <row r="178" spans="1:12" s="30" customFormat="1" ht="11.25">
      <c r="A178" s="34"/>
      <c r="B178" s="34"/>
      <c r="C178" s="34"/>
      <c r="D178" s="34"/>
      <c r="E178" s="34"/>
      <c r="F178" s="35"/>
      <c r="I178" s="444"/>
      <c r="J178" s="445"/>
      <c r="L178" s="269"/>
    </row>
    <row r="179" spans="1:12" s="30" customFormat="1" ht="11.25">
      <c r="A179" s="34"/>
      <c r="B179" s="34"/>
      <c r="C179" s="34"/>
      <c r="D179" s="34"/>
      <c r="E179" s="34"/>
      <c r="F179" s="35"/>
      <c r="I179" s="444"/>
      <c r="J179" s="445"/>
      <c r="L179" s="269"/>
    </row>
    <row r="180" spans="1:12" s="30" customFormat="1" ht="11.25">
      <c r="A180" s="34"/>
      <c r="B180" s="34"/>
      <c r="C180" s="34"/>
      <c r="D180" s="34"/>
      <c r="E180" s="34"/>
      <c r="F180" s="35"/>
      <c r="I180" s="444"/>
      <c r="J180" s="445"/>
      <c r="L180" s="269"/>
    </row>
    <row r="181" spans="1:12" s="30" customFormat="1" ht="11.25">
      <c r="A181" s="34"/>
      <c r="B181" s="34"/>
      <c r="C181" s="34"/>
      <c r="D181" s="34"/>
      <c r="E181" s="34"/>
      <c r="F181" s="35"/>
      <c r="I181" s="444"/>
      <c r="J181" s="445"/>
      <c r="L181" s="269"/>
    </row>
    <row r="182" spans="1:12" s="30" customFormat="1" ht="11.25">
      <c r="A182" s="34"/>
      <c r="B182" s="34"/>
      <c r="C182" s="34"/>
      <c r="D182" s="34"/>
      <c r="E182" s="34"/>
      <c r="F182" s="35"/>
      <c r="I182" s="444"/>
      <c r="J182" s="445"/>
      <c r="L182" s="269"/>
    </row>
    <row r="183" spans="1:12" s="30" customFormat="1" ht="11.25">
      <c r="A183" s="34"/>
      <c r="B183" s="34"/>
      <c r="C183" s="34"/>
      <c r="D183" s="34"/>
      <c r="E183" s="34"/>
      <c r="F183" s="35"/>
      <c r="I183" s="444"/>
      <c r="J183" s="445"/>
      <c r="L183" s="269"/>
    </row>
    <row r="184" spans="1:12" s="30" customFormat="1" ht="11.25">
      <c r="A184" s="34"/>
      <c r="B184" s="34"/>
      <c r="C184" s="34"/>
      <c r="D184" s="34"/>
      <c r="E184" s="34"/>
      <c r="F184" s="35"/>
      <c r="I184" s="444"/>
      <c r="J184" s="445"/>
      <c r="L184" s="269"/>
    </row>
    <row r="185" spans="1:12" s="30" customFormat="1" ht="11.25">
      <c r="A185" s="34"/>
      <c r="B185" s="34"/>
      <c r="C185" s="34"/>
      <c r="D185" s="34"/>
      <c r="E185" s="34"/>
      <c r="F185" s="35"/>
      <c r="I185" s="444"/>
      <c r="J185" s="445"/>
      <c r="L185" s="269"/>
    </row>
    <row r="186" spans="1:12" s="30" customFormat="1" ht="11.25">
      <c r="A186" s="34"/>
      <c r="B186" s="34"/>
      <c r="C186" s="34"/>
      <c r="D186" s="34"/>
      <c r="E186" s="34"/>
      <c r="F186" s="35"/>
      <c r="I186" s="444"/>
      <c r="J186" s="445"/>
      <c r="L186" s="269"/>
    </row>
    <row r="187" spans="1:12" s="30" customFormat="1" ht="11.25">
      <c r="A187" s="34"/>
      <c r="B187" s="34"/>
      <c r="C187" s="34"/>
      <c r="D187" s="34"/>
      <c r="E187" s="34"/>
      <c r="F187" s="35"/>
      <c r="I187" s="444"/>
      <c r="J187" s="445"/>
      <c r="L187" s="269"/>
    </row>
    <row r="188" spans="1:12" s="30" customFormat="1" ht="11.25">
      <c r="A188" s="34"/>
      <c r="B188" s="34"/>
      <c r="C188" s="34"/>
      <c r="D188" s="34"/>
      <c r="E188" s="34"/>
      <c r="F188" s="35"/>
      <c r="I188" s="444"/>
      <c r="J188" s="445"/>
      <c r="L188" s="269"/>
    </row>
    <row r="189" spans="1:12" s="30" customFormat="1" ht="11.25">
      <c r="A189" s="34"/>
      <c r="B189" s="34"/>
      <c r="C189" s="34"/>
      <c r="D189" s="34"/>
      <c r="E189" s="34"/>
      <c r="F189" s="35"/>
      <c r="I189" s="444"/>
      <c r="J189" s="445"/>
      <c r="L189" s="269"/>
    </row>
    <row r="190" spans="1:12" s="30" customFormat="1" ht="11.25">
      <c r="A190" s="34"/>
      <c r="B190" s="34"/>
      <c r="C190" s="34"/>
      <c r="D190" s="34"/>
      <c r="E190" s="34"/>
      <c r="F190" s="35"/>
      <c r="I190" s="444"/>
      <c r="J190" s="445"/>
      <c r="L190" s="269"/>
    </row>
    <row r="191" spans="1:12" s="30" customFormat="1" ht="11.25">
      <c r="A191" s="34"/>
      <c r="B191" s="34"/>
      <c r="C191" s="34"/>
      <c r="D191" s="34"/>
      <c r="E191" s="34"/>
      <c r="F191" s="35"/>
      <c r="I191" s="444"/>
      <c r="J191" s="445"/>
      <c r="L191" s="269"/>
    </row>
    <row r="192" spans="1:12" s="30" customFormat="1" ht="11.25">
      <c r="A192" s="34"/>
      <c r="B192" s="34"/>
      <c r="C192" s="34"/>
      <c r="D192" s="34"/>
      <c r="E192" s="34"/>
      <c r="F192" s="35"/>
      <c r="I192" s="444"/>
      <c r="J192" s="445"/>
      <c r="L192" s="269"/>
    </row>
    <row r="193" spans="1:12" s="30" customFormat="1" ht="11.25">
      <c r="A193" s="34"/>
      <c r="B193" s="34"/>
      <c r="C193" s="34"/>
      <c r="D193" s="34"/>
      <c r="E193" s="34"/>
      <c r="F193" s="35"/>
      <c r="I193" s="444"/>
      <c r="J193" s="445"/>
      <c r="L193" s="269"/>
    </row>
    <row r="194" spans="1:12" s="30" customFormat="1" ht="11.25">
      <c r="A194" s="34"/>
      <c r="B194" s="34"/>
      <c r="C194" s="34"/>
      <c r="D194" s="34"/>
      <c r="E194" s="34"/>
      <c r="F194" s="35"/>
      <c r="I194" s="444"/>
      <c r="J194" s="445"/>
      <c r="L194" s="269"/>
    </row>
    <row r="195" spans="1:12" s="30" customFormat="1" ht="11.25">
      <c r="A195" s="34"/>
      <c r="B195" s="34"/>
      <c r="C195" s="34"/>
      <c r="D195" s="34"/>
      <c r="E195" s="34"/>
      <c r="F195" s="35"/>
      <c r="I195" s="444"/>
      <c r="J195" s="445"/>
      <c r="L195" s="269"/>
    </row>
    <row r="196" spans="1:12" s="30" customFormat="1" ht="11.25">
      <c r="A196" s="34"/>
      <c r="B196" s="34"/>
      <c r="C196" s="34"/>
      <c r="D196" s="34"/>
      <c r="E196" s="34"/>
      <c r="F196" s="35"/>
      <c r="I196" s="444"/>
      <c r="J196" s="445"/>
      <c r="L196" s="269"/>
    </row>
    <row r="197" spans="1:12" s="30" customFormat="1" ht="11.25">
      <c r="A197" s="34"/>
      <c r="B197" s="34"/>
      <c r="C197" s="34"/>
      <c r="D197" s="34"/>
      <c r="E197" s="34"/>
      <c r="F197" s="35"/>
      <c r="I197" s="444"/>
      <c r="J197" s="445"/>
      <c r="L197" s="269"/>
    </row>
    <row r="198" spans="1:12" s="30" customFormat="1" ht="11.25">
      <c r="A198" s="34"/>
      <c r="B198" s="34"/>
      <c r="C198" s="34"/>
      <c r="D198" s="34"/>
      <c r="E198" s="34"/>
      <c r="F198" s="35"/>
      <c r="I198" s="444"/>
      <c r="J198" s="445"/>
      <c r="L198" s="269"/>
    </row>
    <row r="199" spans="1:12" s="30" customFormat="1" ht="11.25">
      <c r="A199" s="34"/>
      <c r="B199" s="34"/>
      <c r="C199" s="34"/>
      <c r="D199" s="34"/>
      <c r="E199" s="34"/>
      <c r="F199" s="35"/>
      <c r="I199" s="444"/>
      <c r="J199" s="445"/>
      <c r="L199" s="269"/>
    </row>
    <row r="200" spans="1:12" s="30" customFormat="1" ht="11.25">
      <c r="A200" s="34"/>
      <c r="B200" s="34"/>
      <c r="C200" s="34"/>
      <c r="D200" s="34"/>
      <c r="E200" s="34"/>
      <c r="F200" s="35"/>
      <c r="I200" s="444"/>
      <c r="J200" s="445"/>
      <c r="L200" s="269"/>
    </row>
    <row r="201" spans="1:12" s="30" customFormat="1" ht="11.25">
      <c r="A201" s="34"/>
      <c r="B201" s="34"/>
      <c r="C201" s="34"/>
      <c r="D201" s="34"/>
      <c r="E201" s="34"/>
      <c r="F201" s="35"/>
      <c r="I201" s="444"/>
      <c r="J201" s="445"/>
      <c r="L201" s="269"/>
    </row>
    <row r="202" spans="1:12" s="30" customFormat="1" ht="11.25">
      <c r="A202" s="34"/>
      <c r="B202" s="34"/>
      <c r="C202" s="34"/>
      <c r="D202" s="34"/>
      <c r="E202" s="34"/>
      <c r="F202" s="35"/>
      <c r="I202" s="444"/>
      <c r="J202" s="445"/>
      <c r="L202" s="269"/>
    </row>
    <row r="203" spans="1:12" s="30" customFormat="1" ht="11.25">
      <c r="A203" s="34"/>
      <c r="B203" s="34"/>
      <c r="C203" s="34"/>
      <c r="D203" s="34"/>
      <c r="E203" s="34"/>
      <c r="F203" s="35"/>
      <c r="I203" s="444"/>
      <c r="J203" s="445"/>
      <c r="L203" s="269"/>
    </row>
    <row r="204" spans="1:12" s="30" customFormat="1" ht="11.25">
      <c r="A204" s="34"/>
      <c r="B204" s="34"/>
      <c r="C204" s="34"/>
      <c r="D204" s="34"/>
      <c r="E204" s="34"/>
      <c r="F204" s="35"/>
      <c r="I204" s="444"/>
      <c r="J204" s="445"/>
      <c r="L204" s="269"/>
    </row>
    <row r="205" spans="1:12" s="30" customFormat="1" ht="11.25">
      <c r="A205" s="34"/>
      <c r="B205" s="34"/>
      <c r="C205" s="34"/>
      <c r="D205" s="34"/>
      <c r="E205" s="34"/>
      <c r="F205" s="35"/>
      <c r="I205" s="444"/>
      <c r="J205" s="445"/>
      <c r="L205" s="269"/>
    </row>
    <row r="206" spans="1:12" s="30" customFormat="1" ht="11.25">
      <c r="A206" s="34"/>
      <c r="B206" s="34"/>
      <c r="C206" s="34"/>
      <c r="D206" s="34"/>
      <c r="E206" s="34"/>
      <c r="F206" s="35"/>
      <c r="I206" s="444"/>
      <c r="J206" s="445"/>
      <c r="L206" s="269"/>
    </row>
    <row r="207" spans="1:12" s="30" customFormat="1" ht="11.25">
      <c r="A207" s="34"/>
      <c r="B207" s="34"/>
      <c r="C207" s="34"/>
      <c r="D207" s="34"/>
      <c r="E207" s="34"/>
      <c r="F207" s="35"/>
      <c r="I207" s="444"/>
      <c r="J207" s="445"/>
      <c r="L207" s="269"/>
    </row>
    <row r="208" spans="1:12" s="30" customFormat="1" ht="11.25">
      <c r="A208" s="34"/>
      <c r="B208" s="34"/>
      <c r="C208" s="34"/>
      <c r="D208" s="34"/>
      <c r="E208" s="34"/>
      <c r="F208" s="35"/>
      <c r="I208" s="444"/>
      <c r="J208" s="445"/>
      <c r="L208" s="269"/>
    </row>
    <row r="209" spans="1:12" s="30" customFormat="1" ht="11.25">
      <c r="A209" s="34"/>
      <c r="B209" s="34"/>
      <c r="C209" s="34"/>
      <c r="D209" s="34"/>
      <c r="E209" s="34"/>
      <c r="F209" s="35"/>
      <c r="I209" s="444"/>
      <c r="J209" s="445"/>
      <c r="L209" s="269"/>
    </row>
    <row r="210" spans="1:12" s="30" customFormat="1" ht="11.25">
      <c r="A210" s="34"/>
      <c r="B210" s="34"/>
      <c r="C210" s="34"/>
      <c r="D210" s="34"/>
      <c r="E210" s="34"/>
      <c r="F210" s="35"/>
      <c r="I210" s="444"/>
      <c r="J210" s="445"/>
      <c r="L210" s="269"/>
    </row>
    <row r="211" spans="1:12" s="30" customFormat="1" ht="11.25">
      <c r="A211" s="34"/>
      <c r="B211" s="34"/>
      <c r="C211" s="34"/>
      <c r="D211" s="34"/>
      <c r="E211" s="34"/>
      <c r="F211" s="35"/>
      <c r="I211" s="444"/>
      <c r="J211" s="445"/>
      <c r="L211" s="269"/>
    </row>
    <row r="212" spans="1:12" s="30" customFormat="1" ht="11.25">
      <c r="A212" s="34"/>
      <c r="B212" s="34"/>
      <c r="C212" s="34"/>
      <c r="D212" s="34"/>
      <c r="E212" s="34"/>
      <c r="F212" s="35"/>
      <c r="I212" s="444"/>
      <c r="J212" s="445"/>
      <c r="L212" s="269"/>
    </row>
    <row r="213" spans="1:12" s="30" customFormat="1" ht="11.25">
      <c r="A213" s="34"/>
      <c r="B213" s="34"/>
      <c r="C213" s="34"/>
      <c r="D213" s="34"/>
      <c r="E213" s="34"/>
      <c r="F213" s="35"/>
      <c r="I213" s="444"/>
      <c r="J213" s="445"/>
      <c r="L213" s="269"/>
    </row>
    <row r="214" spans="1:12" s="30" customFormat="1" ht="11.25">
      <c r="A214" s="34"/>
      <c r="B214" s="34"/>
      <c r="C214" s="34"/>
      <c r="D214" s="34"/>
      <c r="E214" s="34"/>
      <c r="F214" s="35"/>
      <c r="I214" s="444"/>
      <c r="J214" s="445"/>
      <c r="L214" s="269"/>
    </row>
    <row r="215" spans="1:12" s="30" customFormat="1" ht="11.25">
      <c r="A215" s="34"/>
      <c r="B215" s="34"/>
      <c r="C215" s="34"/>
      <c r="D215" s="34"/>
      <c r="E215" s="34"/>
      <c r="F215" s="35"/>
      <c r="I215" s="444"/>
      <c r="J215" s="445"/>
      <c r="L215" s="269"/>
    </row>
    <row r="216" spans="1:12" s="30" customFormat="1" ht="11.25">
      <c r="A216" s="34"/>
      <c r="B216" s="34"/>
      <c r="C216" s="34"/>
      <c r="D216" s="34"/>
      <c r="E216" s="34"/>
      <c r="F216" s="35"/>
      <c r="I216" s="444"/>
      <c r="J216" s="445"/>
      <c r="L216" s="269"/>
    </row>
    <row r="217" spans="1:12" s="30" customFormat="1" ht="11.25">
      <c r="A217" s="34"/>
      <c r="B217" s="34"/>
      <c r="C217" s="34"/>
      <c r="D217" s="34"/>
      <c r="E217" s="34"/>
      <c r="F217" s="35"/>
      <c r="I217" s="444"/>
      <c r="J217" s="445"/>
      <c r="L217" s="269"/>
    </row>
    <row r="218" spans="1:12">
      <c r="F218" s="5"/>
    </row>
    <row r="219" spans="1:12">
      <c r="F219" s="5"/>
    </row>
    <row r="220" spans="1:12">
      <c r="F220" s="5"/>
    </row>
    <row r="221" spans="1:12">
      <c r="F221" s="5"/>
    </row>
    <row r="222" spans="1:12">
      <c r="F222" s="5"/>
    </row>
    <row r="223" spans="1:12">
      <c r="F223" s="5"/>
    </row>
    <row r="224" spans="1:12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</sheetData>
  <mergeCells count="32">
    <mergeCell ref="C46:F46"/>
    <mergeCell ref="A160:H160"/>
    <mergeCell ref="D145:F145"/>
    <mergeCell ref="A162:H162"/>
    <mergeCell ref="A86:H86"/>
    <mergeCell ref="A90:H90"/>
    <mergeCell ref="A92:H92"/>
    <mergeCell ref="A98:H98"/>
    <mergeCell ref="A168:H168"/>
    <mergeCell ref="A124:H124"/>
    <mergeCell ref="A131:H131"/>
    <mergeCell ref="A135:H135"/>
    <mergeCell ref="D147:F147"/>
    <mergeCell ref="D148:F148"/>
    <mergeCell ref="D146:F146"/>
    <mergeCell ref="A156:H156"/>
    <mergeCell ref="D144:F144"/>
    <mergeCell ref="D143:F143"/>
    <mergeCell ref="K102:L102"/>
    <mergeCell ref="A104:H105"/>
    <mergeCell ref="I104:I105"/>
    <mergeCell ref="J104:J105"/>
    <mergeCell ref="K104:L104"/>
    <mergeCell ref="A102:J102"/>
    <mergeCell ref="A37:H37"/>
    <mergeCell ref="A1:J1"/>
    <mergeCell ref="C28:F28"/>
    <mergeCell ref="K1:L1"/>
    <mergeCell ref="A3:H4"/>
    <mergeCell ref="I3:I4"/>
    <mergeCell ref="J3:J4"/>
    <mergeCell ref="K3:L3"/>
  </mergeCells>
  <phoneticPr fontId="8" type="noConversion"/>
  <pageMargins left="0.26" right="0.31" top="0.87" bottom="0.84" header="0.27" footer="0.19"/>
  <pageSetup paperSize="9" scale="7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L572"/>
  <sheetViews>
    <sheetView showGridLines="0" view="pageBreakPreview" zoomScaleNormal="100" zoomScaleSheetLayoutView="100" workbookViewId="0">
      <pane ySplit="3" topLeftCell="A273" activePane="bottomLeft" state="frozen"/>
      <selection activeCell="J226" sqref="J226"/>
      <selection pane="bottomLeft" activeCell="C250" sqref="C250:C251"/>
    </sheetView>
  </sheetViews>
  <sheetFormatPr defaultColWidth="17.85546875" defaultRowHeight="12.75"/>
  <cols>
    <col min="1" max="1" width="4.5703125" style="648" bestFit="1" customWidth="1"/>
    <col min="2" max="2" width="5.140625" style="648" bestFit="1" customWidth="1"/>
    <col min="3" max="3" width="4.7109375" style="648" bestFit="1" customWidth="1"/>
    <col min="4" max="5" width="4.42578125" style="648" bestFit="1" customWidth="1"/>
    <col min="6" max="6" width="3.28515625" style="648" bestFit="1" customWidth="1"/>
    <col min="7" max="7" width="64.28515625" style="690" customWidth="1"/>
    <col min="8" max="9" width="16.7109375" style="691" customWidth="1"/>
    <col min="10" max="10" width="15.140625" style="645" customWidth="1"/>
    <col min="11" max="205" width="10.28515625" style="648" customWidth="1"/>
    <col min="206" max="214" width="9.140625" style="648" customWidth="1"/>
    <col min="215" max="215" width="1" style="648" customWidth="1"/>
    <col min="216" max="219" width="3.28515625" style="648" customWidth="1"/>
    <col min="220" max="220" width="1.85546875" style="648" customWidth="1"/>
    <col min="221" max="16384" width="17.85546875" style="648"/>
  </cols>
  <sheetData>
    <row r="1" spans="1:10" ht="13.5" thickBot="1">
      <c r="A1" s="645"/>
      <c r="B1" s="645"/>
      <c r="C1" s="645"/>
      <c r="D1" s="645"/>
      <c r="E1" s="645"/>
      <c r="F1" s="645"/>
      <c r="G1" s="646"/>
      <c r="H1" s="647"/>
      <c r="I1" s="647"/>
    </row>
    <row r="2" spans="1:10" s="649" customFormat="1" ht="13.9" customHeight="1" thickBot="1">
      <c r="A2" s="1554" t="s">
        <v>1568</v>
      </c>
      <c r="B2" s="1555"/>
      <c r="C2" s="1555"/>
      <c r="D2" s="1555"/>
      <c r="E2" s="1555"/>
      <c r="F2" s="1556"/>
      <c r="G2" s="1557" t="s">
        <v>555</v>
      </c>
      <c r="H2" s="1561" t="s">
        <v>120</v>
      </c>
      <c r="I2" s="1563" t="s">
        <v>121</v>
      </c>
      <c r="J2" s="1557" t="s">
        <v>1652</v>
      </c>
    </row>
    <row r="3" spans="1:10" ht="22.5" customHeight="1" thickBot="1">
      <c r="A3" s="650" t="s">
        <v>579</v>
      </c>
      <c r="B3" s="650" t="s">
        <v>1678</v>
      </c>
      <c r="C3" s="650" t="s">
        <v>1689</v>
      </c>
      <c r="D3" s="650" t="s">
        <v>1721</v>
      </c>
      <c r="E3" s="650" t="s">
        <v>603</v>
      </c>
      <c r="F3" s="650" t="s">
        <v>604</v>
      </c>
      <c r="G3" s="1558"/>
      <c r="H3" s="1562"/>
      <c r="I3" s="1562"/>
      <c r="J3" s="1558"/>
    </row>
    <row r="4" spans="1:10" s="656" customFormat="1">
      <c r="A4" s="651">
        <v>600</v>
      </c>
      <c r="B4" s="652">
        <v>0</v>
      </c>
      <c r="C4" s="652">
        <v>0</v>
      </c>
      <c r="D4" s="652">
        <v>0</v>
      </c>
      <c r="E4" s="652">
        <v>0</v>
      </c>
      <c r="F4" s="652">
        <v>0</v>
      </c>
      <c r="G4" s="653" t="s">
        <v>741</v>
      </c>
      <c r="H4" s="654"/>
      <c r="I4" s="654"/>
      <c r="J4" s="655"/>
    </row>
    <row r="5" spans="1:10">
      <c r="A5" s="657">
        <v>600</v>
      </c>
      <c r="B5" s="658">
        <v>100</v>
      </c>
      <c r="C5" s="658"/>
      <c r="D5" s="658"/>
      <c r="E5" s="658"/>
      <c r="F5" s="658"/>
      <c r="G5" s="659" t="s">
        <v>742</v>
      </c>
      <c r="H5" s="660">
        <v>0</v>
      </c>
      <c r="I5" s="660">
        <v>0</v>
      </c>
      <c r="J5" s="661"/>
    </row>
    <row r="6" spans="1:10">
      <c r="A6" s="657">
        <v>600</v>
      </c>
      <c r="B6" s="658">
        <v>100</v>
      </c>
      <c r="C6" s="658">
        <v>100</v>
      </c>
      <c r="D6" s="658"/>
      <c r="E6" s="658"/>
      <c r="F6" s="658"/>
      <c r="G6" s="659" t="s">
        <v>743</v>
      </c>
      <c r="H6" s="660">
        <v>0</v>
      </c>
      <c r="I6" s="660">
        <v>0</v>
      </c>
      <c r="J6" s="661" t="s">
        <v>3461</v>
      </c>
    </row>
    <row r="7" spans="1:10">
      <c r="A7" s="657">
        <v>600</v>
      </c>
      <c r="B7" s="658">
        <v>100</v>
      </c>
      <c r="C7" s="658">
        <v>100</v>
      </c>
      <c r="D7" s="662">
        <v>100</v>
      </c>
      <c r="E7" s="662"/>
      <c r="F7" s="662"/>
      <c r="G7" s="663" t="s">
        <v>744</v>
      </c>
      <c r="H7" s="664">
        <v>0</v>
      </c>
      <c r="I7" s="664">
        <v>0</v>
      </c>
      <c r="J7" s="665"/>
    </row>
    <row r="8" spans="1:10">
      <c r="A8" s="657">
        <v>600</v>
      </c>
      <c r="B8" s="658">
        <v>100</v>
      </c>
      <c r="C8" s="658">
        <v>100</v>
      </c>
      <c r="D8" s="662">
        <v>200</v>
      </c>
      <c r="E8" s="662"/>
      <c r="F8" s="662"/>
      <c r="G8" s="663" t="s">
        <v>745</v>
      </c>
      <c r="H8" s="664">
        <v>17018833</v>
      </c>
      <c r="I8" s="664">
        <v>20324089</v>
      </c>
      <c r="J8" s="665"/>
    </row>
    <row r="9" spans="1:10">
      <c r="A9" s="657">
        <v>600</v>
      </c>
      <c r="B9" s="658">
        <v>100</v>
      </c>
      <c r="C9" s="658">
        <v>100</v>
      </c>
      <c r="D9" s="662">
        <v>300</v>
      </c>
      <c r="E9" s="662"/>
      <c r="F9" s="662"/>
      <c r="G9" s="663" t="s">
        <v>746</v>
      </c>
      <c r="H9" s="664">
        <v>0</v>
      </c>
      <c r="I9" s="664">
        <v>0</v>
      </c>
      <c r="J9" s="665"/>
    </row>
    <row r="10" spans="1:10">
      <c r="A10" s="657">
        <v>600</v>
      </c>
      <c r="B10" s="658">
        <v>100</v>
      </c>
      <c r="C10" s="658">
        <v>200</v>
      </c>
      <c r="D10" s="658"/>
      <c r="E10" s="658"/>
      <c r="F10" s="658"/>
      <c r="G10" s="659" t="s">
        <v>747</v>
      </c>
      <c r="H10" s="660">
        <v>0</v>
      </c>
      <c r="I10" s="660">
        <v>0</v>
      </c>
      <c r="J10" s="661" t="s">
        <v>2606</v>
      </c>
    </row>
    <row r="11" spans="1:10">
      <c r="A11" s="657">
        <v>600</v>
      </c>
      <c r="B11" s="658">
        <v>100</v>
      </c>
      <c r="C11" s="658">
        <v>200</v>
      </c>
      <c r="D11" s="662">
        <v>100</v>
      </c>
      <c r="E11" s="662"/>
      <c r="F11" s="662"/>
      <c r="G11" s="663" t="s">
        <v>748</v>
      </c>
      <c r="H11" s="664">
        <v>0</v>
      </c>
      <c r="I11" s="664">
        <v>0</v>
      </c>
      <c r="J11" s="665"/>
    </row>
    <row r="12" spans="1:10">
      <c r="A12" s="657">
        <v>600</v>
      </c>
      <c r="B12" s="658">
        <v>100</v>
      </c>
      <c r="C12" s="658">
        <v>200</v>
      </c>
      <c r="D12" s="662">
        <v>200</v>
      </c>
      <c r="E12" s="662"/>
      <c r="F12" s="662"/>
      <c r="G12" s="663" t="s">
        <v>749</v>
      </c>
      <c r="H12" s="664">
        <v>943005</v>
      </c>
      <c r="I12" s="664">
        <v>867627</v>
      </c>
      <c r="J12" s="665"/>
    </row>
    <row r="13" spans="1:10">
      <c r="A13" s="657">
        <v>600</v>
      </c>
      <c r="B13" s="658">
        <v>100</v>
      </c>
      <c r="C13" s="658">
        <v>200</v>
      </c>
      <c r="D13" s="662">
        <v>300</v>
      </c>
      <c r="E13" s="662"/>
      <c r="F13" s="662"/>
      <c r="G13" s="663" t="s">
        <v>750</v>
      </c>
      <c r="H13" s="664">
        <v>9297000</v>
      </c>
      <c r="I13" s="664">
        <v>9297000</v>
      </c>
      <c r="J13" s="665"/>
    </row>
    <row r="14" spans="1:10">
      <c r="A14" s="657">
        <v>600</v>
      </c>
      <c r="B14" s="658">
        <v>200</v>
      </c>
      <c r="C14" s="658"/>
      <c r="D14" s="658"/>
      <c r="E14" s="658"/>
      <c r="F14" s="658"/>
      <c r="G14" s="659" t="s">
        <v>751</v>
      </c>
      <c r="H14" s="660">
        <v>0</v>
      </c>
      <c r="I14" s="660">
        <v>0</v>
      </c>
      <c r="J14" s="661"/>
    </row>
    <row r="15" spans="1:10">
      <c r="A15" s="657">
        <v>600</v>
      </c>
      <c r="B15" s="658">
        <v>200</v>
      </c>
      <c r="C15" s="658">
        <v>100</v>
      </c>
      <c r="D15" s="658"/>
      <c r="E15" s="658"/>
      <c r="F15" s="658"/>
      <c r="G15" s="659" t="s">
        <v>752</v>
      </c>
      <c r="H15" s="660">
        <v>0</v>
      </c>
      <c r="I15" s="660">
        <v>0</v>
      </c>
      <c r="J15" s="661"/>
    </row>
    <row r="16" spans="1:10">
      <c r="A16" s="657">
        <v>600</v>
      </c>
      <c r="B16" s="658">
        <v>200</v>
      </c>
      <c r="C16" s="658">
        <v>100</v>
      </c>
      <c r="D16" s="658">
        <v>100</v>
      </c>
      <c r="E16" s="658"/>
      <c r="F16" s="658"/>
      <c r="G16" s="659" t="s">
        <v>1319</v>
      </c>
      <c r="H16" s="660">
        <v>0</v>
      </c>
      <c r="I16" s="660">
        <v>0</v>
      </c>
      <c r="J16" s="661" t="s">
        <v>2612</v>
      </c>
    </row>
    <row r="17" spans="1:10">
      <c r="A17" s="657">
        <v>600</v>
      </c>
      <c r="B17" s="658">
        <v>200</v>
      </c>
      <c r="C17" s="658">
        <v>100</v>
      </c>
      <c r="D17" s="658">
        <v>100</v>
      </c>
      <c r="E17" s="662">
        <v>10</v>
      </c>
      <c r="F17" s="662"/>
      <c r="G17" s="663" t="s">
        <v>1320</v>
      </c>
      <c r="H17" s="664">
        <v>0</v>
      </c>
      <c r="I17" s="664">
        <v>0</v>
      </c>
      <c r="J17" s="665"/>
    </row>
    <row r="18" spans="1:10">
      <c r="A18" s="657">
        <v>600</v>
      </c>
      <c r="B18" s="658">
        <v>200</v>
      </c>
      <c r="C18" s="658">
        <v>100</v>
      </c>
      <c r="D18" s="658">
        <v>100</v>
      </c>
      <c r="E18" s="662">
        <v>20</v>
      </c>
      <c r="F18" s="662"/>
      <c r="G18" s="663" t="s">
        <v>1321</v>
      </c>
      <c r="H18" s="664">
        <v>0</v>
      </c>
      <c r="I18" s="664">
        <v>0</v>
      </c>
      <c r="J18" s="665"/>
    </row>
    <row r="19" spans="1:10">
      <c r="A19" s="657">
        <v>600</v>
      </c>
      <c r="B19" s="658">
        <v>200</v>
      </c>
      <c r="C19" s="658">
        <v>100</v>
      </c>
      <c r="D19" s="658">
        <v>100</v>
      </c>
      <c r="E19" s="662">
        <v>30</v>
      </c>
      <c r="F19" s="662"/>
      <c r="G19" s="663" t="s">
        <v>1322</v>
      </c>
      <c r="H19" s="664">
        <v>0</v>
      </c>
      <c r="I19" s="664">
        <v>0</v>
      </c>
      <c r="J19" s="665"/>
    </row>
    <row r="20" spans="1:10" ht="25.5">
      <c r="A20" s="657">
        <v>600</v>
      </c>
      <c r="B20" s="658">
        <v>200</v>
      </c>
      <c r="C20" s="658">
        <v>100</v>
      </c>
      <c r="D20" s="658">
        <v>100</v>
      </c>
      <c r="E20" s="662">
        <v>40</v>
      </c>
      <c r="F20" s="662"/>
      <c r="G20" s="663" t="s">
        <v>1323</v>
      </c>
      <c r="H20" s="664">
        <v>0</v>
      </c>
      <c r="I20" s="664">
        <v>0</v>
      </c>
      <c r="J20" s="665"/>
    </row>
    <row r="21" spans="1:10">
      <c r="A21" s="657">
        <v>600</v>
      </c>
      <c r="B21" s="658">
        <v>200</v>
      </c>
      <c r="C21" s="658">
        <v>100</v>
      </c>
      <c r="D21" s="658">
        <v>100</v>
      </c>
      <c r="E21" s="662">
        <v>80</v>
      </c>
      <c r="F21" s="662"/>
      <c r="G21" s="663" t="s">
        <v>1324</v>
      </c>
      <c r="H21" s="664">
        <v>0</v>
      </c>
      <c r="I21" s="664">
        <v>0</v>
      </c>
      <c r="J21" s="665"/>
    </row>
    <row r="22" spans="1:10">
      <c r="A22" s="657">
        <v>600</v>
      </c>
      <c r="B22" s="658">
        <v>200</v>
      </c>
      <c r="C22" s="658">
        <v>100</v>
      </c>
      <c r="D22" s="658">
        <v>100</v>
      </c>
      <c r="E22" s="662">
        <v>90</v>
      </c>
      <c r="F22" s="662"/>
      <c r="G22" s="663" t="s">
        <v>1325</v>
      </c>
      <c r="H22" s="664">
        <v>0</v>
      </c>
      <c r="I22" s="664">
        <v>0</v>
      </c>
      <c r="J22" s="665"/>
    </row>
    <row r="23" spans="1:10" ht="25.5">
      <c r="A23" s="657">
        <v>600</v>
      </c>
      <c r="B23" s="658">
        <v>200</v>
      </c>
      <c r="C23" s="658">
        <v>100</v>
      </c>
      <c r="D23" s="666">
        <v>200</v>
      </c>
      <c r="E23" s="666"/>
      <c r="F23" s="666"/>
      <c r="G23" s="663" t="s">
        <v>114</v>
      </c>
      <c r="H23" s="664">
        <v>0</v>
      </c>
      <c r="I23" s="664">
        <v>0</v>
      </c>
      <c r="J23" s="661" t="s">
        <v>2613</v>
      </c>
    </row>
    <row r="24" spans="1:10" ht="25.5">
      <c r="A24" s="657">
        <v>600</v>
      </c>
      <c r="B24" s="658">
        <v>200</v>
      </c>
      <c r="C24" s="658">
        <v>100</v>
      </c>
      <c r="D24" s="666">
        <v>300</v>
      </c>
      <c r="E24" s="666"/>
      <c r="F24" s="666"/>
      <c r="G24" s="663" t="s">
        <v>115</v>
      </c>
      <c r="H24" s="664">
        <v>0</v>
      </c>
      <c r="I24" s="664">
        <v>0</v>
      </c>
      <c r="J24" s="661" t="s">
        <v>2614</v>
      </c>
    </row>
    <row r="25" spans="1:10">
      <c r="A25" s="657">
        <v>600</v>
      </c>
      <c r="B25" s="658">
        <v>200</v>
      </c>
      <c r="C25" s="658">
        <v>100</v>
      </c>
      <c r="D25" s="666">
        <v>400</v>
      </c>
      <c r="E25" s="666"/>
      <c r="F25" s="666"/>
      <c r="G25" s="663" t="s">
        <v>3468</v>
      </c>
      <c r="H25" s="664">
        <v>18707</v>
      </c>
      <c r="I25" s="664">
        <v>18707</v>
      </c>
      <c r="J25" s="661" t="s">
        <v>2615</v>
      </c>
    </row>
    <row r="26" spans="1:10" ht="25.5">
      <c r="A26" s="657">
        <v>600</v>
      </c>
      <c r="B26" s="658">
        <v>200</v>
      </c>
      <c r="C26" s="658">
        <v>200</v>
      </c>
      <c r="D26" s="658"/>
      <c r="E26" s="658"/>
      <c r="F26" s="658"/>
      <c r="G26" s="659" t="s">
        <v>3469</v>
      </c>
      <c r="H26" s="660">
        <v>0</v>
      </c>
      <c r="I26" s="660">
        <v>0</v>
      </c>
      <c r="J26" s="661"/>
    </row>
    <row r="27" spans="1:10" ht="25.5">
      <c r="A27" s="657">
        <v>600</v>
      </c>
      <c r="B27" s="658">
        <v>200</v>
      </c>
      <c r="C27" s="658">
        <v>200</v>
      </c>
      <c r="D27" s="666">
        <v>100</v>
      </c>
      <c r="E27" s="666"/>
      <c r="F27" s="666"/>
      <c r="G27" s="663" t="s">
        <v>3470</v>
      </c>
      <c r="H27" s="664">
        <v>0</v>
      </c>
      <c r="I27" s="664">
        <v>0</v>
      </c>
      <c r="J27" s="661" t="s">
        <v>2618</v>
      </c>
    </row>
    <row r="28" spans="1:10" ht="25.5">
      <c r="A28" s="657">
        <v>600</v>
      </c>
      <c r="B28" s="658">
        <v>200</v>
      </c>
      <c r="C28" s="658">
        <v>200</v>
      </c>
      <c r="D28" s="666">
        <v>200</v>
      </c>
      <c r="E28" s="666"/>
      <c r="F28" s="666"/>
      <c r="G28" s="663" t="s">
        <v>3471</v>
      </c>
      <c r="H28" s="664">
        <v>0</v>
      </c>
      <c r="I28" s="664">
        <v>0</v>
      </c>
      <c r="J28" s="661" t="s">
        <v>2619</v>
      </c>
    </row>
    <row r="29" spans="1:10">
      <c r="A29" s="657">
        <v>600</v>
      </c>
      <c r="B29" s="658">
        <v>200</v>
      </c>
      <c r="C29" s="658">
        <v>300</v>
      </c>
      <c r="D29" s="658"/>
      <c r="E29" s="658"/>
      <c r="F29" s="658"/>
      <c r="G29" s="659" t="s">
        <v>3472</v>
      </c>
      <c r="H29" s="660">
        <v>0</v>
      </c>
      <c r="I29" s="660">
        <v>0</v>
      </c>
      <c r="J29" s="661"/>
    </row>
    <row r="30" spans="1:10">
      <c r="A30" s="657">
        <v>600</v>
      </c>
      <c r="B30" s="658">
        <v>200</v>
      </c>
      <c r="C30" s="658">
        <v>300</v>
      </c>
      <c r="D30" s="658">
        <v>100</v>
      </c>
      <c r="E30" s="658"/>
      <c r="F30" s="658"/>
      <c r="G30" s="659" t="s">
        <v>1385</v>
      </c>
      <c r="H30" s="660">
        <v>0</v>
      </c>
      <c r="I30" s="660">
        <v>0</v>
      </c>
      <c r="J30" s="661" t="s">
        <v>2622</v>
      </c>
    </row>
    <row r="31" spans="1:10">
      <c r="A31" s="657">
        <v>600</v>
      </c>
      <c r="B31" s="658">
        <v>200</v>
      </c>
      <c r="C31" s="658">
        <v>300</v>
      </c>
      <c r="D31" s="658">
        <v>100</v>
      </c>
      <c r="E31" s="662">
        <v>10</v>
      </c>
      <c r="F31" s="662"/>
      <c r="G31" s="663" t="s">
        <v>1405</v>
      </c>
      <c r="H31" s="664">
        <v>0</v>
      </c>
      <c r="I31" s="664">
        <v>0</v>
      </c>
      <c r="J31" s="665"/>
    </row>
    <row r="32" spans="1:10">
      <c r="A32" s="657">
        <v>600</v>
      </c>
      <c r="B32" s="658">
        <v>200</v>
      </c>
      <c r="C32" s="658">
        <v>300</v>
      </c>
      <c r="D32" s="658">
        <v>100</v>
      </c>
      <c r="E32" s="662">
        <v>20</v>
      </c>
      <c r="F32" s="662"/>
      <c r="G32" s="663" t="s">
        <v>1406</v>
      </c>
      <c r="H32" s="664">
        <v>0</v>
      </c>
      <c r="I32" s="664">
        <v>0</v>
      </c>
      <c r="J32" s="665"/>
    </row>
    <row r="33" spans="1:10">
      <c r="A33" s="657">
        <v>600</v>
      </c>
      <c r="B33" s="658">
        <v>200</v>
      </c>
      <c r="C33" s="658">
        <v>300</v>
      </c>
      <c r="D33" s="658">
        <v>100</v>
      </c>
      <c r="E33" s="662">
        <v>30</v>
      </c>
      <c r="F33" s="662"/>
      <c r="G33" s="663" t="s">
        <v>1407</v>
      </c>
      <c r="H33" s="664">
        <v>0</v>
      </c>
      <c r="I33" s="664">
        <v>0</v>
      </c>
      <c r="J33" s="665"/>
    </row>
    <row r="34" spans="1:10">
      <c r="A34" s="657">
        <v>600</v>
      </c>
      <c r="B34" s="658">
        <v>200</v>
      </c>
      <c r="C34" s="658">
        <v>300</v>
      </c>
      <c r="D34" s="658">
        <v>100</v>
      </c>
      <c r="E34" s="662">
        <v>40</v>
      </c>
      <c r="F34" s="662"/>
      <c r="G34" s="663" t="s">
        <v>1408</v>
      </c>
      <c r="H34" s="664">
        <v>0</v>
      </c>
      <c r="I34" s="664">
        <v>0</v>
      </c>
      <c r="J34" s="665"/>
    </row>
    <row r="35" spans="1:10" ht="25.5">
      <c r="A35" s="657">
        <v>600</v>
      </c>
      <c r="B35" s="658">
        <v>200</v>
      </c>
      <c r="C35" s="658">
        <v>300</v>
      </c>
      <c r="D35" s="658">
        <v>100</v>
      </c>
      <c r="E35" s="662">
        <v>80</v>
      </c>
      <c r="F35" s="667"/>
      <c r="G35" s="663" t="s">
        <v>1409</v>
      </c>
      <c r="H35" s="664">
        <v>0</v>
      </c>
      <c r="I35" s="664">
        <v>0</v>
      </c>
      <c r="J35" s="665"/>
    </row>
    <row r="36" spans="1:10" ht="25.5">
      <c r="A36" s="657">
        <v>600</v>
      </c>
      <c r="B36" s="658">
        <v>200</v>
      </c>
      <c r="C36" s="658">
        <v>300</v>
      </c>
      <c r="D36" s="658">
        <v>100</v>
      </c>
      <c r="E36" s="662">
        <v>90</v>
      </c>
      <c r="F36" s="662"/>
      <c r="G36" s="663" t="s">
        <v>1410</v>
      </c>
      <c r="H36" s="664">
        <v>0</v>
      </c>
      <c r="I36" s="664">
        <v>0</v>
      </c>
      <c r="J36" s="665"/>
    </row>
    <row r="37" spans="1:10">
      <c r="A37" s="657">
        <v>600</v>
      </c>
      <c r="B37" s="658">
        <v>200</v>
      </c>
      <c r="C37" s="658">
        <v>300</v>
      </c>
      <c r="D37" s="666">
        <v>200</v>
      </c>
      <c r="E37" s="666"/>
      <c r="F37" s="666"/>
      <c r="G37" s="663" t="s">
        <v>1411</v>
      </c>
      <c r="H37" s="664">
        <v>0</v>
      </c>
      <c r="I37" s="664">
        <v>0</v>
      </c>
      <c r="J37" s="661" t="s">
        <v>2625</v>
      </c>
    </row>
    <row r="38" spans="1:10">
      <c r="A38" s="657">
        <v>600</v>
      </c>
      <c r="B38" s="658">
        <v>200</v>
      </c>
      <c r="C38" s="658">
        <v>300</v>
      </c>
      <c r="D38" s="666">
        <v>300</v>
      </c>
      <c r="E38" s="666"/>
      <c r="F38" s="666"/>
      <c r="G38" s="663" t="s">
        <v>1412</v>
      </c>
      <c r="H38" s="664">
        <v>0</v>
      </c>
      <c r="I38" s="664">
        <v>0</v>
      </c>
      <c r="J38" s="661" t="s">
        <v>2627</v>
      </c>
    </row>
    <row r="39" spans="1:10">
      <c r="A39" s="657">
        <v>600</v>
      </c>
      <c r="B39" s="658">
        <v>300</v>
      </c>
      <c r="C39" s="658"/>
      <c r="D39" s="658"/>
      <c r="E39" s="658"/>
      <c r="F39" s="658"/>
      <c r="G39" s="659" t="s">
        <v>1413</v>
      </c>
      <c r="H39" s="660">
        <v>0</v>
      </c>
      <c r="I39" s="660">
        <v>0</v>
      </c>
      <c r="J39" s="661"/>
    </row>
    <row r="40" spans="1:10">
      <c r="A40" s="657">
        <v>600</v>
      </c>
      <c r="B40" s="658">
        <v>300</v>
      </c>
      <c r="C40" s="666">
        <v>100</v>
      </c>
      <c r="D40" s="666"/>
      <c r="E40" s="666"/>
      <c r="F40" s="666"/>
      <c r="G40" s="663" t="s">
        <v>1414</v>
      </c>
      <c r="H40" s="664">
        <v>2007397</v>
      </c>
      <c r="I40" s="664">
        <v>2509246</v>
      </c>
      <c r="J40" s="661" t="s">
        <v>2662</v>
      </c>
    </row>
    <row r="41" spans="1:10">
      <c r="A41" s="657">
        <v>600</v>
      </c>
      <c r="B41" s="658">
        <v>300</v>
      </c>
      <c r="C41" s="666">
        <v>200</v>
      </c>
      <c r="D41" s="666"/>
      <c r="E41" s="666"/>
      <c r="F41" s="666"/>
      <c r="G41" s="663" t="s">
        <v>1415</v>
      </c>
      <c r="H41" s="664">
        <v>964141</v>
      </c>
      <c r="I41" s="664">
        <v>1127109</v>
      </c>
      <c r="J41" s="661" t="s">
        <v>2663</v>
      </c>
    </row>
    <row r="42" spans="1:10">
      <c r="A42" s="657">
        <v>600</v>
      </c>
      <c r="B42" s="658">
        <v>300</v>
      </c>
      <c r="C42" s="658">
        <v>300</v>
      </c>
      <c r="D42" s="658"/>
      <c r="E42" s="658"/>
      <c r="F42" s="658"/>
      <c r="G42" s="659" t="s">
        <v>1416</v>
      </c>
      <c r="H42" s="660">
        <v>0</v>
      </c>
      <c r="I42" s="660">
        <v>0</v>
      </c>
      <c r="J42" s="661" t="s">
        <v>2664</v>
      </c>
    </row>
    <row r="43" spans="1:10">
      <c r="A43" s="657">
        <v>600</v>
      </c>
      <c r="B43" s="658">
        <v>300</v>
      </c>
      <c r="C43" s="658">
        <v>300</v>
      </c>
      <c r="D43" s="662">
        <v>100</v>
      </c>
      <c r="E43" s="662"/>
      <c r="F43" s="662"/>
      <c r="G43" s="663" t="s">
        <v>1417</v>
      </c>
      <c r="H43" s="664">
        <v>685980</v>
      </c>
      <c r="I43" s="664">
        <v>634402</v>
      </c>
      <c r="J43" s="665"/>
    </row>
    <row r="44" spans="1:10">
      <c r="A44" s="657">
        <v>600</v>
      </c>
      <c r="B44" s="658">
        <v>300</v>
      </c>
      <c r="C44" s="658">
        <v>300</v>
      </c>
      <c r="D44" s="662">
        <v>900</v>
      </c>
      <c r="E44" s="662"/>
      <c r="F44" s="662"/>
      <c r="G44" s="663" t="s">
        <v>1418</v>
      </c>
      <c r="H44" s="664">
        <v>724290</v>
      </c>
      <c r="I44" s="664">
        <v>843032</v>
      </c>
      <c r="J44" s="665"/>
    </row>
    <row r="45" spans="1:10">
      <c r="A45" s="657">
        <v>600</v>
      </c>
      <c r="B45" s="658">
        <v>300</v>
      </c>
      <c r="C45" s="666">
        <v>400</v>
      </c>
      <c r="D45" s="666"/>
      <c r="E45" s="666"/>
      <c r="F45" s="666"/>
      <c r="G45" s="663" t="s">
        <v>1419</v>
      </c>
      <c r="H45" s="664">
        <v>233414</v>
      </c>
      <c r="I45" s="664">
        <v>185300</v>
      </c>
      <c r="J45" s="661" t="s">
        <v>2665</v>
      </c>
    </row>
    <row r="46" spans="1:10">
      <c r="A46" s="657">
        <v>600</v>
      </c>
      <c r="B46" s="666">
        <v>400</v>
      </c>
      <c r="C46" s="666"/>
      <c r="D46" s="666"/>
      <c r="E46" s="666"/>
      <c r="F46" s="666"/>
      <c r="G46" s="663" t="s">
        <v>1420</v>
      </c>
      <c r="H46" s="664">
        <v>0</v>
      </c>
      <c r="I46" s="664">
        <v>100000</v>
      </c>
      <c r="J46" s="661" t="s">
        <v>2666</v>
      </c>
    </row>
    <row r="47" spans="1:10" s="656" customFormat="1">
      <c r="A47" s="651">
        <v>610</v>
      </c>
      <c r="B47" s="652">
        <v>0</v>
      </c>
      <c r="C47" s="652">
        <v>0</v>
      </c>
      <c r="D47" s="652">
        <v>0</v>
      </c>
      <c r="E47" s="652">
        <v>0</v>
      </c>
      <c r="F47" s="652">
        <v>0</v>
      </c>
      <c r="G47" s="653" t="s">
        <v>1421</v>
      </c>
      <c r="H47" s="668">
        <v>0</v>
      </c>
      <c r="I47" s="668">
        <v>0</v>
      </c>
      <c r="J47" s="655"/>
    </row>
    <row r="48" spans="1:10" ht="25.5">
      <c r="A48" s="657">
        <v>610</v>
      </c>
      <c r="B48" s="666">
        <v>100</v>
      </c>
      <c r="C48" s="666"/>
      <c r="D48" s="666"/>
      <c r="E48" s="666"/>
      <c r="F48" s="666"/>
      <c r="G48" s="663" t="s">
        <v>1453</v>
      </c>
      <c r="H48" s="664">
        <v>0</v>
      </c>
      <c r="I48" s="664">
        <v>0</v>
      </c>
      <c r="J48" s="661" t="s">
        <v>2672</v>
      </c>
    </row>
    <row r="49" spans="1:10" ht="25.5">
      <c r="A49" s="657">
        <v>610</v>
      </c>
      <c r="B49" s="666">
        <v>200</v>
      </c>
      <c r="C49" s="666"/>
      <c r="D49" s="666"/>
      <c r="E49" s="666"/>
      <c r="F49" s="666"/>
      <c r="G49" s="663" t="s">
        <v>1454</v>
      </c>
      <c r="H49" s="664">
        <v>0</v>
      </c>
      <c r="I49" s="664">
        <v>0</v>
      </c>
      <c r="J49" s="661" t="s">
        <v>2673</v>
      </c>
    </row>
    <row r="50" spans="1:10" s="656" customFormat="1">
      <c r="A50" s="651">
        <v>620</v>
      </c>
      <c r="B50" s="652">
        <v>0</v>
      </c>
      <c r="C50" s="652">
        <v>0</v>
      </c>
      <c r="D50" s="652">
        <v>0</v>
      </c>
      <c r="E50" s="652">
        <v>0</v>
      </c>
      <c r="F50" s="652">
        <v>0</v>
      </c>
      <c r="G50" s="653" t="s">
        <v>2482</v>
      </c>
      <c r="H50" s="668">
        <v>0</v>
      </c>
      <c r="I50" s="668">
        <v>0</v>
      </c>
      <c r="J50" s="655"/>
    </row>
    <row r="51" spans="1:10" ht="25.5">
      <c r="A51" s="657">
        <v>620</v>
      </c>
      <c r="B51" s="666">
        <v>100</v>
      </c>
      <c r="C51" s="666"/>
      <c r="D51" s="666"/>
      <c r="E51" s="666"/>
      <c r="F51" s="666"/>
      <c r="G51" s="663" t="s">
        <v>1455</v>
      </c>
      <c r="H51" s="664">
        <v>0</v>
      </c>
      <c r="I51" s="664">
        <v>0</v>
      </c>
      <c r="J51" s="661" t="s">
        <v>2677</v>
      </c>
    </row>
    <row r="52" spans="1:10" ht="25.5">
      <c r="A52" s="657">
        <v>620</v>
      </c>
      <c r="B52" s="666">
        <v>200</v>
      </c>
      <c r="C52" s="666"/>
      <c r="D52" s="666"/>
      <c r="E52" s="666"/>
      <c r="F52" s="666"/>
      <c r="G52" s="663" t="s">
        <v>1456</v>
      </c>
      <c r="H52" s="664">
        <v>0</v>
      </c>
      <c r="I52" s="664">
        <v>0</v>
      </c>
      <c r="J52" s="661" t="s">
        <v>2679</v>
      </c>
    </row>
    <row r="53" spans="1:10">
      <c r="A53" s="657">
        <v>620</v>
      </c>
      <c r="B53" s="666">
        <v>300</v>
      </c>
      <c r="C53" s="666"/>
      <c r="D53" s="666"/>
      <c r="E53" s="666"/>
      <c r="F53" s="666"/>
      <c r="G53" s="663" t="s">
        <v>1457</v>
      </c>
      <c r="H53" s="664">
        <v>0</v>
      </c>
      <c r="I53" s="664">
        <v>0</v>
      </c>
      <c r="J53" s="661" t="s">
        <v>2682</v>
      </c>
    </row>
    <row r="54" spans="1:10" ht="25.5">
      <c r="A54" s="657">
        <v>620</v>
      </c>
      <c r="B54" s="666">
        <v>400</v>
      </c>
      <c r="C54" s="666"/>
      <c r="D54" s="666"/>
      <c r="E54" s="666"/>
      <c r="F54" s="666"/>
      <c r="G54" s="663" t="s">
        <v>1458</v>
      </c>
      <c r="H54" s="664">
        <v>0</v>
      </c>
      <c r="I54" s="664">
        <v>74171</v>
      </c>
      <c r="J54" s="661" t="s">
        <v>2712</v>
      </c>
    </row>
    <row r="55" spans="1:10" s="656" customFormat="1">
      <c r="A55" s="651">
        <v>630</v>
      </c>
      <c r="B55" s="652">
        <v>0</v>
      </c>
      <c r="C55" s="652">
        <v>0</v>
      </c>
      <c r="D55" s="652">
        <v>0</v>
      </c>
      <c r="E55" s="652">
        <v>0</v>
      </c>
      <c r="F55" s="652">
        <v>0</v>
      </c>
      <c r="G55" s="653" t="s">
        <v>2501</v>
      </c>
      <c r="H55" s="668">
        <v>0</v>
      </c>
      <c r="I55" s="668">
        <v>0</v>
      </c>
      <c r="J55" s="655"/>
    </row>
    <row r="56" spans="1:10" ht="25.5">
      <c r="A56" s="657">
        <v>630</v>
      </c>
      <c r="B56" s="658">
        <v>100</v>
      </c>
      <c r="C56" s="658"/>
      <c r="D56" s="658"/>
      <c r="E56" s="658"/>
      <c r="F56" s="658"/>
      <c r="G56" s="659" t="s">
        <v>1459</v>
      </c>
      <c r="H56" s="660">
        <v>0</v>
      </c>
      <c r="I56" s="660">
        <v>0</v>
      </c>
      <c r="J56" s="661"/>
    </row>
    <row r="57" spans="1:10" ht="25.5">
      <c r="A57" s="657">
        <v>630</v>
      </c>
      <c r="B57" s="658">
        <v>100</v>
      </c>
      <c r="C57" s="658">
        <v>100</v>
      </c>
      <c r="D57" s="658"/>
      <c r="E57" s="658"/>
      <c r="F57" s="658"/>
      <c r="G57" s="659" t="s">
        <v>1460</v>
      </c>
      <c r="H57" s="660">
        <v>0</v>
      </c>
      <c r="I57" s="660">
        <v>0</v>
      </c>
      <c r="J57" s="661"/>
    </row>
    <row r="58" spans="1:10">
      <c r="A58" s="657">
        <v>630</v>
      </c>
      <c r="B58" s="658">
        <v>100</v>
      </c>
      <c r="C58" s="658">
        <v>100</v>
      </c>
      <c r="D58" s="658">
        <v>100</v>
      </c>
      <c r="E58" s="658"/>
      <c r="F58" s="658"/>
      <c r="G58" s="659" t="s">
        <v>1461</v>
      </c>
      <c r="H58" s="660">
        <v>0</v>
      </c>
      <c r="I58" s="660">
        <v>0</v>
      </c>
      <c r="J58" s="661" t="s">
        <v>2720</v>
      </c>
    </row>
    <row r="59" spans="1:10">
      <c r="A59" s="657">
        <v>630</v>
      </c>
      <c r="B59" s="658">
        <v>100</v>
      </c>
      <c r="C59" s="658">
        <v>100</v>
      </c>
      <c r="D59" s="658">
        <v>100</v>
      </c>
      <c r="E59" s="662">
        <v>10</v>
      </c>
      <c r="F59" s="662"/>
      <c r="G59" s="663" t="s">
        <v>1462</v>
      </c>
      <c r="H59" s="664">
        <v>19457892</v>
      </c>
      <c r="I59" s="664">
        <v>19622606</v>
      </c>
      <c r="J59" s="665"/>
    </row>
    <row r="60" spans="1:10">
      <c r="A60" s="657">
        <v>630</v>
      </c>
      <c r="B60" s="658">
        <v>100</v>
      </c>
      <c r="C60" s="658">
        <v>100</v>
      </c>
      <c r="D60" s="658">
        <v>100</v>
      </c>
      <c r="E60" s="662">
        <v>20</v>
      </c>
      <c r="F60" s="662"/>
      <c r="G60" s="663" t="s">
        <v>1463</v>
      </c>
      <c r="H60" s="664">
        <v>0</v>
      </c>
      <c r="I60" s="664">
        <v>0</v>
      </c>
      <c r="J60" s="665"/>
    </row>
    <row r="61" spans="1:10">
      <c r="A61" s="657">
        <v>630</v>
      </c>
      <c r="B61" s="658">
        <v>100</v>
      </c>
      <c r="C61" s="658">
        <v>100</v>
      </c>
      <c r="D61" s="658">
        <v>200</v>
      </c>
      <c r="E61" s="658"/>
      <c r="F61" s="658"/>
      <c r="G61" s="659" t="s">
        <v>3490</v>
      </c>
      <c r="H61" s="660">
        <v>0</v>
      </c>
      <c r="I61" s="660">
        <v>0</v>
      </c>
      <c r="J61" s="661" t="s">
        <v>2721</v>
      </c>
    </row>
    <row r="62" spans="1:10">
      <c r="A62" s="657">
        <v>630</v>
      </c>
      <c r="B62" s="658">
        <v>100</v>
      </c>
      <c r="C62" s="658">
        <v>100</v>
      </c>
      <c r="D62" s="658">
        <v>200</v>
      </c>
      <c r="E62" s="662">
        <v>10</v>
      </c>
      <c r="F62" s="662"/>
      <c r="G62" s="663" t="s">
        <v>3491</v>
      </c>
      <c r="H62" s="664">
        <v>4501285</v>
      </c>
      <c r="I62" s="664">
        <v>4355708</v>
      </c>
      <c r="J62" s="665"/>
    </row>
    <row r="63" spans="1:10">
      <c r="A63" s="657">
        <v>630</v>
      </c>
      <c r="B63" s="658">
        <v>100</v>
      </c>
      <c r="C63" s="658">
        <v>100</v>
      </c>
      <c r="D63" s="658">
        <v>200</v>
      </c>
      <c r="E63" s="662">
        <v>20</v>
      </c>
      <c r="F63" s="662"/>
      <c r="G63" s="663" t="s">
        <v>144</v>
      </c>
      <c r="H63" s="664">
        <v>223446</v>
      </c>
      <c r="I63" s="664">
        <v>1128482</v>
      </c>
      <c r="J63" s="665"/>
    </row>
    <row r="64" spans="1:10">
      <c r="A64" s="657">
        <v>630</v>
      </c>
      <c r="B64" s="658">
        <v>100</v>
      </c>
      <c r="C64" s="658">
        <v>100</v>
      </c>
      <c r="D64" s="666">
        <v>300</v>
      </c>
      <c r="E64" s="666"/>
      <c r="F64" s="666"/>
      <c r="G64" s="663" t="s">
        <v>145</v>
      </c>
      <c r="H64" s="664">
        <v>0</v>
      </c>
      <c r="I64" s="664">
        <v>0</v>
      </c>
      <c r="J64" s="661" t="s">
        <v>2724</v>
      </c>
    </row>
    <row r="65" spans="1:10">
      <c r="A65" s="657">
        <v>630</v>
      </c>
      <c r="B65" s="658">
        <v>100</v>
      </c>
      <c r="C65" s="658">
        <v>100</v>
      </c>
      <c r="D65" s="666">
        <v>400</v>
      </c>
      <c r="E65" s="666"/>
      <c r="F65" s="666"/>
      <c r="G65" s="663" t="s">
        <v>146</v>
      </c>
      <c r="H65" s="664">
        <v>93866</v>
      </c>
      <c r="I65" s="664">
        <v>54448</v>
      </c>
      <c r="J65" s="661" t="s">
        <v>2727</v>
      </c>
    </row>
    <row r="66" spans="1:10">
      <c r="A66" s="657">
        <v>630</v>
      </c>
      <c r="B66" s="658">
        <v>100</v>
      </c>
      <c r="C66" s="658">
        <v>100</v>
      </c>
      <c r="D66" s="666">
        <v>500</v>
      </c>
      <c r="E66" s="666"/>
      <c r="F66" s="666"/>
      <c r="G66" s="663" t="s">
        <v>147</v>
      </c>
      <c r="H66" s="664">
        <v>0</v>
      </c>
      <c r="I66" s="664">
        <v>0</v>
      </c>
      <c r="J66" s="661" t="s">
        <v>2730</v>
      </c>
    </row>
    <row r="67" spans="1:10">
      <c r="A67" s="657">
        <v>630</v>
      </c>
      <c r="B67" s="658">
        <v>100</v>
      </c>
      <c r="C67" s="658">
        <v>100</v>
      </c>
      <c r="D67" s="666">
        <v>600</v>
      </c>
      <c r="E67" s="666"/>
      <c r="F67" s="666"/>
      <c r="G67" s="663" t="s">
        <v>148</v>
      </c>
      <c r="H67" s="664">
        <v>0</v>
      </c>
      <c r="I67" s="664">
        <v>0</v>
      </c>
      <c r="J67" s="661" t="s">
        <v>2733</v>
      </c>
    </row>
    <row r="68" spans="1:10">
      <c r="A68" s="657">
        <v>630</v>
      </c>
      <c r="B68" s="658">
        <v>100</v>
      </c>
      <c r="C68" s="658">
        <v>100</v>
      </c>
      <c r="D68" s="666">
        <v>700</v>
      </c>
      <c r="E68" s="666"/>
      <c r="F68" s="666"/>
      <c r="G68" s="663" t="s">
        <v>149</v>
      </c>
      <c r="H68" s="664">
        <v>0</v>
      </c>
      <c r="I68" s="664">
        <v>0</v>
      </c>
      <c r="J68" s="661" t="s">
        <v>2765</v>
      </c>
    </row>
    <row r="69" spans="1:10">
      <c r="A69" s="657">
        <v>630</v>
      </c>
      <c r="B69" s="658">
        <v>100</v>
      </c>
      <c r="C69" s="658">
        <v>100</v>
      </c>
      <c r="D69" s="666">
        <v>800</v>
      </c>
      <c r="E69" s="666"/>
      <c r="F69" s="666"/>
      <c r="G69" s="663" t="s">
        <v>150</v>
      </c>
      <c r="H69" s="664">
        <v>0</v>
      </c>
      <c r="I69" s="664">
        <v>0</v>
      </c>
      <c r="J69" s="661" t="s">
        <v>2768</v>
      </c>
    </row>
    <row r="70" spans="1:10">
      <c r="A70" s="657">
        <v>630</v>
      </c>
      <c r="B70" s="658">
        <v>100</v>
      </c>
      <c r="C70" s="658">
        <v>100</v>
      </c>
      <c r="D70" s="658">
        <v>900</v>
      </c>
      <c r="E70" s="658"/>
      <c r="F70" s="658"/>
      <c r="G70" s="659" t="s">
        <v>151</v>
      </c>
      <c r="H70" s="660">
        <v>0</v>
      </c>
      <c r="I70" s="660">
        <v>0</v>
      </c>
      <c r="J70" s="661" t="s">
        <v>2771</v>
      </c>
    </row>
    <row r="71" spans="1:10">
      <c r="A71" s="657">
        <v>630</v>
      </c>
      <c r="B71" s="658">
        <v>100</v>
      </c>
      <c r="C71" s="658">
        <v>100</v>
      </c>
      <c r="D71" s="658">
        <v>900</v>
      </c>
      <c r="E71" s="662">
        <v>10</v>
      </c>
      <c r="F71" s="662"/>
      <c r="G71" s="663" t="s">
        <v>152</v>
      </c>
      <c r="H71" s="664">
        <v>15000</v>
      </c>
      <c r="I71" s="664">
        <v>15000</v>
      </c>
      <c r="J71" s="665"/>
    </row>
    <row r="72" spans="1:10">
      <c r="A72" s="657">
        <v>630</v>
      </c>
      <c r="B72" s="658">
        <v>100</v>
      </c>
      <c r="C72" s="658">
        <v>100</v>
      </c>
      <c r="D72" s="658">
        <v>900</v>
      </c>
      <c r="E72" s="662">
        <v>90</v>
      </c>
      <c r="F72" s="662"/>
      <c r="G72" s="663" t="s">
        <v>151</v>
      </c>
      <c r="H72" s="664">
        <v>17090</v>
      </c>
      <c r="I72" s="664">
        <v>17090</v>
      </c>
      <c r="J72" s="665"/>
    </row>
    <row r="73" spans="1:10" ht="25.5">
      <c r="A73" s="657">
        <v>630</v>
      </c>
      <c r="B73" s="658">
        <v>100</v>
      </c>
      <c r="C73" s="666">
        <v>200</v>
      </c>
      <c r="D73" s="666"/>
      <c r="E73" s="666"/>
      <c r="F73" s="666"/>
      <c r="G73" s="663" t="s">
        <v>153</v>
      </c>
      <c r="H73" s="664">
        <v>0</v>
      </c>
      <c r="I73" s="664">
        <v>0</v>
      </c>
      <c r="J73" s="661" t="s">
        <v>2774</v>
      </c>
    </row>
    <row r="74" spans="1:10" ht="25.5">
      <c r="A74" s="657">
        <v>630</v>
      </c>
      <c r="B74" s="658">
        <v>100</v>
      </c>
      <c r="C74" s="658">
        <v>300</v>
      </c>
      <c r="D74" s="658"/>
      <c r="E74" s="658"/>
      <c r="F74" s="658"/>
      <c r="G74" s="659" t="s">
        <v>154</v>
      </c>
      <c r="H74" s="660">
        <v>0</v>
      </c>
      <c r="I74" s="660">
        <v>0</v>
      </c>
      <c r="J74" s="661"/>
    </row>
    <row r="75" spans="1:10">
      <c r="A75" s="657">
        <v>630</v>
      </c>
      <c r="B75" s="658">
        <v>100</v>
      </c>
      <c r="C75" s="658">
        <v>300</v>
      </c>
      <c r="D75" s="658">
        <v>100</v>
      </c>
      <c r="E75" s="658"/>
      <c r="F75" s="658"/>
      <c r="G75" s="659" t="s">
        <v>1461</v>
      </c>
      <c r="H75" s="660">
        <v>0</v>
      </c>
      <c r="I75" s="660">
        <v>0</v>
      </c>
      <c r="J75" s="661" t="s">
        <v>841</v>
      </c>
    </row>
    <row r="76" spans="1:10">
      <c r="A76" s="657">
        <v>630</v>
      </c>
      <c r="B76" s="658">
        <v>100</v>
      </c>
      <c r="C76" s="658">
        <v>300</v>
      </c>
      <c r="D76" s="658">
        <v>100</v>
      </c>
      <c r="E76" s="662">
        <v>10</v>
      </c>
      <c r="F76" s="662"/>
      <c r="G76" s="663" t="s">
        <v>155</v>
      </c>
      <c r="H76" s="664">
        <v>4241979</v>
      </c>
      <c r="I76" s="664">
        <v>4241979</v>
      </c>
      <c r="J76" s="665"/>
    </row>
    <row r="77" spans="1:10">
      <c r="A77" s="657">
        <v>630</v>
      </c>
      <c r="B77" s="658">
        <v>100</v>
      </c>
      <c r="C77" s="658">
        <v>300</v>
      </c>
      <c r="D77" s="658">
        <v>100</v>
      </c>
      <c r="E77" s="662">
        <v>20</v>
      </c>
      <c r="F77" s="662"/>
      <c r="G77" s="663" t="s">
        <v>1463</v>
      </c>
      <c r="H77" s="664">
        <v>0</v>
      </c>
      <c r="I77" s="664">
        <v>0</v>
      </c>
      <c r="J77" s="665"/>
    </row>
    <row r="78" spans="1:10">
      <c r="A78" s="657">
        <v>630</v>
      </c>
      <c r="B78" s="658">
        <v>100</v>
      </c>
      <c r="C78" s="658">
        <v>300</v>
      </c>
      <c r="D78" s="658">
        <v>150</v>
      </c>
      <c r="E78" s="658"/>
      <c r="F78" s="658"/>
      <c r="G78" s="659" t="s">
        <v>156</v>
      </c>
      <c r="H78" s="660">
        <v>0</v>
      </c>
      <c r="I78" s="660">
        <v>0</v>
      </c>
      <c r="J78" s="661" t="s">
        <v>844</v>
      </c>
    </row>
    <row r="79" spans="1:10">
      <c r="A79" s="657">
        <v>630</v>
      </c>
      <c r="B79" s="658">
        <v>100</v>
      </c>
      <c r="C79" s="658">
        <v>300</v>
      </c>
      <c r="D79" s="658">
        <v>150</v>
      </c>
      <c r="E79" s="662">
        <v>100</v>
      </c>
      <c r="F79" s="662"/>
      <c r="G79" s="663" t="s">
        <v>157</v>
      </c>
      <c r="H79" s="664">
        <v>657228</v>
      </c>
      <c r="I79" s="664">
        <v>657228</v>
      </c>
      <c r="J79" s="665"/>
    </row>
    <row r="80" spans="1:10">
      <c r="A80" s="657">
        <v>630</v>
      </c>
      <c r="B80" s="658">
        <v>100</v>
      </c>
      <c r="C80" s="658">
        <v>300</v>
      </c>
      <c r="D80" s="658">
        <v>150</v>
      </c>
      <c r="E80" s="662">
        <v>200</v>
      </c>
      <c r="F80" s="662"/>
      <c r="G80" s="663" t="s">
        <v>144</v>
      </c>
      <c r="H80" s="664">
        <v>44500</v>
      </c>
      <c r="I80" s="664">
        <v>44500</v>
      </c>
      <c r="J80" s="665"/>
    </row>
    <row r="81" spans="1:10">
      <c r="A81" s="657">
        <v>630</v>
      </c>
      <c r="B81" s="658">
        <v>100</v>
      </c>
      <c r="C81" s="658">
        <v>300</v>
      </c>
      <c r="D81" s="666">
        <v>200</v>
      </c>
      <c r="E81" s="666"/>
      <c r="F81" s="666"/>
      <c r="G81" s="663" t="s">
        <v>158</v>
      </c>
      <c r="H81" s="664">
        <v>0</v>
      </c>
      <c r="I81" s="664">
        <v>0</v>
      </c>
      <c r="J81" s="661" t="s">
        <v>848</v>
      </c>
    </row>
    <row r="82" spans="1:10">
      <c r="A82" s="657">
        <v>630</v>
      </c>
      <c r="B82" s="658">
        <v>100</v>
      </c>
      <c r="C82" s="658">
        <v>300</v>
      </c>
      <c r="D82" s="666">
        <v>250</v>
      </c>
      <c r="E82" s="666"/>
      <c r="F82" s="666"/>
      <c r="G82" s="663" t="s">
        <v>146</v>
      </c>
      <c r="H82" s="664">
        <v>88464</v>
      </c>
      <c r="I82" s="664">
        <v>88464</v>
      </c>
      <c r="J82" s="661" t="s">
        <v>851</v>
      </c>
    </row>
    <row r="83" spans="1:10">
      <c r="A83" s="657">
        <v>630</v>
      </c>
      <c r="B83" s="658">
        <v>100</v>
      </c>
      <c r="C83" s="658">
        <v>300</v>
      </c>
      <c r="D83" s="666">
        <v>300</v>
      </c>
      <c r="E83" s="666"/>
      <c r="F83" s="666"/>
      <c r="G83" s="663" t="s">
        <v>159</v>
      </c>
      <c r="H83" s="664">
        <v>0</v>
      </c>
      <c r="I83" s="664">
        <v>0</v>
      </c>
      <c r="J83" s="661" t="s">
        <v>854</v>
      </c>
    </row>
    <row r="84" spans="1:10">
      <c r="A84" s="657">
        <v>630</v>
      </c>
      <c r="B84" s="658">
        <v>100</v>
      </c>
      <c r="C84" s="658">
        <v>300</v>
      </c>
      <c r="D84" s="666">
        <v>350</v>
      </c>
      <c r="E84" s="666"/>
      <c r="F84" s="666"/>
      <c r="G84" s="663" t="s">
        <v>160</v>
      </c>
      <c r="H84" s="664">
        <v>0</v>
      </c>
      <c r="I84" s="664">
        <v>0</v>
      </c>
      <c r="J84" s="661" t="s">
        <v>2846</v>
      </c>
    </row>
    <row r="85" spans="1:10">
      <c r="A85" s="657">
        <v>630</v>
      </c>
      <c r="B85" s="658">
        <v>100</v>
      </c>
      <c r="C85" s="658">
        <v>300</v>
      </c>
      <c r="D85" s="666">
        <v>400</v>
      </c>
      <c r="E85" s="666"/>
      <c r="F85" s="666"/>
      <c r="G85" s="663" t="s">
        <v>161</v>
      </c>
      <c r="H85" s="664">
        <v>0</v>
      </c>
      <c r="I85" s="664">
        <v>0</v>
      </c>
      <c r="J85" s="661" t="s">
        <v>2849</v>
      </c>
    </row>
    <row r="86" spans="1:10">
      <c r="A86" s="657">
        <v>630</v>
      </c>
      <c r="B86" s="658">
        <v>100</v>
      </c>
      <c r="C86" s="658">
        <v>300</v>
      </c>
      <c r="D86" s="666">
        <v>450</v>
      </c>
      <c r="E86" s="666"/>
      <c r="F86" s="666"/>
      <c r="G86" s="663" t="s">
        <v>162</v>
      </c>
      <c r="H86" s="664">
        <v>0</v>
      </c>
      <c r="I86" s="664">
        <v>0</v>
      </c>
      <c r="J86" s="661" t="s">
        <v>2855</v>
      </c>
    </row>
    <row r="87" spans="1:10">
      <c r="A87" s="657">
        <v>630</v>
      </c>
      <c r="B87" s="658">
        <v>100</v>
      </c>
      <c r="C87" s="658">
        <v>300</v>
      </c>
      <c r="D87" s="666">
        <v>500</v>
      </c>
      <c r="E87" s="666"/>
      <c r="F87" s="666"/>
      <c r="G87" s="663" t="s">
        <v>163</v>
      </c>
      <c r="H87" s="664">
        <v>1000</v>
      </c>
      <c r="I87" s="664">
        <v>0</v>
      </c>
      <c r="J87" s="661" t="s">
        <v>2869</v>
      </c>
    </row>
    <row r="88" spans="1:10">
      <c r="A88" s="657">
        <v>630</v>
      </c>
      <c r="B88" s="658">
        <v>100</v>
      </c>
      <c r="C88" s="658">
        <v>300</v>
      </c>
      <c r="D88" s="666">
        <v>550</v>
      </c>
      <c r="E88" s="666"/>
      <c r="F88" s="666"/>
      <c r="G88" s="663" t="s">
        <v>164</v>
      </c>
      <c r="H88" s="664">
        <v>0</v>
      </c>
      <c r="I88" s="664">
        <v>0</v>
      </c>
      <c r="J88" s="661" t="s">
        <v>2872</v>
      </c>
    </row>
    <row r="89" spans="1:10">
      <c r="A89" s="657">
        <v>630</v>
      </c>
      <c r="B89" s="658">
        <v>100</v>
      </c>
      <c r="C89" s="658">
        <v>300</v>
      </c>
      <c r="D89" s="666">
        <v>600</v>
      </c>
      <c r="E89" s="666"/>
      <c r="F89" s="666"/>
      <c r="G89" s="663" t="s">
        <v>3574</v>
      </c>
      <c r="H89" s="664">
        <v>0</v>
      </c>
      <c r="I89" s="664">
        <v>0</v>
      </c>
      <c r="J89" s="661" t="s">
        <v>2874</v>
      </c>
    </row>
    <row r="90" spans="1:10" ht="25.5">
      <c r="A90" s="657">
        <v>630</v>
      </c>
      <c r="B90" s="658">
        <v>100</v>
      </c>
      <c r="C90" s="658">
        <v>300</v>
      </c>
      <c r="D90" s="658">
        <v>650</v>
      </c>
      <c r="E90" s="658"/>
      <c r="F90" s="658"/>
      <c r="G90" s="659" t="s">
        <v>3575</v>
      </c>
      <c r="H90" s="660">
        <v>0</v>
      </c>
      <c r="I90" s="660">
        <v>0</v>
      </c>
      <c r="J90" s="661"/>
    </row>
    <row r="91" spans="1:10" ht="25.5">
      <c r="A91" s="657">
        <v>630</v>
      </c>
      <c r="B91" s="658">
        <v>100</v>
      </c>
      <c r="C91" s="658">
        <v>300</v>
      </c>
      <c r="D91" s="658">
        <v>650</v>
      </c>
      <c r="E91" s="666">
        <v>10</v>
      </c>
      <c r="F91" s="666"/>
      <c r="G91" s="663" t="s">
        <v>2207</v>
      </c>
      <c r="H91" s="664">
        <v>0</v>
      </c>
      <c r="I91" s="664">
        <v>0</v>
      </c>
      <c r="J91" s="661" t="s">
        <v>2247</v>
      </c>
    </row>
    <row r="92" spans="1:10" ht="25.5">
      <c r="A92" s="657">
        <v>630</v>
      </c>
      <c r="B92" s="658">
        <v>100</v>
      </c>
      <c r="C92" s="658">
        <v>300</v>
      </c>
      <c r="D92" s="658">
        <v>650</v>
      </c>
      <c r="E92" s="658">
        <v>20</v>
      </c>
      <c r="F92" s="658"/>
      <c r="G92" s="659" t="s">
        <v>2208</v>
      </c>
      <c r="H92" s="660">
        <v>0</v>
      </c>
      <c r="I92" s="660">
        <v>0</v>
      </c>
      <c r="J92" s="661" t="s">
        <v>2250</v>
      </c>
    </row>
    <row r="93" spans="1:10">
      <c r="A93" s="657">
        <v>630</v>
      </c>
      <c r="B93" s="658">
        <v>100</v>
      </c>
      <c r="C93" s="658">
        <v>300</v>
      </c>
      <c r="D93" s="658">
        <v>650</v>
      </c>
      <c r="E93" s="658">
        <v>20</v>
      </c>
      <c r="F93" s="662">
        <v>10</v>
      </c>
      <c r="G93" s="663" t="s">
        <v>152</v>
      </c>
      <c r="H93" s="664">
        <v>0</v>
      </c>
      <c r="I93" s="664">
        <v>0</v>
      </c>
      <c r="J93" s="665"/>
    </row>
    <row r="94" spans="1:10" ht="25.5">
      <c r="A94" s="657">
        <v>630</v>
      </c>
      <c r="B94" s="658">
        <v>100</v>
      </c>
      <c r="C94" s="658">
        <v>300</v>
      </c>
      <c r="D94" s="658">
        <v>650</v>
      </c>
      <c r="E94" s="658">
        <v>20</v>
      </c>
      <c r="F94" s="662">
        <v>20</v>
      </c>
      <c r="G94" s="663" t="s">
        <v>2208</v>
      </c>
      <c r="H94" s="664">
        <v>2185000</v>
      </c>
      <c r="I94" s="664">
        <v>0</v>
      </c>
      <c r="J94" s="665"/>
    </row>
    <row r="95" spans="1:10">
      <c r="A95" s="657">
        <v>630</v>
      </c>
      <c r="B95" s="658">
        <v>100</v>
      </c>
      <c r="C95" s="658">
        <v>300</v>
      </c>
      <c r="D95" s="666">
        <v>700</v>
      </c>
      <c r="E95" s="666"/>
      <c r="F95" s="666"/>
      <c r="G95" s="663" t="s">
        <v>2209</v>
      </c>
      <c r="H95" s="664">
        <v>0</v>
      </c>
      <c r="I95" s="664">
        <v>0</v>
      </c>
      <c r="J95" s="661" t="s">
        <v>2253</v>
      </c>
    </row>
    <row r="96" spans="1:10" ht="25.5">
      <c r="A96" s="657">
        <v>630</v>
      </c>
      <c r="B96" s="658">
        <v>200</v>
      </c>
      <c r="C96" s="658"/>
      <c r="D96" s="658"/>
      <c r="E96" s="658"/>
      <c r="F96" s="658"/>
      <c r="G96" s="659" t="s">
        <v>2210</v>
      </c>
      <c r="H96" s="660">
        <v>0</v>
      </c>
      <c r="I96" s="660">
        <v>0</v>
      </c>
      <c r="J96" s="661"/>
    </row>
    <row r="97" spans="1:10">
      <c r="A97" s="657">
        <v>630</v>
      </c>
      <c r="B97" s="658">
        <v>200</v>
      </c>
      <c r="C97" s="666">
        <v>100</v>
      </c>
      <c r="D97" s="666"/>
      <c r="E97" s="666"/>
      <c r="F97" s="666"/>
      <c r="G97" s="663" t="s">
        <v>909</v>
      </c>
      <c r="H97" s="664">
        <v>0</v>
      </c>
      <c r="I97" s="664">
        <v>0</v>
      </c>
      <c r="J97" s="661" t="s">
        <v>957</v>
      </c>
    </row>
    <row r="98" spans="1:10" ht="25.5">
      <c r="A98" s="657">
        <v>630</v>
      </c>
      <c r="B98" s="658">
        <v>200</v>
      </c>
      <c r="C98" s="666">
        <v>200</v>
      </c>
      <c r="D98" s="666"/>
      <c r="E98" s="666"/>
      <c r="F98" s="666"/>
      <c r="G98" s="663" t="s">
        <v>910</v>
      </c>
      <c r="H98" s="664">
        <v>0</v>
      </c>
      <c r="I98" s="664">
        <v>0</v>
      </c>
      <c r="J98" s="661" t="s">
        <v>2896</v>
      </c>
    </row>
    <row r="99" spans="1:10">
      <c r="A99" s="657">
        <v>630</v>
      </c>
      <c r="B99" s="658">
        <v>200</v>
      </c>
      <c r="C99" s="666">
        <v>300</v>
      </c>
      <c r="D99" s="666"/>
      <c r="E99" s="666"/>
      <c r="F99" s="666"/>
      <c r="G99" s="663" t="s">
        <v>911</v>
      </c>
      <c r="H99" s="664">
        <v>0</v>
      </c>
      <c r="I99" s="664">
        <v>0</v>
      </c>
      <c r="J99" s="661" t="s">
        <v>2899</v>
      </c>
    </row>
    <row r="100" spans="1:10" ht="25.5">
      <c r="A100" s="657">
        <v>630</v>
      </c>
      <c r="B100" s="658">
        <v>200</v>
      </c>
      <c r="C100" s="666">
        <v>400</v>
      </c>
      <c r="D100" s="666"/>
      <c r="E100" s="666"/>
      <c r="F100" s="666"/>
      <c r="G100" s="663" t="s">
        <v>912</v>
      </c>
      <c r="H100" s="664">
        <v>0</v>
      </c>
      <c r="I100" s="664">
        <v>0</v>
      </c>
      <c r="J100" s="661" t="s">
        <v>2902</v>
      </c>
    </row>
    <row r="101" spans="1:10" ht="25.5">
      <c r="A101" s="657">
        <v>630</v>
      </c>
      <c r="B101" s="658">
        <v>300</v>
      </c>
      <c r="C101" s="658"/>
      <c r="D101" s="658"/>
      <c r="E101" s="658"/>
      <c r="F101" s="658"/>
      <c r="G101" s="659" t="s">
        <v>191</v>
      </c>
      <c r="H101" s="660">
        <v>0</v>
      </c>
      <c r="I101" s="660">
        <v>0</v>
      </c>
      <c r="J101" s="661" t="s">
        <v>2328</v>
      </c>
    </row>
    <row r="102" spans="1:10">
      <c r="A102" s="657">
        <v>630</v>
      </c>
      <c r="B102" s="658">
        <v>300</v>
      </c>
      <c r="C102" s="669">
        <v>100</v>
      </c>
      <c r="D102" s="669"/>
      <c r="E102" s="669"/>
      <c r="F102" s="669"/>
      <c r="G102" s="659" t="s">
        <v>192</v>
      </c>
      <c r="H102" s="660">
        <v>0</v>
      </c>
      <c r="I102" s="660">
        <v>0</v>
      </c>
      <c r="J102" s="665"/>
    </row>
    <row r="103" spans="1:10">
      <c r="A103" s="657">
        <v>630</v>
      </c>
      <c r="B103" s="658">
        <v>300</v>
      </c>
      <c r="C103" s="669">
        <v>100</v>
      </c>
      <c r="D103" s="662">
        <v>100</v>
      </c>
      <c r="E103" s="662"/>
      <c r="F103" s="662"/>
      <c r="G103" s="663" t="s">
        <v>1461</v>
      </c>
      <c r="H103" s="664">
        <v>726349</v>
      </c>
      <c r="I103" s="664">
        <v>710000</v>
      </c>
      <c r="J103" s="665"/>
    </row>
    <row r="104" spans="1:10">
      <c r="A104" s="657">
        <v>630</v>
      </c>
      <c r="B104" s="658">
        <v>300</v>
      </c>
      <c r="C104" s="669">
        <v>100</v>
      </c>
      <c r="D104" s="662">
        <v>200</v>
      </c>
      <c r="E104" s="662"/>
      <c r="F104" s="662"/>
      <c r="G104" s="663" t="s">
        <v>193</v>
      </c>
      <c r="H104" s="664">
        <v>0</v>
      </c>
      <c r="I104" s="664">
        <v>0</v>
      </c>
      <c r="J104" s="665"/>
    </row>
    <row r="105" spans="1:10">
      <c r="A105" s="657">
        <v>630</v>
      </c>
      <c r="B105" s="658">
        <v>300</v>
      </c>
      <c r="C105" s="669">
        <v>100</v>
      </c>
      <c r="D105" s="662">
        <v>300</v>
      </c>
      <c r="E105" s="662"/>
      <c r="F105" s="662"/>
      <c r="G105" s="663" t="s">
        <v>194</v>
      </c>
      <c r="H105" s="664">
        <v>0</v>
      </c>
      <c r="I105" s="664">
        <v>0</v>
      </c>
      <c r="J105" s="665"/>
    </row>
    <row r="106" spans="1:10">
      <c r="A106" s="657">
        <v>630</v>
      </c>
      <c r="B106" s="658">
        <v>300</v>
      </c>
      <c r="C106" s="669">
        <v>100</v>
      </c>
      <c r="D106" s="662">
        <v>400</v>
      </c>
      <c r="E106" s="662"/>
      <c r="F106" s="662"/>
      <c r="G106" s="663" t="s">
        <v>156</v>
      </c>
      <c r="H106" s="664">
        <v>548226</v>
      </c>
      <c r="I106" s="664">
        <v>368226</v>
      </c>
      <c r="J106" s="665"/>
    </row>
    <row r="107" spans="1:10">
      <c r="A107" s="657">
        <v>630</v>
      </c>
      <c r="B107" s="658">
        <v>300</v>
      </c>
      <c r="C107" s="669">
        <v>100</v>
      </c>
      <c r="D107" s="662">
        <v>500</v>
      </c>
      <c r="E107" s="662"/>
      <c r="F107" s="662"/>
      <c r="G107" s="663" t="s">
        <v>195</v>
      </c>
      <c r="H107" s="664">
        <v>0</v>
      </c>
      <c r="I107" s="664">
        <v>0</v>
      </c>
      <c r="J107" s="665"/>
    </row>
    <row r="108" spans="1:10">
      <c r="A108" s="657">
        <v>630</v>
      </c>
      <c r="B108" s="658">
        <v>300</v>
      </c>
      <c r="C108" s="669">
        <v>100</v>
      </c>
      <c r="D108" s="662">
        <v>600</v>
      </c>
      <c r="E108" s="662"/>
      <c r="F108" s="662"/>
      <c r="G108" s="663" t="s">
        <v>196</v>
      </c>
      <c r="H108" s="664">
        <v>0</v>
      </c>
      <c r="I108" s="664">
        <v>0</v>
      </c>
      <c r="J108" s="665"/>
    </row>
    <row r="109" spans="1:10">
      <c r="A109" s="657">
        <v>630</v>
      </c>
      <c r="B109" s="658">
        <v>300</v>
      </c>
      <c r="C109" s="669">
        <v>100</v>
      </c>
      <c r="D109" s="662">
        <v>900</v>
      </c>
      <c r="E109" s="662"/>
      <c r="F109" s="662"/>
      <c r="G109" s="663" t="s">
        <v>197</v>
      </c>
      <c r="H109" s="664">
        <v>0</v>
      </c>
      <c r="I109" s="664">
        <v>0</v>
      </c>
      <c r="J109" s="665"/>
    </row>
    <row r="110" spans="1:10">
      <c r="A110" s="657">
        <v>630</v>
      </c>
      <c r="B110" s="658">
        <v>300</v>
      </c>
      <c r="C110" s="669">
        <v>200</v>
      </c>
      <c r="D110" s="669"/>
      <c r="E110" s="669"/>
      <c r="F110" s="669"/>
      <c r="G110" s="659" t="s">
        <v>198</v>
      </c>
      <c r="H110" s="660">
        <v>0</v>
      </c>
      <c r="I110" s="660">
        <v>0</v>
      </c>
      <c r="J110" s="665"/>
    </row>
    <row r="111" spans="1:10">
      <c r="A111" s="657">
        <v>630</v>
      </c>
      <c r="B111" s="658">
        <v>300</v>
      </c>
      <c r="C111" s="669">
        <v>200</v>
      </c>
      <c r="D111" s="662">
        <v>50</v>
      </c>
      <c r="E111" s="662"/>
      <c r="F111" s="662"/>
      <c r="G111" s="663" t="s">
        <v>199</v>
      </c>
      <c r="H111" s="664">
        <v>0</v>
      </c>
      <c r="I111" s="664">
        <v>0</v>
      </c>
      <c r="J111" s="665"/>
    </row>
    <row r="112" spans="1:10">
      <c r="A112" s="657">
        <v>630</v>
      </c>
      <c r="B112" s="658">
        <v>300</v>
      </c>
      <c r="C112" s="669">
        <v>200</v>
      </c>
      <c r="D112" s="662">
        <v>100</v>
      </c>
      <c r="E112" s="662"/>
      <c r="F112" s="662"/>
      <c r="G112" s="663" t="s">
        <v>200</v>
      </c>
      <c r="H112" s="664">
        <v>0</v>
      </c>
      <c r="I112" s="664">
        <v>0</v>
      </c>
      <c r="J112" s="665"/>
    </row>
    <row r="113" spans="1:10">
      <c r="A113" s="657">
        <v>630</v>
      </c>
      <c r="B113" s="658">
        <v>300</v>
      </c>
      <c r="C113" s="669">
        <v>200</v>
      </c>
      <c r="D113" s="662">
        <v>150</v>
      </c>
      <c r="E113" s="662"/>
      <c r="F113" s="662"/>
      <c r="G113" s="663" t="s">
        <v>201</v>
      </c>
      <c r="H113" s="664">
        <v>0</v>
      </c>
      <c r="I113" s="664">
        <v>0</v>
      </c>
      <c r="J113" s="665"/>
    </row>
    <row r="114" spans="1:10">
      <c r="A114" s="657">
        <v>630</v>
      </c>
      <c r="B114" s="658">
        <v>300</v>
      </c>
      <c r="C114" s="669">
        <v>200</v>
      </c>
      <c r="D114" s="662">
        <v>200</v>
      </c>
      <c r="E114" s="662"/>
      <c r="F114" s="662"/>
      <c r="G114" s="663" t="s">
        <v>202</v>
      </c>
      <c r="H114" s="664">
        <v>0</v>
      </c>
      <c r="I114" s="664">
        <v>0</v>
      </c>
      <c r="J114" s="665"/>
    </row>
    <row r="115" spans="1:10">
      <c r="A115" s="657">
        <v>630</v>
      </c>
      <c r="B115" s="658">
        <v>300</v>
      </c>
      <c r="C115" s="669">
        <v>200</v>
      </c>
      <c r="D115" s="662">
        <v>250</v>
      </c>
      <c r="E115" s="662"/>
      <c r="F115" s="662"/>
      <c r="G115" s="663" t="s">
        <v>203</v>
      </c>
      <c r="H115" s="664">
        <v>0</v>
      </c>
      <c r="I115" s="664">
        <v>0</v>
      </c>
      <c r="J115" s="665"/>
    </row>
    <row r="116" spans="1:10">
      <c r="A116" s="657">
        <v>630</v>
      </c>
      <c r="B116" s="658">
        <v>300</v>
      </c>
      <c r="C116" s="669">
        <v>200</v>
      </c>
      <c r="D116" s="662">
        <v>300</v>
      </c>
      <c r="E116" s="662"/>
      <c r="F116" s="662"/>
      <c r="G116" s="663" t="s">
        <v>204</v>
      </c>
      <c r="H116" s="664">
        <v>0</v>
      </c>
      <c r="I116" s="664">
        <v>0</v>
      </c>
      <c r="J116" s="665"/>
    </row>
    <row r="117" spans="1:10">
      <c r="A117" s="657">
        <v>630</v>
      </c>
      <c r="B117" s="658">
        <v>300</v>
      </c>
      <c r="C117" s="669">
        <v>200</v>
      </c>
      <c r="D117" s="662">
        <v>350</v>
      </c>
      <c r="E117" s="662"/>
      <c r="F117" s="662"/>
      <c r="G117" s="663" t="s">
        <v>205</v>
      </c>
      <c r="H117" s="664">
        <v>0</v>
      </c>
      <c r="I117" s="664">
        <v>0</v>
      </c>
      <c r="J117" s="665"/>
    </row>
    <row r="118" spans="1:10">
      <c r="A118" s="657">
        <v>630</v>
      </c>
      <c r="B118" s="658">
        <v>300</v>
      </c>
      <c r="C118" s="669">
        <v>200</v>
      </c>
      <c r="D118" s="662">
        <v>400</v>
      </c>
      <c r="E118" s="662"/>
      <c r="F118" s="662"/>
      <c r="G118" s="663" t="s">
        <v>206</v>
      </c>
      <c r="H118" s="664">
        <v>0</v>
      </c>
      <c r="I118" s="664">
        <v>0</v>
      </c>
      <c r="J118" s="665"/>
    </row>
    <row r="119" spans="1:10">
      <c r="A119" s="657">
        <v>630</v>
      </c>
      <c r="B119" s="658">
        <v>300</v>
      </c>
      <c r="C119" s="669">
        <v>200</v>
      </c>
      <c r="D119" s="662">
        <v>450</v>
      </c>
      <c r="E119" s="662"/>
      <c r="F119" s="662"/>
      <c r="G119" s="663" t="s">
        <v>207</v>
      </c>
      <c r="H119" s="664">
        <v>0</v>
      </c>
      <c r="I119" s="664">
        <v>0</v>
      </c>
      <c r="J119" s="665"/>
    </row>
    <row r="120" spans="1:10">
      <c r="A120" s="657">
        <v>630</v>
      </c>
      <c r="B120" s="658">
        <v>300</v>
      </c>
      <c r="C120" s="669">
        <v>200</v>
      </c>
      <c r="D120" s="662">
        <v>500</v>
      </c>
      <c r="E120" s="662"/>
      <c r="F120" s="662"/>
      <c r="G120" s="663" t="s">
        <v>208</v>
      </c>
      <c r="H120" s="664">
        <v>0</v>
      </c>
      <c r="I120" s="664">
        <v>0</v>
      </c>
      <c r="J120" s="665"/>
    </row>
    <row r="121" spans="1:10">
      <c r="A121" s="657">
        <v>630</v>
      </c>
      <c r="B121" s="658">
        <v>300</v>
      </c>
      <c r="C121" s="669">
        <v>200</v>
      </c>
      <c r="D121" s="662">
        <v>550</v>
      </c>
      <c r="E121" s="662"/>
      <c r="F121" s="662"/>
      <c r="G121" s="663" t="s">
        <v>209</v>
      </c>
      <c r="H121" s="664">
        <v>0</v>
      </c>
      <c r="I121" s="664">
        <v>0</v>
      </c>
      <c r="J121" s="665"/>
    </row>
    <row r="122" spans="1:10">
      <c r="A122" s="657">
        <v>630</v>
      </c>
      <c r="B122" s="658">
        <v>300</v>
      </c>
      <c r="C122" s="669">
        <v>200</v>
      </c>
      <c r="D122" s="662">
        <v>600</v>
      </c>
      <c r="E122" s="662"/>
      <c r="F122" s="662"/>
      <c r="G122" s="663" t="s">
        <v>210</v>
      </c>
      <c r="H122" s="664">
        <v>0</v>
      </c>
      <c r="I122" s="664">
        <v>0</v>
      </c>
      <c r="J122" s="665"/>
    </row>
    <row r="123" spans="1:10">
      <c r="A123" s="657">
        <v>630</v>
      </c>
      <c r="B123" s="658">
        <v>300</v>
      </c>
      <c r="C123" s="669">
        <v>200</v>
      </c>
      <c r="D123" s="662">
        <v>650</v>
      </c>
      <c r="E123" s="662"/>
      <c r="F123" s="662"/>
      <c r="G123" s="663" t="s">
        <v>211</v>
      </c>
      <c r="H123" s="664">
        <v>0</v>
      </c>
      <c r="I123" s="664">
        <v>0</v>
      </c>
      <c r="J123" s="665"/>
    </row>
    <row r="124" spans="1:10">
      <c r="A124" s="657">
        <v>630</v>
      </c>
      <c r="B124" s="658">
        <v>300</v>
      </c>
      <c r="C124" s="669">
        <v>200</v>
      </c>
      <c r="D124" s="662">
        <v>700</v>
      </c>
      <c r="E124" s="662"/>
      <c r="F124" s="662"/>
      <c r="G124" s="663" t="s">
        <v>212</v>
      </c>
      <c r="H124" s="664">
        <v>0</v>
      </c>
      <c r="I124" s="664">
        <v>0</v>
      </c>
      <c r="J124" s="665"/>
    </row>
    <row r="125" spans="1:10">
      <c r="A125" s="657">
        <v>630</v>
      </c>
      <c r="B125" s="658">
        <v>300</v>
      </c>
      <c r="C125" s="669">
        <v>200</v>
      </c>
      <c r="D125" s="669">
        <v>750</v>
      </c>
      <c r="E125" s="669"/>
      <c r="F125" s="669"/>
      <c r="G125" s="659" t="s">
        <v>213</v>
      </c>
      <c r="H125" s="660">
        <v>0</v>
      </c>
      <c r="I125" s="660">
        <v>0</v>
      </c>
      <c r="J125" s="665"/>
    </row>
    <row r="126" spans="1:10">
      <c r="A126" s="657">
        <v>630</v>
      </c>
      <c r="B126" s="658">
        <v>300</v>
      </c>
      <c r="C126" s="669">
        <v>200</v>
      </c>
      <c r="D126" s="669">
        <v>750</v>
      </c>
      <c r="E126" s="662">
        <v>10</v>
      </c>
      <c r="F126" s="662"/>
      <c r="G126" s="663" t="s">
        <v>214</v>
      </c>
      <c r="H126" s="664">
        <v>0</v>
      </c>
      <c r="I126" s="664">
        <v>0</v>
      </c>
      <c r="J126" s="665"/>
    </row>
    <row r="127" spans="1:10">
      <c r="A127" s="657">
        <v>630</v>
      </c>
      <c r="B127" s="658">
        <v>300</v>
      </c>
      <c r="C127" s="669">
        <v>200</v>
      </c>
      <c r="D127" s="669">
        <v>750</v>
      </c>
      <c r="E127" s="662">
        <v>20</v>
      </c>
      <c r="F127" s="662"/>
      <c r="G127" s="663" t="s">
        <v>215</v>
      </c>
      <c r="H127" s="664">
        <v>0</v>
      </c>
      <c r="I127" s="664">
        <v>0</v>
      </c>
      <c r="J127" s="665"/>
    </row>
    <row r="128" spans="1:10">
      <c r="A128" s="657">
        <v>630</v>
      </c>
      <c r="B128" s="658">
        <v>300</v>
      </c>
      <c r="C128" s="669">
        <v>200</v>
      </c>
      <c r="D128" s="662">
        <v>900</v>
      </c>
      <c r="E128" s="662"/>
      <c r="F128" s="662"/>
      <c r="G128" s="663" t="s">
        <v>2280</v>
      </c>
      <c r="H128" s="664">
        <v>0</v>
      </c>
      <c r="I128" s="664">
        <v>0</v>
      </c>
      <c r="J128" s="665"/>
    </row>
    <row r="129" spans="1:10">
      <c r="A129" s="657">
        <v>630</v>
      </c>
      <c r="B129" s="658">
        <v>300</v>
      </c>
      <c r="C129" s="662">
        <v>300</v>
      </c>
      <c r="D129" s="662"/>
      <c r="E129" s="662"/>
      <c r="F129" s="662"/>
      <c r="G129" s="663" t="s">
        <v>2281</v>
      </c>
      <c r="H129" s="664">
        <v>0</v>
      </c>
      <c r="I129" s="664">
        <v>0</v>
      </c>
      <c r="J129" s="665"/>
    </row>
    <row r="130" spans="1:10">
      <c r="A130" s="657">
        <v>630</v>
      </c>
      <c r="B130" s="658">
        <v>300</v>
      </c>
      <c r="C130" s="662">
        <v>400</v>
      </c>
      <c r="D130" s="662"/>
      <c r="E130" s="662"/>
      <c r="F130" s="662"/>
      <c r="G130" s="663" t="s">
        <v>2282</v>
      </c>
      <c r="H130" s="664">
        <v>0</v>
      </c>
      <c r="I130" s="664">
        <v>0</v>
      </c>
      <c r="J130" s="665"/>
    </row>
    <row r="131" spans="1:10">
      <c r="A131" s="657">
        <v>630</v>
      </c>
      <c r="B131" s="658">
        <v>300</v>
      </c>
      <c r="C131" s="662">
        <v>500</v>
      </c>
      <c r="D131" s="662"/>
      <c r="E131" s="662"/>
      <c r="F131" s="662"/>
      <c r="G131" s="663" t="s">
        <v>2283</v>
      </c>
      <c r="H131" s="664">
        <v>12000</v>
      </c>
      <c r="I131" s="664">
        <v>12000</v>
      </c>
      <c r="J131" s="665"/>
    </row>
    <row r="132" spans="1:10">
      <c r="A132" s="657">
        <v>630</v>
      </c>
      <c r="B132" s="658">
        <v>300</v>
      </c>
      <c r="C132" s="662">
        <v>600</v>
      </c>
      <c r="D132" s="662"/>
      <c r="E132" s="662"/>
      <c r="F132" s="662"/>
      <c r="G132" s="663" t="s">
        <v>976</v>
      </c>
      <c r="H132" s="664">
        <v>0</v>
      </c>
      <c r="I132" s="664">
        <v>0</v>
      </c>
      <c r="J132" s="665"/>
    </row>
    <row r="133" spans="1:10">
      <c r="A133" s="657">
        <v>630</v>
      </c>
      <c r="B133" s="658">
        <v>300</v>
      </c>
      <c r="C133" s="662">
        <v>700</v>
      </c>
      <c r="D133" s="662"/>
      <c r="E133" s="662"/>
      <c r="F133" s="662"/>
      <c r="G133" s="663" t="s">
        <v>977</v>
      </c>
      <c r="H133" s="664">
        <v>10000</v>
      </c>
      <c r="I133" s="664">
        <v>10000</v>
      </c>
      <c r="J133" s="665"/>
    </row>
    <row r="134" spans="1:10">
      <c r="A134" s="657">
        <v>630</v>
      </c>
      <c r="B134" s="658">
        <v>300</v>
      </c>
      <c r="C134" s="662">
        <v>800</v>
      </c>
      <c r="D134" s="662"/>
      <c r="E134" s="662"/>
      <c r="F134" s="662"/>
      <c r="G134" s="663" t="s">
        <v>978</v>
      </c>
      <c r="H134" s="664">
        <v>0</v>
      </c>
      <c r="I134" s="664">
        <v>0</v>
      </c>
      <c r="J134" s="665"/>
    </row>
    <row r="135" spans="1:10">
      <c r="A135" s="657">
        <v>630</v>
      </c>
      <c r="B135" s="658">
        <v>300</v>
      </c>
      <c r="C135" s="669">
        <v>900</v>
      </c>
      <c r="D135" s="669"/>
      <c r="E135" s="669"/>
      <c r="F135" s="669"/>
      <c r="G135" s="659" t="s">
        <v>979</v>
      </c>
      <c r="H135" s="660">
        <v>0</v>
      </c>
      <c r="I135" s="660">
        <v>0</v>
      </c>
      <c r="J135" s="665"/>
    </row>
    <row r="136" spans="1:10">
      <c r="A136" s="657">
        <v>630</v>
      </c>
      <c r="B136" s="658">
        <v>300</v>
      </c>
      <c r="C136" s="669">
        <v>900</v>
      </c>
      <c r="D136" s="662">
        <v>100</v>
      </c>
      <c r="E136" s="662"/>
      <c r="F136" s="662"/>
      <c r="G136" s="663" t="s">
        <v>980</v>
      </c>
      <c r="H136" s="664">
        <v>0</v>
      </c>
      <c r="I136" s="664">
        <v>0</v>
      </c>
      <c r="J136" s="665"/>
    </row>
    <row r="137" spans="1:10">
      <c r="A137" s="657">
        <v>630</v>
      </c>
      <c r="B137" s="658">
        <v>300</v>
      </c>
      <c r="C137" s="669">
        <v>900</v>
      </c>
      <c r="D137" s="662">
        <v>900</v>
      </c>
      <c r="E137" s="662"/>
      <c r="F137" s="662"/>
      <c r="G137" s="663" t="s">
        <v>981</v>
      </c>
      <c r="H137" s="664">
        <v>0</v>
      </c>
      <c r="I137" s="664">
        <v>0</v>
      </c>
      <c r="J137" s="665"/>
    </row>
    <row r="138" spans="1:10">
      <c r="A138" s="657">
        <v>630</v>
      </c>
      <c r="B138" s="658">
        <v>400</v>
      </c>
      <c r="C138" s="669"/>
      <c r="D138" s="658"/>
      <c r="E138" s="658"/>
      <c r="F138" s="658"/>
      <c r="G138" s="659" t="s">
        <v>982</v>
      </c>
      <c r="H138" s="660">
        <v>0</v>
      </c>
      <c r="I138" s="660">
        <v>0</v>
      </c>
      <c r="J138" s="661"/>
    </row>
    <row r="139" spans="1:10">
      <c r="A139" s="657">
        <v>630</v>
      </c>
      <c r="B139" s="658">
        <v>400</v>
      </c>
      <c r="C139" s="666">
        <v>100</v>
      </c>
      <c r="D139" s="666"/>
      <c r="E139" s="666"/>
      <c r="F139" s="666"/>
      <c r="G139" s="663" t="s">
        <v>983</v>
      </c>
      <c r="H139" s="664">
        <v>35468</v>
      </c>
      <c r="I139" s="664">
        <v>35468</v>
      </c>
      <c r="J139" s="661" t="s">
        <v>1038</v>
      </c>
    </row>
    <row r="140" spans="1:10">
      <c r="A140" s="657">
        <v>630</v>
      </c>
      <c r="B140" s="658">
        <v>400</v>
      </c>
      <c r="C140" s="666">
        <v>200</v>
      </c>
      <c r="D140" s="666"/>
      <c r="E140" s="666"/>
      <c r="F140" s="666"/>
      <c r="G140" s="663" t="s">
        <v>984</v>
      </c>
      <c r="H140" s="664">
        <v>609924</v>
      </c>
      <c r="I140" s="664">
        <v>609924</v>
      </c>
      <c r="J140" s="661" t="s">
        <v>1041</v>
      </c>
    </row>
    <row r="141" spans="1:10">
      <c r="A141" s="657">
        <v>630</v>
      </c>
      <c r="B141" s="658">
        <v>400</v>
      </c>
      <c r="C141" s="666">
        <v>300</v>
      </c>
      <c r="D141" s="666"/>
      <c r="E141" s="666"/>
      <c r="F141" s="666"/>
      <c r="G141" s="663" t="s">
        <v>985</v>
      </c>
      <c r="H141" s="664">
        <v>0</v>
      </c>
      <c r="I141" s="664">
        <v>0</v>
      </c>
      <c r="J141" s="661" t="s">
        <v>1044</v>
      </c>
    </row>
    <row r="142" spans="1:10" ht="25.5">
      <c r="A142" s="657">
        <v>630</v>
      </c>
      <c r="B142" s="658">
        <v>400</v>
      </c>
      <c r="C142" s="666">
        <v>400</v>
      </c>
      <c r="D142" s="666"/>
      <c r="E142" s="666"/>
      <c r="F142" s="666"/>
      <c r="G142" s="663" t="s">
        <v>986</v>
      </c>
      <c r="H142" s="664">
        <v>110101</v>
      </c>
      <c r="I142" s="664">
        <v>110101</v>
      </c>
      <c r="J142" s="661" t="s">
        <v>2904</v>
      </c>
    </row>
    <row r="143" spans="1:10" ht="25.5">
      <c r="A143" s="657">
        <v>630</v>
      </c>
      <c r="B143" s="658">
        <v>400</v>
      </c>
      <c r="C143" s="666">
        <v>500</v>
      </c>
      <c r="D143" s="666"/>
      <c r="E143" s="666"/>
      <c r="F143" s="666"/>
      <c r="G143" s="663" t="s">
        <v>216</v>
      </c>
      <c r="H143" s="664">
        <v>83737</v>
      </c>
      <c r="I143" s="664">
        <v>73082</v>
      </c>
      <c r="J143" s="661" t="s">
        <v>2907</v>
      </c>
    </row>
    <row r="144" spans="1:10">
      <c r="A144" s="657">
        <v>630</v>
      </c>
      <c r="B144" s="658">
        <v>400</v>
      </c>
      <c r="C144" s="666">
        <v>600</v>
      </c>
      <c r="D144" s="666"/>
      <c r="E144" s="666"/>
      <c r="F144" s="666"/>
      <c r="G144" s="663" t="s">
        <v>217</v>
      </c>
      <c r="H144" s="664">
        <v>1265</v>
      </c>
      <c r="I144" s="664">
        <v>1265</v>
      </c>
      <c r="J144" s="661" t="s">
        <v>2931</v>
      </c>
    </row>
    <row r="145" spans="1:10" ht="25.5">
      <c r="A145" s="657">
        <v>630</v>
      </c>
      <c r="B145" s="658">
        <v>400</v>
      </c>
      <c r="C145" s="666">
        <v>700</v>
      </c>
      <c r="D145" s="666"/>
      <c r="E145" s="666"/>
      <c r="F145" s="666"/>
      <c r="G145" s="663" t="s">
        <v>247</v>
      </c>
      <c r="H145" s="664">
        <v>0</v>
      </c>
      <c r="I145" s="664">
        <v>0</v>
      </c>
      <c r="J145" s="661" t="s">
        <v>2415</v>
      </c>
    </row>
    <row r="146" spans="1:10" s="656" customFormat="1">
      <c r="A146" s="651">
        <v>640</v>
      </c>
      <c r="B146" s="652">
        <v>0</v>
      </c>
      <c r="C146" s="652">
        <v>0</v>
      </c>
      <c r="D146" s="652">
        <v>0</v>
      </c>
      <c r="E146" s="652">
        <v>0</v>
      </c>
      <c r="F146" s="652">
        <v>0</v>
      </c>
      <c r="G146" s="653" t="s">
        <v>248</v>
      </c>
      <c r="H146" s="668">
        <v>0</v>
      </c>
      <c r="I146" s="668">
        <v>0</v>
      </c>
      <c r="J146" s="655"/>
    </row>
    <row r="147" spans="1:10">
      <c r="A147" s="657">
        <v>640</v>
      </c>
      <c r="B147" s="666">
        <v>100</v>
      </c>
      <c r="C147" s="666"/>
      <c r="D147" s="666"/>
      <c r="E147" s="666"/>
      <c r="F147" s="666"/>
      <c r="G147" s="663" t="s">
        <v>249</v>
      </c>
      <c r="H147" s="664">
        <v>115000</v>
      </c>
      <c r="I147" s="664">
        <v>115000</v>
      </c>
      <c r="J147" s="661" t="s">
        <v>2936</v>
      </c>
    </row>
    <row r="148" spans="1:10">
      <c r="A148" s="657">
        <v>640</v>
      </c>
      <c r="B148" s="658">
        <v>200</v>
      </c>
      <c r="C148" s="658"/>
      <c r="D148" s="658"/>
      <c r="E148" s="658"/>
      <c r="F148" s="658"/>
      <c r="G148" s="659" t="s">
        <v>250</v>
      </c>
      <c r="H148" s="660">
        <v>0</v>
      </c>
      <c r="I148" s="660">
        <v>0</v>
      </c>
      <c r="J148" s="661"/>
    </row>
    <row r="149" spans="1:10" ht="25.5">
      <c r="A149" s="657">
        <v>640</v>
      </c>
      <c r="B149" s="658">
        <v>200</v>
      </c>
      <c r="C149" s="666">
        <v>100</v>
      </c>
      <c r="D149" s="666"/>
      <c r="E149" s="666"/>
      <c r="F149" s="666"/>
      <c r="G149" s="663" t="s">
        <v>251</v>
      </c>
      <c r="H149" s="664">
        <v>0</v>
      </c>
      <c r="I149" s="664">
        <v>0</v>
      </c>
      <c r="J149" s="661" t="s">
        <v>2942</v>
      </c>
    </row>
    <row r="150" spans="1:10">
      <c r="A150" s="657">
        <v>640</v>
      </c>
      <c r="B150" s="658">
        <v>200</v>
      </c>
      <c r="C150" s="666">
        <v>200</v>
      </c>
      <c r="D150" s="666"/>
      <c r="E150" s="666"/>
      <c r="F150" s="666"/>
      <c r="G150" s="663" t="s">
        <v>252</v>
      </c>
      <c r="H150" s="664">
        <v>0</v>
      </c>
      <c r="I150" s="664">
        <v>0</v>
      </c>
      <c r="J150" s="661" t="s">
        <v>2945</v>
      </c>
    </row>
    <row r="151" spans="1:10">
      <c r="A151" s="657">
        <v>640</v>
      </c>
      <c r="B151" s="658">
        <v>300</v>
      </c>
      <c r="C151" s="658"/>
      <c r="D151" s="658"/>
      <c r="E151" s="658"/>
      <c r="F151" s="658"/>
      <c r="G151" s="659" t="s">
        <v>1046</v>
      </c>
      <c r="H151" s="660">
        <v>0</v>
      </c>
      <c r="I151" s="660">
        <v>0</v>
      </c>
      <c r="J151" s="661"/>
    </row>
    <row r="152" spans="1:10" ht="25.5">
      <c r="A152" s="657">
        <v>640</v>
      </c>
      <c r="B152" s="658">
        <v>300</v>
      </c>
      <c r="C152" s="666">
        <v>100</v>
      </c>
      <c r="D152" s="666"/>
      <c r="E152" s="666"/>
      <c r="F152" s="666"/>
      <c r="G152" s="663" t="s">
        <v>2362</v>
      </c>
      <c r="H152" s="664">
        <v>0</v>
      </c>
      <c r="I152" s="664">
        <v>11642</v>
      </c>
      <c r="J152" s="661" t="s">
        <v>2951</v>
      </c>
    </row>
    <row r="153" spans="1:10" ht="25.5">
      <c r="A153" s="657">
        <v>640</v>
      </c>
      <c r="B153" s="658">
        <v>300</v>
      </c>
      <c r="C153" s="666">
        <v>200</v>
      </c>
      <c r="D153" s="666"/>
      <c r="E153" s="666"/>
      <c r="F153" s="666"/>
      <c r="G153" s="663" t="s">
        <v>2363</v>
      </c>
      <c r="H153" s="664">
        <v>0</v>
      </c>
      <c r="I153" s="664">
        <v>0</v>
      </c>
      <c r="J153" s="661" t="s">
        <v>2428</v>
      </c>
    </row>
    <row r="154" spans="1:10" ht="25.5">
      <c r="A154" s="657">
        <v>640</v>
      </c>
      <c r="B154" s="658">
        <v>300</v>
      </c>
      <c r="C154" s="658">
        <v>300</v>
      </c>
      <c r="D154" s="658"/>
      <c r="E154" s="658"/>
      <c r="F154" s="658"/>
      <c r="G154" s="659" t="s">
        <v>2364</v>
      </c>
      <c r="H154" s="660">
        <v>0</v>
      </c>
      <c r="I154" s="660">
        <v>0</v>
      </c>
      <c r="J154" s="661" t="s">
        <v>2431</v>
      </c>
    </row>
    <row r="155" spans="1:10">
      <c r="A155" s="657">
        <v>640</v>
      </c>
      <c r="B155" s="658">
        <v>300</v>
      </c>
      <c r="C155" s="666">
        <v>300</v>
      </c>
      <c r="D155" s="662">
        <v>100</v>
      </c>
      <c r="E155" s="662"/>
      <c r="F155" s="662"/>
      <c r="G155" s="663" t="s">
        <v>2281</v>
      </c>
      <c r="H155" s="664">
        <v>142000</v>
      </c>
      <c r="I155" s="664">
        <v>213000</v>
      </c>
      <c r="J155" s="665"/>
    </row>
    <row r="156" spans="1:10">
      <c r="A156" s="657">
        <v>640</v>
      </c>
      <c r="B156" s="658">
        <v>300</v>
      </c>
      <c r="C156" s="666">
        <v>300</v>
      </c>
      <c r="D156" s="662">
        <v>200</v>
      </c>
      <c r="E156" s="662"/>
      <c r="F156" s="662"/>
      <c r="G156" s="663" t="s">
        <v>2365</v>
      </c>
      <c r="H156" s="664">
        <v>0</v>
      </c>
      <c r="I156" s="664">
        <v>11000</v>
      </c>
      <c r="J156" s="665"/>
    </row>
    <row r="157" spans="1:10">
      <c r="A157" s="657">
        <v>640</v>
      </c>
      <c r="B157" s="658">
        <v>300</v>
      </c>
      <c r="C157" s="666">
        <v>300</v>
      </c>
      <c r="D157" s="662">
        <v>900</v>
      </c>
      <c r="E157" s="662"/>
      <c r="F157" s="662"/>
      <c r="G157" s="663" t="s">
        <v>2366</v>
      </c>
      <c r="H157" s="664">
        <v>26702</v>
      </c>
      <c r="I157" s="664">
        <v>243251</v>
      </c>
      <c r="J157" s="665"/>
    </row>
    <row r="158" spans="1:10">
      <c r="A158" s="657">
        <v>640</v>
      </c>
      <c r="B158" s="658">
        <v>400</v>
      </c>
      <c r="C158" s="658"/>
      <c r="D158" s="658"/>
      <c r="E158" s="658"/>
      <c r="F158" s="658"/>
      <c r="G158" s="659" t="s">
        <v>2367</v>
      </c>
      <c r="H158" s="660">
        <v>0</v>
      </c>
      <c r="I158" s="660">
        <v>0</v>
      </c>
      <c r="J158" s="661"/>
    </row>
    <row r="159" spans="1:10" ht="25.5">
      <c r="A159" s="657">
        <v>640</v>
      </c>
      <c r="B159" s="658">
        <v>400</v>
      </c>
      <c r="C159" s="666">
        <v>100</v>
      </c>
      <c r="D159" s="666"/>
      <c r="E159" s="666"/>
      <c r="F159" s="666"/>
      <c r="G159" s="663" t="s">
        <v>2368</v>
      </c>
      <c r="H159" s="664">
        <v>0</v>
      </c>
      <c r="I159" s="664">
        <v>32228</v>
      </c>
      <c r="J159" s="661" t="s">
        <v>1161</v>
      </c>
    </row>
    <row r="160" spans="1:10">
      <c r="A160" s="657">
        <v>640</v>
      </c>
      <c r="B160" s="658">
        <v>400</v>
      </c>
      <c r="C160" s="666">
        <v>200</v>
      </c>
      <c r="D160" s="666"/>
      <c r="E160" s="666"/>
      <c r="F160" s="666"/>
      <c r="G160" s="663" t="s">
        <v>2369</v>
      </c>
      <c r="H160" s="664">
        <v>0</v>
      </c>
      <c r="I160" s="664">
        <v>145200</v>
      </c>
      <c r="J160" s="661" t="s">
        <v>2977</v>
      </c>
    </row>
    <row r="161" spans="1:10">
      <c r="A161" s="657">
        <v>640</v>
      </c>
      <c r="B161" s="658">
        <v>400</v>
      </c>
      <c r="C161" s="658">
        <v>300</v>
      </c>
      <c r="D161" s="658"/>
      <c r="E161" s="658"/>
      <c r="F161" s="658"/>
      <c r="G161" s="659" t="s">
        <v>2370</v>
      </c>
      <c r="H161" s="660">
        <v>0</v>
      </c>
      <c r="I161" s="660">
        <v>0</v>
      </c>
      <c r="J161" s="661" t="s">
        <v>2980</v>
      </c>
    </row>
    <row r="162" spans="1:10">
      <c r="A162" s="657">
        <v>640</v>
      </c>
      <c r="B162" s="658">
        <v>400</v>
      </c>
      <c r="C162" s="658">
        <v>300</v>
      </c>
      <c r="D162" s="662">
        <v>100</v>
      </c>
      <c r="E162" s="662"/>
      <c r="F162" s="662"/>
      <c r="G162" s="663" t="s">
        <v>2371</v>
      </c>
      <c r="H162" s="664">
        <v>0</v>
      </c>
      <c r="I162" s="664">
        <v>0</v>
      </c>
      <c r="J162" s="665"/>
    </row>
    <row r="163" spans="1:10">
      <c r="A163" s="657">
        <v>640</v>
      </c>
      <c r="B163" s="658">
        <v>400</v>
      </c>
      <c r="C163" s="658">
        <v>300</v>
      </c>
      <c r="D163" s="662">
        <v>200</v>
      </c>
      <c r="E163" s="662"/>
      <c r="F163" s="662"/>
      <c r="G163" s="663" t="s">
        <v>2372</v>
      </c>
      <c r="H163" s="664">
        <v>0</v>
      </c>
      <c r="I163" s="664">
        <v>0</v>
      </c>
      <c r="J163" s="665"/>
    </row>
    <row r="164" spans="1:10">
      <c r="A164" s="657">
        <v>640</v>
      </c>
      <c r="B164" s="658">
        <v>400</v>
      </c>
      <c r="C164" s="658">
        <v>300</v>
      </c>
      <c r="D164" s="662">
        <v>300</v>
      </c>
      <c r="E164" s="662"/>
      <c r="F164" s="662"/>
      <c r="G164" s="663" t="s">
        <v>253</v>
      </c>
      <c r="H164" s="664">
        <v>50000</v>
      </c>
      <c r="I164" s="664">
        <v>50000</v>
      </c>
      <c r="J164" s="665"/>
    </row>
    <row r="165" spans="1:10">
      <c r="A165" s="657">
        <v>640</v>
      </c>
      <c r="B165" s="658">
        <v>400</v>
      </c>
      <c r="C165" s="658">
        <v>300</v>
      </c>
      <c r="D165" s="662">
        <v>400</v>
      </c>
      <c r="E165" s="662"/>
      <c r="F165" s="662"/>
      <c r="G165" s="663" t="s">
        <v>254</v>
      </c>
      <c r="H165" s="664">
        <v>0</v>
      </c>
      <c r="I165" s="664">
        <v>0</v>
      </c>
      <c r="J165" s="665"/>
    </row>
    <row r="166" spans="1:10">
      <c r="A166" s="657">
        <v>640</v>
      </c>
      <c r="B166" s="658">
        <v>400</v>
      </c>
      <c r="C166" s="658">
        <v>300</v>
      </c>
      <c r="D166" s="662">
        <v>500</v>
      </c>
      <c r="E166" s="662"/>
      <c r="F166" s="662"/>
      <c r="G166" s="663" t="s">
        <v>255</v>
      </c>
      <c r="H166" s="664">
        <v>0</v>
      </c>
      <c r="I166" s="664">
        <v>0</v>
      </c>
      <c r="J166" s="665"/>
    </row>
    <row r="167" spans="1:10">
      <c r="A167" s="657">
        <v>640</v>
      </c>
      <c r="B167" s="658">
        <v>400</v>
      </c>
      <c r="C167" s="658">
        <v>300</v>
      </c>
      <c r="D167" s="662">
        <v>900</v>
      </c>
      <c r="E167" s="662"/>
      <c r="F167" s="662"/>
      <c r="G167" s="663" t="s">
        <v>2370</v>
      </c>
      <c r="H167" s="664">
        <v>85000</v>
      </c>
      <c r="I167" s="664">
        <v>90000</v>
      </c>
      <c r="J167" s="665"/>
    </row>
    <row r="168" spans="1:10">
      <c r="A168" s="657">
        <v>640</v>
      </c>
      <c r="B168" s="658">
        <v>500</v>
      </c>
      <c r="C168" s="658"/>
      <c r="D168" s="658"/>
      <c r="E168" s="658"/>
      <c r="F168" s="658"/>
      <c r="G168" s="659" t="s">
        <v>256</v>
      </c>
      <c r="H168" s="660">
        <v>0</v>
      </c>
      <c r="I168" s="660">
        <v>0</v>
      </c>
      <c r="J168" s="661"/>
    </row>
    <row r="169" spans="1:10">
      <c r="A169" s="657">
        <v>640</v>
      </c>
      <c r="B169" s="658">
        <v>500</v>
      </c>
      <c r="C169" s="658">
        <v>100</v>
      </c>
      <c r="D169" s="658"/>
      <c r="E169" s="658"/>
      <c r="F169" s="658"/>
      <c r="G169" s="659" t="s">
        <v>257</v>
      </c>
      <c r="H169" s="660">
        <v>0</v>
      </c>
      <c r="I169" s="660">
        <v>0</v>
      </c>
      <c r="J169" s="661"/>
    </row>
    <row r="170" spans="1:10">
      <c r="A170" s="657">
        <v>640</v>
      </c>
      <c r="B170" s="658">
        <v>500</v>
      </c>
      <c r="C170" s="658">
        <v>100</v>
      </c>
      <c r="D170" s="666">
        <v>100</v>
      </c>
      <c r="E170" s="666"/>
      <c r="F170" s="666"/>
      <c r="G170" s="663" t="s">
        <v>258</v>
      </c>
      <c r="H170" s="664">
        <v>0</v>
      </c>
      <c r="I170" s="664">
        <v>0</v>
      </c>
      <c r="J170" s="661" t="s">
        <v>2988</v>
      </c>
    </row>
    <row r="171" spans="1:10">
      <c r="A171" s="657">
        <v>640</v>
      </c>
      <c r="B171" s="658">
        <v>500</v>
      </c>
      <c r="C171" s="658">
        <v>100</v>
      </c>
      <c r="D171" s="666">
        <v>200</v>
      </c>
      <c r="E171" s="666"/>
      <c r="F171" s="666"/>
      <c r="G171" s="663" t="s">
        <v>259</v>
      </c>
      <c r="H171" s="664">
        <v>0</v>
      </c>
      <c r="I171" s="664">
        <v>0</v>
      </c>
      <c r="J171" s="661" t="s">
        <v>2990</v>
      </c>
    </row>
    <row r="172" spans="1:10">
      <c r="A172" s="657">
        <v>640</v>
      </c>
      <c r="B172" s="658">
        <v>500</v>
      </c>
      <c r="C172" s="658">
        <v>100</v>
      </c>
      <c r="D172" s="666">
        <v>300</v>
      </c>
      <c r="E172" s="666"/>
      <c r="F172" s="666"/>
      <c r="G172" s="663" t="s">
        <v>260</v>
      </c>
      <c r="H172" s="664">
        <v>0</v>
      </c>
      <c r="I172" s="664">
        <v>0</v>
      </c>
      <c r="J172" s="661" t="s">
        <v>2992</v>
      </c>
    </row>
    <row r="173" spans="1:10">
      <c r="A173" s="657">
        <v>640</v>
      </c>
      <c r="B173" s="658">
        <v>500</v>
      </c>
      <c r="C173" s="658">
        <v>200</v>
      </c>
      <c r="D173" s="658"/>
      <c r="E173" s="658"/>
      <c r="F173" s="658"/>
      <c r="G173" s="659" t="s">
        <v>261</v>
      </c>
      <c r="H173" s="660">
        <v>0</v>
      </c>
      <c r="I173" s="660">
        <v>0</v>
      </c>
      <c r="J173" s="661" t="s">
        <v>2531</v>
      </c>
    </row>
    <row r="174" spans="1:10">
      <c r="A174" s="657">
        <v>640</v>
      </c>
      <c r="B174" s="658">
        <v>500</v>
      </c>
      <c r="C174" s="658">
        <v>200</v>
      </c>
      <c r="D174" s="662">
        <v>50</v>
      </c>
      <c r="E174" s="662"/>
      <c r="F174" s="662"/>
      <c r="G174" s="663" t="s">
        <v>262</v>
      </c>
      <c r="H174" s="664">
        <v>0</v>
      </c>
      <c r="I174" s="664">
        <v>0</v>
      </c>
      <c r="J174" s="665"/>
    </row>
    <row r="175" spans="1:10">
      <c r="A175" s="657">
        <v>640</v>
      </c>
      <c r="B175" s="658">
        <v>500</v>
      </c>
      <c r="C175" s="658">
        <v>200</v>
      </c>
      <c r="D175" s="662">
        <v>100</v>
      </c>
      <c r="E175" s="662"/>
      <c r="F175" s="662"/>
      <c r="G175" s="663" t="s">
        <v>263</v>
      </c>
      <c r="H175" s="664">
        <v>21000</v>
      </c>
      <c r="I175" s="664">
        <v>21000</v>
      </c>
      <c r="J175" s="665"/>
    </row>
    <row r="176" spans="1:10">
      <c r="A176" s="657">
        <v>640</v>
      </c>
      <c r="B176" s="658">
        <v>500</v>
      </c>
      <c r="C176" s="658">
        <v>200</v>
      </c>
      <c r="D176" s="662">
        <v>150</v>
      </c>
      <c r="E176" s="662"/>
      <c r="F176" s="662"/>
      <c r="G176" s="663" t="s">
        <v>264</v>
      </c>
      <c r="H176" s="664">
        <v>0</v>
      </c>
      <c r="I176" s="664">
        <v>0</v>
      </c>
      <c r="J176" s="665"/>
    </row>
    <row r="177" spans="1:10">
      <c r="A177" s="657">
        <v>640</v>
      </c>
      <c r="B177" s="658">
        <v>500</v>
      </c>
      <c r="C177" s="658">
        <v>200</v>
      </c>
      <c r="D177" s="662">
        <v>200</v>
      </c>
      <c r="E177" s="662"/>
      <c r="F177" s="662"/>
      <c r="G177" s="663" t="s">
        <v>265</v>
      </c>
      <c r="H177" s="664">
        <v>11500</v>
      </c>
      <c r="I177" s="664">
        <v>11500</v>
      </c>
      <c r="J177" s="665"/>
    </row>
    <row r="178" spans="1:10">
      <c r="A178" s="657">
        <v>640</v>
      </c>
      <c r="B178" s="658">
        <v>500</v>
      </c>
      <c r="C178" s="658">
        <v>200</v>
      </c>
      <c r="D178" s="662">
        <v>250</v>
      </c>
      <c r="E178" s="662"/>
      <c r="F178" s="662"/>
      <c r="G178" s="663" t="s">
        <v>266</v>
      </c>
      <c r="H178" s="664">
        <v>0</v>
      </c>
      <c r="I178" s="664">
        <v>0</v>
      </c>
      <c r="J178" s="665"/>
    </row>
    <row r="179" spans="1:10">
      <c r="A179" s="657">
        <v>640</v>
      </c>
      <c r="B179" s="658">
        <v>500</v>
      </c>
      <c r="C179" s="658">
        <v>200</v>
      </c>
      <c r="D179" s="662">
        <v>300</v>
      </c>
      <c r="E179" s="662"/>
      <c r="F179" s="662"/>
      <c r="G179" s="663" t="s">
        <v>267</v>
      </c>
      <c r="H179" s="664">
        <v>50000</v>
      </c>
      <c r="I179" s="664">
        <v>50000</v>
      </c>
      <c r="J179" s="665"/>
    </row>
    <row r="180" spans="1:10">
      <c r="A180" s="657">
        <v>640</v>
      </c>
      <c r="B180" s="658">
        <v>500</v>
      </c>
      <c r="C180" s="658">
        <v>200</v>
      </c>
      <c r="D180" s="662">
        <v>350</v>
      </c>
      <c r="E180" s="662"/>
      <c r="F180" s="662"/>
      <c r="G180" s="663" t="s">
        <v>268</v>
      </c>
      <c r="H180" s="664">
        <v>0</v>
      </c>
      <c r="I180" s="664">
        <v>0</v>
      </c>
      <c r="J180" s="665"/>
    </row>
    <row r="181" spans="1:10">
      <c r="A181" s="657">
        <v>640</v>
      </c>
      <c r="B181" s="658">
        <v>500</v>
      </c>
      <c r="C181" s="658">
        <v>200</v>
      </c>
      <c r="D181" s="662">
        <v>400</v>
      </c>
      <c r="E181" s="662"/>
      <c r="F181" s="662"/>
      <c r="G181" s="663" t="s">
        <v>269</v>
      </c>
      <c r="H181" s="664">
        <v>14000</v>
      </c>
      <c r="I181" s="664">
        <v>14000</v>
      </c>
      <c r="J181" s="665"/>
    </row>
    <row r="182" spans="1:10">
      <c r="A182" s="657">
        <v>640</v>
      </c>
      <c r="B182" s="658">
        <v>500</v>
      </c>
      <c r="C182" s="658">
        <v>200</v>
      </c>
      <c r="D182" s="662">
        <v>450</v>
      </c>
      <c r="E182" s="662"/>
      <c r="F182" s="662"/>
      <c r="G182" s="663" t="s">
        <v>270</v>
      </c>
      <c r="H182" s="664">
        <v>1500</v>
      </c>
      <c r="I182" s="664">
        <v>1500</v>
      </c>
      <c r="J182" s="665"/>
    </row>
    <row r="183" spans="1:10">
      <c r="A183" s="657">
        <v>640</v>
      </c>
      <c r="B183" s="658">
        <v>500</v>
      </c>
      <c r="C183" s="658">
        <v>200</v>
      </c>
      <c r="D183" s="662">
        <v>500</v>
      </c>
      <c r="E183" s="662"/>
      <c r="F183" s="662"/>
      <c r="G183" s="663" t="s">
        <v>291</v>
      </c>
      <c r="H183" s="664">
        <v>37400</v>
      </c>
      <c r="I183" s="664">
        <v>37400</v>
      </c>
      <c r="J183" s="665"/>
    </row>
    <row r="184" spans="1:10">
      <c r="A184" s="657">
        <v>640</v>
      </c>
      <c r="B184" s="658">
        <v>500</v>
      </c>
      <c r="C184" s="658">
        <v>200</v>
      </c>
      <c r="D184" s="662">
        <v>550</v>
      </c>
      <c r="E184" s="662"/>
      <c r="F184" s="662"/>
      <c r="G184" s="663" t="s">
        <v>292</v>
      </c>
      <c r="H184" s="664">
        <v>0</v>
      </c>
      <c r="I184" s="664">
        <v>5000</v>
      </c>
      <c r="J184" s="665"/>
    </row>
    <row r="185" spans="1:10">
      <c r="A185" s="657">
        <v>640</v>
      </c>
      <c r="B185" s="658">
        <v>500</v>
      </c>
      <c r="C185" s="658">
        <v>200</v>
      </c>
      <c r="D185" s="662">
        <v>600</v>
      </c>
      <c r="E185" s="662"/>
      <c r="F185" s="662"/>
      <c r="G185" s="663" t="s">
        <v>293</v>
      </c>
      <c r="H185" s="664">
        <v>0</v>
      </c>
      <c r="I185" s="664">
        <v>0</v>
      </c>
      <c r="J185" s="665"/>
    </row>
    <row r="186" spans="1:10">
      <c r="A186" s="657">
        <v>640</v>
      </c>
      <c r="B186" s="658">
        <v>500</v>
      </c>
      <c r="C186" s="658">
        <v>200</v>
      </c>
      <c r="D186" s="662">
        <v>900</v>
      </c>
      <c r="E186" s="662"/>
      <c r="F186" s="662"/>
      <c r="G186" s="663" t="s">
        <v>261</v>
      </c>
      <c r="H186" s="664">
        <v>20000</v>
      </c>
      <c r="I186" s="664">
        <v>20000</v>
      </c>
      <c r="J186" s="665"/>
    </row>
    <row r="187" spans="1:10" s="656" customFormat="1">
      <c r="A187" s="651">
        <v>650</v>
      </c>
      <c r="B187" s="652">
        <v>0</v>
      </c>
      <c r="C187" s="652">
        <v>0</v>
      </c>
      <c r="D187" s="652">
        <v>0</v>
      </c>
      <c r="E187" s="652">
        <v>0</v>
      </c>
      <c r="F187" s="652">
        <v>0</v>
      </c>
      <c r="G187" s="653" t="s">
        <v>294</v>
      </c>
      <c r="H187" s="668">
        <v>0</v>
      </c>
      <c r="I187" s="668">
        <v>0</v>
      </c>
      <c r="J187" s="655"/>
    </row>
    <row r="188" spans="1:10" ht="25.5">
      <c r="A188" s="657">
        <v>650</v>
      </c>
      <c r="B188" s="666">
        <v>100</v>
      </c>
      <c r="C188" s="666"/>
      <c r="D188" s="666"/>
      <c r="E188" s="666"/>
      <c r="F188" s="666"/>
      <c r="G188" s="663" t="s">
        <v>1118</v>
      </c>
      <c r="H188" s="664">
        <v>1700000</v>
      </c>
      <c r="I188" s="664">
        <v>1660555</v>
      </c>
      <c r="J188" s="661" t="s">
        <v>2536</v>
      </c>
    </row>
    <row r="189" spans="1:10" ht="25.5">
      <c r="A189" s="657">
        <v>650</v>
      </c>
      <c r="B189" s="666">
        <v>200</v>
      </c>
      <c r="C189" s="666"/>
      <c r="D189" s="666"/>
      <c r="E189" s="666"/>
      <c r="F189" s="666"/>
      <c r="G189" s="663" t="s">
        <v>1119</v>
      </c>
      <c r="H189" s="664">
        <v>6400</v>
      </c>
      <c r="I189" s="664">
        <v>6400</v>
      </c>
      <c r="J189" s="661" t="s">
        <v>2538</v>
      </c>
    </row>
    <row r="190" spans="1:10">
      <c r="A190" s="657">
        <v>650</v>
      </c>
      <c r="B190" s="666">
        <v>300</v>
      </c>
      <c r="C190" s="666"/>
      <c r="D190" s="666"/>
      <c r="E190" s="666"/>
      <c r="F190" s="666"/>
      <c r="G190" s="663" t="s">
        <v>1120</v>
      </c>
      <c r="H190" s="664">
        <v>0</v>
      </c>
      <c r="I190" s="664">
        <v>0</v>
      </c>
      <c r="J190" s="661" t="s">
        <v>2540</v>
      </c>
    </row>
    <row r="191" spans="1:10" s="656" customFormat="1">
      <c r="A191" s="651">
        <v>660</v>
      </c>
      <c r="B191" s="652">
        <v>0</v>
      </c>
      <c r="C191" s="652">
        <v>0</v>
      </c>
      <c r="D191" s="652">
        <v>0</v>
      </c>
      <c r="E191" s="652">
        <v>0</v>
      </c>
      <c r="F191" s="652">
        <v>0</v>
      </c>
      <c r="G191" s="653" t="s">
        <v>1121</v>
      </c>
      <c r="H191" s="668">
        <v>0</v>
      </c>
      <c r="I191" s="668">
        <v>0</v>
      </c>
      <c r="J191" s="655"/>
    </row>
    <row r="192" spans="1:10">
      <c r="A192" s="657">
        <v>660</v>
      </c>
      <c r="B192" s="666">
        <v>100</v>
      </c>
      <c r="C192" s="666"/>
      <c r="D192" s="666"/>
      <c r="E192" s="666"/>
      <c r="F192" s="666"/>
      <c r="G192" s="663" t="s">
        <v>1122</v>
      </c>
      <c r="H192" s="664">
        <v>681342</v>
      </c>
      <c r="I192" s="664">
        <v>681342</v>
      </c>
      <c r="J192" s="661" t="s">
        <v>2593</v>
      </c>
    </row>
    <row r="193" spans="1:10">
      <c r="A193" s="657">
        <v>660</v>
      </c>
      <c r="B193" s="666">
        <v>200</v>
      </c>
      <c r="C193" s="666"/>
      <c r="D193" s="666"/>
      <c r="E193" s="666"/>
      <c r="F193" s="666"/>
      <c r="G193" s="663" t="s">
        <v>2460</v>
      </c>
      <c r="H193" s="664">
        <v>740773</v>
      </c>
      <c r="I193" s="664">
        <v>740773</v>
      </c>
      <c r="J193" s="661" t="s">
        <v>2596</v>
      </c>
    </row>
    <row r="194" spans="1:10">
      <c r="A194" s="657">
        <v>660</v>
      </c>
      <c r="B194" s="666">
        <v>300</v>
      </c>
      <c r="C194" s="666"/>
      <c r="D194" s="666"/>
      <c r="E194" s="666"/>
      <c r="F194" s="666"/>
      <c r="G194" s="663" t="s">
        <v>2461</v>
      </c>
      <c r="H194" s="664">
        <v>0</v>
      </c>
      <c r="I194" s="664">
        <v>0</v>
      </c>
      <c r="J194" s="661" t="s">
        <v>3007</v>
      </c>
    </row>
    <row r="195" spans="1:10" ht="25.5">
      <c r="A195" s="657">
        <v>660</v>
      </c>
      <c r="B195" s="666">
        <v>400</v>
      </c>
      <c r="C195" s="666"/>
      <c r="D195" s="666"/>
      <c r="E195" s="666"/>
      <c r="F195" s="666"/>
      <c r="G195" s="663" t="s">
        <v>2462</v>
      </c>
      <c r="H195" s="664">
        <v>0</v>
      </c>
      <c r="I195" s="664">
        <v>0</v>
      </c>
      <c r="J195" s="661" t="s">
        <v>3010</v>
      </c>
    </row>
    <row r="196" spans="1:10" ht="25.5">
      <c r="A196" s="657">
        <v>660</v>
      </c>
      <c r="B196" s="666">
        <v>500</v>
      </c>
      <c r="C196" s="666"/>
      <c r="D196" s="666"/>
      <c r="E196" s="666"/>
      <c r="F196" s="666"/>
      <c r="G196" s="663" t="s">
        <v>2463</v>
      </c>
      <c r="H196" s="664">
        <v>0</v>
      </c>
      <c r="I196" s="664">
        <v>0</v>
      </c>
      <c r="J196" s="661" t="s">
        <v>3012</v>
      </c>
    </row>
    <row r="197" spans="1:10">
      <c r="A197" s="657">
        <v>660</v>
      </c>
      <c r="B197" s="666">
        <v>600</v>
      </c>
      <c r="C197" s="666"/>
      <c r="D197" s="666"/>
      <c r="E197" s="666"/>
      <c r="F197" s="666"/>
      <c r="G197" s="663" t="s">
        <v>2464</v>
      </c>
      <c r="H197" s="664">
        <v>630737</v>
      </c>
      <c r="I197" s="664">
        <v>630737</v>
      </c>
      <c r="J197" s="661" t="s">
        <v>3014</v>
      </c>
    </row>
    <row r="198" spans="1:10" s="656" customFormat="1">
      <c r="A198" s="651">
        <v>670</v>
      </c>
      <c r="B198" s="652">
        <v>0</v>
      </c>
      <c r="C198" s="652">
        <v>0</v>
      </c>
      <c r="D198" s="652">
        <v>0</v>
      </c>
      <c r="E198" s="652">
        <v>0</v>
      </c>
      <c r="F198" s="652">
        <v>0</v>
      </c>
      <c r="G198" s="653" t="s">
        <v>2504</v>
      </c>
      <c r="H198" s="668">
        <v>0</v>
      </c>
      <c r="I198" s="668">
        <v>0</v>
      </c>
      <c r="J198" s="655" t="s">
        <v>3016</v>
      </c>
    </row>
    <row r="199" spans="1:10" s="656" customFormat="1">
      <c r="A199" s="651">
        <v>680</v>
      </c>
      <c r="B199" s="652">
        <v>0</v>
      </c>
      <c r="C199" s="652">
        <v>0</v>
      </c>
      <c r="D199" s="652">
        <v>0</v>
      </c>
      <c r="E199" s="652">
        <v>0</v>
      </c>
      <c r="F199" s="652">
        <v>0</v>
      </c>
      <c r="G199" s="653" t="s">
        <v>2465</v>
      </c>
      <c r="H199" s="668">
        <v>0</v>
      </c>
      <c r="I199" s="668">
        <v>0</v>
      </c>
      <c r="J199" s="655"/>
    </row>
    <row r="200" spans="1:10">
      <c r="A200" s="657">
        <v>680</v>
      </c>
      <c r="B200" s="658">
        <v>100</v>
      </c>
      <c r="C200" s="658"/>
      <c r="D200" s="658"/>
      <c r="E200" s="658"/>
      <c r="F200" s="658"/>
      <c r="G200" s="659" t="s">
        <v>2466</v>
      </c>
      <c r="H200" s="660">
        <v>0</v>
      </c>
      <c r="I200" s="660">
        <v>0</v>
      </c>
      <c r="J200" s="661" t="s">
        <v>3022</v>
      </c>
    </row>
    <row r="201" spans="1:10">
      <c r="A201" s="657">
        <v>680</v>
      </c>
      <c r="B201" s="658">
        <v>100</v>
      </c>
      <c r="C201" s="662">
        <v>100</v>
      </c>
      <c r="D201" s="662"/>
      <c r="E201" s="662"/>
      <c r="F201" s="662"/>
      <c r="G201" s="663" t="s">
        <v>2467</v>
      </c>
      <c r="H201" s="664">
        <v>0</v>
      </c>
      <c r="I201" s="664">
        <v>0</v>
      </c>
      <c r="J201" s="665"/>
    </row>
    <row r="202" spans="1:10">
      <c r="A202" s="657">
        <v>680</v>
      </c>
      <c r="B202" s="658">
        <v>100</v>
      </c>
      <c r="C202" s="662">
        <v>200</v>
      </c>
      <c r="D202" s="662"/>
      <c r="E202" s="662"/>
      <c r="F202" s="662"/>
      <c r="G202" s="663" t="s">
        <v>2468</v>
      </c>
      <c r="H202" s="664">
        <v>0</v>
      </c>
      <c r="I202" s="664">
        <v>0</v>
      </c>
      <c r="J202" s="665"/>
    </row>
    <row r="203" spans="1:10">
      <c r="A203" s="657">
        <v>680</v>
      </c>
      <c r="B203" s="658">
        <v>100</v>
      </c>
      <c r="C203" s="662">
        <v>900</v>
      </c>
      <c r="D203" s="662"/>
      <c r="E203" s="662"/>
      <c r="F203" s="662"/>
      <c r="G203" s="663" t="s">
        <v>1132</v>
      </c>
      <c r="H203" s="664">
        <v>0</v>
      </c>
      <c r="I203" s="664">
        <v>0</v>
      </c>
      <c r="J203" s="665"/>
    </row>
    <row r="204" spans="1:10">
      <c r="A204" s="657">
        <v>680</v>
      </c>
      <c r="B204" s="658">
        <v>200</v>
      </c>
      <c r="C204" s="658"/>
      <c r="D204" s="658"/>
      <c r="E204" s="658"/>
      <c r="F204" s="658"/>
      <c r="G204" s="659" t="s">
        <v>1133</v>
      </c>
      <c r="H204" s="660">
        <v>0</v>
      </c>
      <c r="I204" s="660">
        <v>0</v>
      </c>
      <c r="J204" s="661" t="s">
        <v>3024</v>
      </c>
    </row>
    <row r="205" spans="1:10">
      <c r="A205" s="657">
        <v>680</v>
      </c>
      <c r="B205" s="658">
        <v>200</v>
      </c>
      <c r="C205" s="662">
        <v>100</v>
      </c>
      <c r="D205" s="662"/>
      <c r="E205" s="662"/>
      <c r="F205" s="662"/>
      <c r="G205" s="663" t="s">
        <v>1134</v>
      </c>
      <c r="H205" s="664">
        <v>0</v>
      </c>
      <c r="I205" s="664">
        <v>0</v>
      </c>
      <c r="J205" s="665"/>
    </row>
    <row r="206" spans="1:10">
      <c r="A206" s="657">
        <v>680</v>
      </c>
      <c r="B206" s="658">
        <v>200</v>
      </c>
      <c r="C206" s="662">
        <v>200</v>
      </c>
      <c r="D206" s="662"/>
      <c r="E206" s="662"/>
      <c r="F206" s="662"/>
      <c r="G206" s="663" t="s">
        <v>1135</v>
      </c>
      <c r="H206" s="664">
        <v>20000</v>
      </c>
      <c r="I206" s="664">
        <v>22132</v>
      </c>
      <c r="J206" s="665"/>
    </row>
    <row r="207" spans="1:10">
      <c r="A207" s="657">
        <v>680</v>
      </c>
      <c r="B207" s="658">
        <v>200</v>
      </c>
      <c r="C207" s="662">
        <v>900</v>
      </c>
      <c r="D207" s="662"/>
      <c r="E207" s="662"/>
      <c r="F207" s="662"/>
      <c r="G207" s="663" t="s">
        <v>1136</v>
      </c>
      <c r="H207" s="664">
        <v>0</v>
      </c>
      <c r="I207" s="664">
        <v>0</v>
      </c>
      <c r="J207" s="665"/>
    </row>
    <row r="208" spans="1:10">
      <c r="A208" s="657">
        <v>680</v>
      </c>
      <c r="B208" s="670">
        <v>300</v>
      </c>
      <c r="C208" s="658"/>
      <c r="D208" s="658"/>
      <c r="E208" s="658"/>
      <c r="F208" s="658"/>
      <c r="G208" s="671" t="s">
        <v>1137</v>
      </c>
      <c r="H208" s="672">
        <v>0</v>
      </c>
      <c r="I208" s="672">
        <v>0</v>
      </c>
      <c r="J208" s="661" t="s">
        <v>1277</v>
      </c>
    </row>
    <row r="209" spans="1:10">
      <c r="A209" s="657">
        <v>680</v>
      </c>
      <c r="B209" s="670">
        <v>300</v>
      </c>
      <c r="C209" s="662">
        <v>100</v>
      </c>
      <c r="D209" s="662"/>
      <c r="E209" s="662"/>
      <c r="F209" s="662"/>
      <c r="G209" s="663" t="s">
        <v>1138</v>
      </c>
      <c r="H209" s="664">
        <v>0</v>
      </c>
      <c r="I209" s="664">
        <v>0</v>
      </c>
      <c r="J209" s="665"/>
    </row>
    <row r="210" spans="1:10">
      <c r="A210" s="657">
        <v>680</v>
      </c>
      <c r="B210" s="670">
        <v>300</v>
      </c>
      <c r="C210" s="662">
        <v>200</v>
      </c>
      <c r="D210" s="662"/>
      <c r="E210" s="662"/>
      <c r="F210" s="662"/>
      <c r="G210" s="663" t="s">
        <v>1139</v>
      </c>
      <c r="H210" s="664">
        <v>0</v>
      </c>
      <c r="I210" s="664">
        <v>0</v>
      </c>
      <c r="J210" s="665"/>
    </row>
    <row r="211" spans="1:10" ht="28.5" customHeight="1">
      <c r="A211" s="657">
        <v>680</v>
      </c>
      <c r="B211" s="670">
        <v>300</v>
      </c>
      <c r="C211" s="662">
        <v>900</v>
      </c>
      <c r="D211" s="662"/>
      <c r="E211" s="662"/>
      <c r="F211" s="662"/>
      <c r="G211" s="663" t="s">
        <v>1137</v>
      </c>
      <c r="H211" s="664">
        <v>200116</v>
      </c>
      <c r="I211" s="664">
        <v>134431</v>
      </c>
      <c r="J211" s="665"/>
    </row>
    <row r="212" spans="1:10">
      <c r="A212" s="651">
        <v>690</v>
      </c>
      <c r="B212" s="652">
        <v>0</v>
      </c>
      <c r="C212" s="652">
        <v>0</v>
      </c>
      <c r="D212" s="652">
        <v>0</v>
      </c>
      <c r="E212" s="652">
        <v>0</v>
      </c>
      <c r="F212" s="652">
        <v>0</v>
      </c>
      <c r="G212" s="653" t="s">
        <v>1140</v>
      </c>
      <c r="H212" s="668">
        <v>0</v>
      </c>
      <c r="I212" s="668">
        <v>0</v>
      </c>
      <c r="J212" s="655"/>
    </row>
    <row r="213" spans="1:10">
      <c r="A213" s="673">
        <v>690</v>
      </c>
      <c r="B213" s="662">
        <v>100</v>
      </c>
      <c r="C213" s="662"/>
      <c r="D213" s="662"/>
      <c r="E213" s="662"/>
      <c r="F213" s="662"/>
      <c r="G213" s="663" t="s">
        <v>1141</v>
      </c>
      <c r="H213" s="664">
        <v>0</v>
      </c>
      <c r="I213" s="664">
        <v>0</v>
      </c>
      <c r="J213" s="665" t="s">
        <v>2084</v>
      </c>
    </row>
    <row r="214" spans="1:10">
      <c r="A214" s="673">
        <v>690</v>
      </c>
      <c r="B214" s="669">
        <v>200</v>
      </c>
      <c r="C214" s="669"/>
      <c r="D214" s="669"/>
      <c r="E214" s="669"/>
      <c r="F214" s="669"/>
      <c r="G214" s="659" t="s">
        <v>1142</v>
      </c>
      <c r="H214" s="660">
        <v>0</v>
      </c>
      <c r="I214" s="660">
        <v>0</v>
      </c>
      <c r="J214" s="665" t="s">
        <v>2087</v>
      </c>
    </row>
    <row r="215" spans="1:10">
      <c r="A215" s="673">
        <v>690</v>
      </c>
      <c r="B215" s="669">
        <v>200</v>
      </c>
      <c r="C215" s="662">
        <v>100</v>
      </c>
      <c r="D215" s="662"/>
      <c r="E215" s="662"/>
      <c r="F215" s="662"/>
      <c r="G215" s="674" t="s">
        <v>295</v>
      </c>
      <c r="H215" s="675">
        <v>0</v>
      </c>
      <c r="I215" s="675">
        <v>0</v>
      </c>
      <c r="J215" s="665"/>
    </row>
    <row r="216" spans="1:10">
      <c r="A216" s="673">
        <v>690</v>
      </c>
      <c r="B216" s="669">
        <v>200</v>
      </c>
      <c r="C216" s="676">
        <v>200</v>
      </c>
      <c r="D216" s="676"/>
      <c r="E216" s="676"/>
      <c r="F216" s="676"/>
      <c r="G216" s="677" t="s">
        <v>296</v>
      </c>
      <c r="H216" s="678">
        <v>0</v>
      </c>
      <c r="I216" s="678">
        <v>0</v>
      </c>
      <c r="J216" s="665"/>
    </row>
    <row r="217" spans="1:10">
      <c r="A217" s="673">
        <v>690</v>
      </c>
      <c r="B217" s="669">
        <v>300</v>
      </c>
      <c r="C217" s="669"/>
      <c r="D217" s="669"/>
      <c r="E217" s="669"/>
      <c r="F217" s="669"/>
      <c r="G217" s="659" t="s">
        <v>297</v>
      </c>
      <c r="H217" s="660">
        <v>0</v>
      </c>
      <c r="I217" s="660">
        <v>0</v>
      </c>
      <c r="J217" s="665" t="s">
        <v>3495</v>
      </c>
    </row>
    <row r="218" spans="1:10">
      <c r="A218" s="673">
        <v>690</v>
      </c>
      <c r="B218" s="669">
        <v>300</v>
      </c>
      <c r="C218" s="662">
        <v>100</v>
      </c>
      <c r="D218" s="662"/>
      <c r="E218" s="662"/>
      <c r="F218" s="662"/>
      <c r="G218" s="674" t="s">
        <v>298</v>
      </c>
      <c r="H218" s="675">
        <v>0</v>
      </c>
      <c r="I218" s="675">
        <v>0</v>
      </c>
      <c r="J218" s="665"/>
    </row>
    <row r="219" spans="1:10">
      <c r="A219" s="673">
        <v>690</v>
      </c>
      <c r="B219" s="669">
        <v>300</v>
      </c>
      <c r="C219" s="662">
        <v>200</v>
      </c>
      <c r="D219" s="662"/>
      <c r="E219" s="662"/>
      <c r="F219" s="662"/>
      <c r="G219" s="674" t="s">
        <v>1203</v>
      </c>
      <c r="H219" s="675">
        <v>0</v>
      </c>
      <c r="I219" s="675">
        <v>0</v>
      </c>
      <c r="J219" s="665"/>
    </row>
    <row r="220" spans="1:10">
      <c r="A220" s="673">
        <v>690</v>
      </c>
      <c r="B220" s="669">
        <v>300</v>
      </c>
      <c r="C220" s="676">
        <v>900</v>
      </c>
      <c r="D220" s="676"/>
      <c r="E220" s="676"/>
      <c r="F220" s="676"/>
      <c r="G220" s="677" t="s">
        <v>297</v>
      </c>
      <c r="H220" s="678">
        <v>0</v>
      </c>
      <c r="I220" s="678">
        <v>0</v>
      </c>
      <c r="J220" s="665"/>
    </row>
    <row r="221" spans="1:10">
      <c r="A221" s="651">
        <v>700</v>
      </c>
      <c r="B221" s="652">
        <v>0</v>
      </c>
      <c r="C221" s="652">
        <v>0</v>
      </c>
      <c r="D221" s="652">
        <v>0</v>
      </c>
      <c r="E221" s="652">
        <v>0</v>
      </c>
      <c r="F221" s="652">
        <v>0</v>
      </c>
      <c r="G221" s="653" t="s">
        <v>299</v>
      </c>
      <c r="H221" s="668">
        <v>0</v>
      </c>
      <c r="I221" s="668">
        <v>0</v>
      </c>
      <c r="J221" s="655"/>
    </row>
    <row r="222" spans="1:10">
      <c r="A222" s="673">
        <v>700</v>
      </c>
      <c r="B222" s="662">
        <v>100</v>
      </c>
      <c r="C222" s="662"/>
      <c r="D222" s="662"/>
      <c r="E222" s="662"/>
      <c r="F222" s="662"/>
      <c r="G222" s="663" t="s">
        <v>300</v>
      </c>
      <c r="H222" s="664">
        <v>0</v>
      </c>
      <c r="I222" s="664">
        <v>0</v>
      </c>
      <c r="J222" s="665" t="s">
        <v>3499</v>
      </c>
    </row>
    <row r="223" spans="1:10">
      <c r="A223" s="673">
        <v>700</v>
      </c>
      <c r="B223" s="662">
        <v>200</v>
      </c>
      <c r="C223" s="662"/>
      <c r="D223" s="662"/>
      <c r="E223" s="662"/>
      <c r="F223" s="662"/>
      <c r="G223" s="663" t="s">
        <v>301</v>
      </c>
      <c r="H223" s="664">
        <v>0</v>
      </c>
      <c r="I223" s="664">
        <v>0</v>
      </c>
      <c r="J223" s="665" t="s">
        <v>3501</v>
      </c>
    </row>
    <row r="224" spans="1:10">
      <c r="A224" s="673">
        <v>700</v>
      </c>
      <c r="B224" s="662">
        <v>300</v>
      </c>
      <c r="C224" s="662"/>
      <c r="D224" s="662"/>
      <c r="E224" s="662"/>
      <c r="F224" s="662"/>
      <c r="G224" s="663" t="s">
        <v>302</v>
      </c>
      <c r="H224" s="664">
        <v>0</v>
      </c>
      <c r="I224" s="664">
        <v>0</v>
      </c>
      <c r="J224" s="665" t="s">
        <v>3503</v>
      </c>
    </row>
    <row r="225" spans="1:220">
      <c r="A225" s="673">
        <v>700</v>
      </c>
      <c r="B225" s="662">
        <v>400</v>
      </c>
      <c r="C225" s="662"/>
      <c r="D225" s="662"/>
      <c r="E225" s="662"/>
      <c r="F225" s="662"/>
      <c r="G225" s="663" t="s">
        <v>303</v>
      </c>
      <c r="H225" s="664">
        <v>0</v>
      </c>
      <c r="I225" s="664">
        <v>0</v>
      </c>
      <c r="J225" s="665" t="s">
        <v>3505</v>
      </c>
    </row>
    <row r="226" spans="1:220" s="679" customFormat="1">
      <c r="A226" s="673">
        <v>700</v>
      </c>
      <c r="B226" s="662">
        <v>500</v>
      </c>
      <c r="C226" s="662"/>
      <c r="D226" s="662"/>
      <c r="E226" s="662"/>
      <c r="F226" s="662"/>
      <c r="G226" s="663" t="s">
        <v>304</v>
      </c>
      <c r="H226" s="664">
        <v>0</v>
      </c>
      <c r="I226" s="664">
        <v>0</v>
      </c>
      <c r="J226" s="665" t="s">
        <v>3507</v>
      </c>
      <c r="K226" s="648"/>
      <c r="L226" s="648"/>
      <c r="M226" s="648"/>
      <c r="N226" s="648"/>
      <c r="O226" s="648"/>
      <c r="P226" s="648"/>
      <c r="Q226" s="648"/>
      <c r="R226" s="648"/>
      <c r="S226" s="648"/>
      <c r="T226" s="648"/>
      <c r="U226" s="648"/>
      <c r="V226" s="648"/>
      <c r="W226" s="648"/>
      <c r="X226" s="648"/>
      <c r="Y226" s="648"/>
      <c r="Z226" s="648"/>
      <c r="AA226" s="648"/>
      <c r="AB226" s="648"/>
      <c r="AC226" s="648"/>
      <c r="AD226" s="648"/>
      <c r="AE226" s="648"/>
      <c r="AF226" s="648"/>
      <c r="AG226" s="648"/>
      <c r="AH226" s="648"/>
      <c r="AI226" s="648"/>
      <c r="AJ226" s="648"/>
      <c r="AK226" s="648"/>
      <c r="AL226" s="648"/>
      <c r="AM226" s="648"/>
      <c r="AN226" s="648"/>
      <c r="AO226" s="648"/>
      <c r="AP226" s="648"/>
      <c r="AQ226" s="648"/>
      <c r="AR226" s="648"/>
      <c r="AS226" s="648"/>
      <c r="AT226" s="648"/>
      <c r="AU226" s="648"/>
      <c r="AV226" s="648"/>
      <c r="AW226" s="648"/>
      <c r="AX226" s="648"/>
      <c r="AY226" s="648"/>
      <c r="AZ226" s="648"/>
      <c r="BA226" s="648"/>
      <c r="BB226" s="648"/>
      <c r="BC226" s="648"/>
      <c r="BD226" s="648"/>
      <c r="BE226" s="648"/>
      <c r="BF226" s="648"/>
      <c r="BG226" s="648"/>
      <c r="BH226" s="648"/>
      <c r="BI226" s="648"/>
      <c r="BJ226" s="648"/>
      <c r="BK226" s="648"/>
      <c r="BL226" s="648"/>
      <c r="BM226" s="648"/>
      <c r="BN226" s="648"/>
      <c r="BO226" s="648"/>
      <c r="BP226" s="648"/>
      <c r="BQ226" s="648"/>
      <c r="BR226" s="648"/>
      <c r="BS226" s="648"/>
      <c r="BT226" s="648"/>
      <c r="BU226" s="648"/>
      <c r="BV226" s="648"/>
      <c r="BW226" s="648"/>
      <c r="BX226" s="648"/>
      <c r="BY226" s="648"/>
      <c r="BZ226" s="648"/>
      <c r="CA226" s="648"/>
      <c r="CB226" s="648"/>
      <c r="CC226" s="648"/>
      <c r="CD226" s="648"/>
      <c r="CE226" s="648"/>
      <c r="CF226" s="648"/>
      <c r="CG226" s="648"/>
      <c r="CH226" s="648"/>
      <c r="CI226" s="648"/>
      <c r="CJ226" s="648"/>
      <c r="CK226" s="648"/>
      <c r="CL226" s="648"/>
      <c r="CM226" s="648"/>
      <c r="CN226" s="648"/>
      <c r="CO226" s="648"/>
      <c r="CP226" s="648"/>
      <c r="CQ226" s="648"/>
      <c r="CR226" s="648"/>
      <c r="CS226" s="648"/>
      <c r="CT226" s="648"/>
      <c r="CU226" s="648"/>
      <c r="CV226" s="648"/>
      <c r="CW226" s="648"/>
      <c r="CX226" s="648"/>
      <c r="CY226" s="648"/>
      <c r="CZ226" s="648"/>
      <c r="DA226" s="648"/>
      <c r="DB226" s="648"/>
      <c r="DC226" s="648"/>
      <c r="DD226" s="648"/>
      <c r="DE226" s="648"/>
      <c r="DF226" s="648"/>
      <c r="DG226" s="648"/>
      <c r="DH226" s="648"/>
      <c r="DI226" s="648"/>
      <c r="DJ226" s="648"/>
      <c r="DK226" s="648"/>
      <c r="DL226" s="648"/>
      <c r="DM226" s="648"/>
      <c r="DN226" s="648"/>
      <c r="DO226" s="648"/>
      <c r="DP226" s="648"/>
      <c r="DQ226" s="648"/>
      <c r="DR226" s="648"/>
      <c r="DS226" s="648"/>
      <c r="DT226" s="648"/>
      <c r="DU226" s="648"/>
      <c r="DV226" s="648"/>
      <c r="DW226" s="648"/>
      <c r="DX226" s="648"/>
      <c r="DY226" s="648"/>
      <c r="DZ226" s="648"/>
      <c r="EA226" s="648"/>
      <c r="EB226" s="648"/>
      <c r="EC226" s="648"/>
      <c r="ED226" s="648"/>
      <c r="EE226" s="648"/>
      <c r="EF226" s="648"/>
      <c r="EG226" s="648"/>
      <c r="EH226" s="648"/>
      <c r="EI226" s="648"/>
      <c r="EJ226" s="648"/>
      <c r="EK226" s="648"/>
      <c r="EL226" s="648"/>
      <c r="EM226" s="648"/>
      <c r="EN226" s="648"/>
      <c r="EO226" s="648"/>
      <c r="EP226" s="648"/>
      <c r="EQ226" s="648"/>
      <c r="ER226" s="648"/>
      <c r="ES226" s="648"/>
      <c r="ET226" s="648"/>
      <c r="EU226" s="648"/>
      <c r="EV226" s="648"/>
      <c r="EW226" s="648"/>
      <c r="EX226" s="648"/>
      <c r="EY226" s="648"/>
      <c r="EZ226" s="648"/>
      <c r="FA226" s="648"/>
      <c r="FB226" s="648"/>
      <c r="FC226" s="648"/>
      <c r="FD226" s="648"/>
      <c r="FE226" s="648"/>
      <c r="FF226" s="648"/>
      <c r="FG226" s="648"/>
      <c r="FH226" s="648"/>
      <c r="FI226" s="648"/>
      <c r="FJ226" s="648"/>
      <c r="FK226" s="648"/>
      <c r="FL226" s="648"/>
      <c r="FM226" s="648"/>
      <c r="FN226" s="648"/>
      <c r="FO226" s="648"/>
      <c r="FP226" s="648"/>
      <c r="FQ226" s="648"/>
      <c r="FR226" s="648"/>
      <c r="FS226" s="648"/>
      <c r="FT226" s="648"/>
      <c r="FU226" s="648"/>
      <c r="FV226" s="648"/>
      <c r="FW226" s="648"/>
      <c r="FX226" s="648"/>
      <c r="FY226" s="648"/>
      <c r="FZ226" s="648"/>
      <c r="GA226" s="648"/>
      <c r="GB226" s="648"/>
      <c r="GC226" s="648"/>
      <c r="GD226" s="648"/>
      <c r="GE226" s="648"/>
      <c r="GF226" s="648"/>
      <c r="GG226" s="648"/>
      <c r="GH226" s="648"/>
      <c r="GI226" s="648"/>
      <c r="GJ226" s="648"/>
      <c r="GK226" s="648"/>
      <c r="GL226" s="648"/>
      <c r="GM226" s="648"/>
      <c r="GN226" s="648"/>
      <c r="GO226" s="648"/>
      <c r="GP226" s="648"/>
      <c r="GQ226" s="648"/>
      <c r="GR226" s="648"/>
      <c r="GS226" s="648"/>
      <c r="GT226" s="648"/>
      <c r="GU226" s="648"/>
      <c r="GV226" s="648"/>
      <c r="GW226" s="648"/>
      <c r="GX226" s="648"/>
      <c r="GY226" s="648"/>
      <c r="GZ226" s="648"/>
      <c r="HA226" s="648"/>
      <c r="HB226" s="648"/>
      <c r="HC226" s="648"/>
      <c r="HD226" s="648"/>
      <c r="HE226" s="648"/>
      <c r="HF226" s="648"/>
      <c r="HG226" s="648"/>
      <c r="HH226" s="648"/>
      <c r="HI226" s="648"/>
      <c r="HJ226" s="648"/>
      <c r="HK226" s="648"/>
      <c r="HL226" s="648"/>
    </row>
    <row r="227" spans="1:220" s="679" customFormat="1">
      <c r="A227" s="651">
        <v>710</v>
      </c>
      <c r="B227" s="652">
        <v>0</v>
      </c>
      <c r="C227" s="652">
        <v>0</v>
      </c>
      <c r="D227" s="652">
        <v>0</v>
      </c>
      <c r="E227" s="652">
        <v>0</v>
      </c>
      <c r="F227" s="652">
        <v>0</v>
      </c>
      <c r="G227" s="653" t="s">
        <v>0</v>
      </c>
      <c r="H227" s="668">
        <v>0</v>
      </c>
      <c r="I227" s="668">
        <v>0</v>
      </c>
      <c r="J227" s="655" t="s">
        <v>3535</v>
      </c>
      <c r="K227" s="648"/>
      <c r="L227" s="648"/>
      <c r="M227" s="648"/>
      <c r="N227" s="648"/>
      <c r="O227" s="648"/>
      <c r="P227" s="648"/>
      <c r="Q227" s="648"/>
      <c r="R227" s="648"/>
      <c r="S227" s="648"/>
      <c r="T227" s="648"/>
      <c r="U227" s="648"/>
      <c r="V227" s="648"/>
      <c r="W227" s="648"/>
      <c r="X227" s="648"/>
      <c r="Y227" s="648"/>
      <c r="Z227" s="648"/>
      <c r="AA227" s="648"/>
      <c r="AB227" s="648"/>
      <c r="AC227" s="648"/>
      <c r="AD227" s="648"/>
      <c r="AE227" s="648"/>
      <c r="AF227" s="648"/>
      <c r="AG227" s="648"/>
      <c r="AH227" s="648"/>
      <c r="AI227" s="648"/>
      <c r="AJ227" s="648"/>
      <c r="AK227" s="648"/>
      <c r="AL227" s="648"/>
      <c r="AM227" s="648"/>
      <c r="AN227" s="648"/>
      <c r="AO227" s="648"/>
      <c r="AP227" s="648"/>
      <c r="AQ227" s="648"/>
      <c r="AR227" s="648"/>
      <c r="AS227" s="648"/>
      <c r="AT227" s="648"/>
      <c r="AU227" s="648"/>
      <c r="AV227" s="648"/>
      <c r="AW227" s="648"/>
      <c r="AX227" s="648"/>
      <c r="AY227" s="648"/>
      <c r="AZ227" s="648"/>
      <c r="BA227" s="648"/>
      <c r="BB227" s="648"/>
      <c r="BC227" s="648"/>
      <c r="BD227" s="648"/>
      <c r="BE227" s="648"/>
      <c r="BF227" s="648"/>
      <c r="BG227" s="648"/>
      <c r="BH227" s="648"/>
      <c r="BI227" s="648"/>
      <c r="BJ227" s="648"/>
      <c r="BK227" s="648"/>
      <c r="BL227" s="648"/>
      <c r="BM227" s="648"/>
      <c r="BN227" s="648"/>
      <c r="BO227" s="648"/>
      <c r="BP227" s="648"/>
      <c r="BQ227" s="648"/>
      <c r="BR227" s="648"/>
      <c r="BS227" s="648"/>
      <c r="BT227" s="648"/>
      <c r="BU227" s="648"/>
      <c r="BV227" s="648"/>
      <c r="BW227" s="648"/>
      <c r="BX227" s="648"/>
      <c r="BY227" s="648"/>
      <c r="BZ227" s="648"/>
      <c r="CA227" s="648"/>
      <c r="CB227" s="648"/>
      <c r="CC227" s="648"/>
      <c r="CD227" s="648"/>
      <c r="CE227" s="648"/>
      <c r="CF227" s="648"/>
      <c r="CG227" s="648"/>
      <c r="CH227" s="648"/>
      <c r="CI227" s="648"/>
      <c r="CJ227" s="648"/>
      <c r="CK227" s="648"/>
      <c r="CL227" s="648"/>
      <c r="CM227" s="648"/>
      <c r="CN227" s="648"/>
      <c r="CO227" s="648"/>
      <c r="CP227" s="648"/>
      <c r="CQ227" s="648"/>
      <c r="CR227" s="648"/>
      <c r="CS227" s="648"/>
      <c r="CT227" s="648"/>
      <c r="CU227" s="648"/>
      <c r="CV227" s="648"/>
      <c r="CW227" s="648"/>
      <c r="CX227" s="648"/>
      <c r="CY227" s="648"/>
      <c r="CZ227" s="648"/>
      <c r="DA227" s="648"/>
      <c r="DB227" s="648"/>
      <c r="DC227" s="648"/>
      <c r="DD227" s="648"/>
      <c r="DE227" s="648"/>
      <c r="DF227" s="648"/>
      <c r="DG227" s="648"/>
      <c r="DH227" s="648"/>
      <c r="DI227" s="648"/>
      <c r="DJ227" s="648"/>
      <c r="DK227" s="648"/>
      <c r="DL227" s="648"/>
      <c r="DM227" s="648"/>
      <c r="DN227" s="648"/>
      <c r="DO227" s="648"/>
      <c r="DP227" s="648"/>
      <c r="DQ227" s="648"/>
      <c r="DR227" s="648"/>
      <c r="DS227" s="648"/>
      <c r="DT227" s="648"/>
      <c r="DU227" s="648"/>
      <c r="DV227" s="648"/>
      <c r="DW227" s="648"/>
      <c r="DX227" s="648"/>
      <c r="DY227" s="648"/>
      <c r="DZ227" s="648"/>
      <c r="EA227" s="648"/>
      <c r="EB227" s="648"/>
      <c r="EC227" s="648"/>
      <c r="ED227" s="648"/>
      <c r="EE227" s="648"/>
      <c r="EF227" s="648"/>
      <c r="EG227" s="648"/>
      <c r="EH227" s="648"/>
      <c r="EI227" s="648"/>
      <c r="EJ227" s="648"/>
      <c r="EK227" s="648"/>
      <c r="EL227" s="648"/>
      <c r="EM227" s="648"/>
      <c r="EN227" s="648"/>
      <c r="EO227" s="648"/>
      <c r="EP227" s="648"/>
      <c r="EQ227" s="648"/>
      <c r="ER227" s="648"/>
      <c r="ES227" s="648"/>
      <c r="ET227" s="648"/>
      <c r="EU227" s="648"/>
      <c r="EV227" s="648"/>
      <c r="EW227" s="648"/>
      <c r="EX227" s="648"/>
      <c r="EY227" s="648"/>
      <c r="EZ227" s="648"/>
      <c r="FA227" s="648"/>
      <c r="FB227" s="648"/>
      <c r="FC227" s="648"/>
      <c r="FD227" s="648"/>
      <c r="FE227" s="648"/>
      <c r="FF227" s="648"/>
      <c r="FG227" s="648"/>
      <c r="FH227" s="648"/>
      <c r="FI227" s="648"/>
      <c r="FJ227" s="648"/>
      <c r="FK227" s="648"/>
      <c r="FL227" s="648"/>
      <c r="FM227" s="648"/>
      <c r="FN227" s="648"/>
      <c r="FO227" s="648"/>
      <c r="FP227" s="648"/>
      <c r="FQ227" s="648"/>
      <c r="FR227" s="648"/>
      <c r="FS227" s="648"/>
      <c r="FT227" s="648"/>
      <c r="FU227" s="648"/>
      <c r="FV227" s="648"/>
      <c r="FW227" s="648"/>
      <c r="FX227" s="648"/>
      <c r="FY227" s="648"/>
      <c r="FZ227" s="648"/>
      <c r="GA227" s="648"/>
      <c r="GB227" s="648"/>
      <c r="GC227" s="648"/>
      <c r="GD227" s="648"/>
      <c r="GE227" s="648"/>
      <c r="GF227" s="648"/>
      <c r="GG227" s="648"/>
      <c r="GH227" s="648"/>
      <c r="GI227" s="648"/>
      <c r="GJ227" s="648"/>
      <c r="GK227" s="648"/>
      <c r="GL227" s="648"/>
      <c r="GM227" s="648"/>
      <c r="GN227" s="648"/>
      <c r="GO227" s="648"/>
      <c r="GP227" s="648"/>
      <c r="GQ227" s="648"/>
      <c r="GR227" s="648"/>
      <c r="GS227" s="648"/>
      <c r="GT227" s="648"/>
      <c r="GU227" s="648"/>
      <c r="GV227" s="648"/>
      <c r="GW227" s="648"/>
      <c r="GX227" s="648"/>
      <c r="GY227" s="648"/>
      <c r="GZ227" s="648"/>
      <c r="HA227" s="648"/>
      <c r="HB227" s="648"/>
      <c r="HC227" s="648"/>
      <c r="HD227" s="648"/>
      <c r="HE227" s="648"/>
      <c r="HF227" s="648"/>
      <c r="HG227" s="648"/>
      <c r="HH227" s="648"/>
      <c r="HI227" s="648"/>
      <c r="HJ227" s="648"/>
      <c r="HK227" s="648"/>
      <c r="HL227" s="648"/>
    </row>
    <row r="228" spans="1:220" s="679" customFormat="1">
      <c r="A228" s="651">
        <v>720</v>
      </c>
      <c r="B228" s="652">
        <v>0</v>
      </c>
      <c r="C228" s="652">
        <v>0</v>
      </c>
      <c r="D228" s="652">
        <v>0</v>
      </c>
      <c r="E228" s="652">
        <v>0</v>
      </c>
      <c r="F228" s="652">
        <v>0</v>
      </c>
      <c r="G228" s="653" t="s">
        <v>2380</v>
      </c>
      <c r="H228" s="668">
        <v>0</v>
      </c>
      <c r="I228" s="668">
        <v>0</v>
      </c>
      <c r="J228" s="655"/>
      <c r="K228" s="648"/>
      <c r="L228" s="648"/>
      <c r="M228" s="648"/>
      <c r="N228" s="648"/>
      <c r="O228" s="648"/>
      <c r="P228" s="648"/>
      <c r="Q228" s="648"/>
      <c r="R228" s="648"/>
      <c r="S228" s="648"/>
      <c r="T228" s="648"/>
      <c r="U228" s="648"/>
      <c r="V228" s="648"/>
      <c r="W228" s="648"/>
      <c r="X228" s="648"/>
      <c r="Y228" s="648"/>
      <c r="Z228" s="648"/>
      <c r="AA228" s="648"/>
      <c r="AB228" s="648"/>
      <c r="AC228" s="648"/>
      <c r="AD228" s="648"/>
      <c r="AE228" s="648"/>
      <c r="AF228" s="648"/>
      <c r="AG228" s="648"/>
      <c r="AH228" s="648"/>
      <c r="AI228" s="648"/>
      <c r="AJ228" s="648"/>
      <c r="AK228" s="648"/>
      <c r="AL228" s="648"/>
      <c r="AM228" s="648"/>
      <c r="AN228" s="648"/>
      <c r="AO228" s="648"/>
      <c r="AP228" s="648"/>
      <c r="AQ228" s="648"/>
      <c r="AR228" s="648"/>
      <c r="AS228" s="648"/>
      <c r="AT228" s="648"/>
      <c r="AU228" s="648"/>
      <c r="AV228" s="648"/>
      <c r="AW228" s="648"/>
      <c r="AX228" s="648"/>
      <c r="AY228" s="648"/>
      <c r="AZ228" s="648"/>
      <c r="BA228" s="648"/>
      <c r="BB228" s="648"/>
      <c r="BC228" s="648"/>
      <c r="BD228" s="648"/>
      <c r="BE228" s="648"/>
      <c r="BF228" s="648"/>
      <c r="BG228" s="648"/>
      <c r="BH228" s="648"/>
      <c r="BI228" s="648"/>
      <c r="BJ228" s="648"/>
      <c r="BK228" s="648"/>
      <c r="BL228" s="648"/>
      <c r="BM228" s="648"/>
      <c r="BN228" s="648"/>
      <c r="BO228" s="648"/>
      <c r="BP228" s="648"/>
      <c r="BQ228" s="648"/>
      <c r="BR228" s="648"/>
      <c r="BS228" s="648"/>
      <c r="BT228" s="648"/>
      <c r="BU228" s="648"/>
      <c r="BV228" s="648"/>
      <c r="BW228" s="648"/>
      <c r="BX228" s="648"/>
      <c r="BY228" s="648"/>
      <c r="BZ228" s="648"/>
      <c r="CA228" s="648"/>
      <c r="CB228" s="648"/>
      <c r="CC228" s="648"/>
      <c r="CD228" s="648"/>
      <c r="CE228" s="648"/>
      <c r="CF228" s="648"/>
      <c r="CG228" s="648"/>
      <c r="CH228" s="648"/>
      <c r="CI228" s="648"/>
      <c r="CJ228" s="648"/>
      <c r="CK228" s="648"/>
      <c r="CL228" s="648"/>
      <c r="CM228" s="648"/>
      <c r="CN228" s="648"/>
      <c r="CO228" s="648"/>
      <c r="CP228" s="648"/>
      <c r="CQ228" s="648"/>
      <c r="CR228" s="648"/>
      <c r="CS228" s="648"/>
      <c r="CT228" s="648"/>
      <c r="CU228" s="648"/>
      <c r="CV228" s="648"/>
      <c r="CW228" s="648"/>
      <c r="CX228" s="648"/>
      <c r="CY228" s="648"/>
      <c r="CZ228" s="648"/>
      <c r="DA228" s="648"/>
      <c r="DB228" s="648"/>
      <c r="DC228" s="648"/>
      <c r="DD228" s="648"/>
      <c r="DE228" s="648"/>
      <c r="DF228" s="648"/>
      <c r="DG228" s="648"/>
      <c r="DH228" s="648"/>
      <c r="DI228" s="648"/>
      <c r="DJ228" s="648"/>
      <c r="DK228" s="648"/>
      <c r="DL228" s="648"/>
      <c r="DM228" s="648"/>
      <c r="DN228" s="648"/>
      <c r="DO228" s="648"/>
      <c r="DP228" s="648"/>
      <c r="DQ228" s="648"/>
      <c r="DR228" s="648"/>
      <c r="DS228" s="648"/>
      <c r="DT228" s="648"/>
      <c r="DU228" s="648"/>
      <c r="DV228" s="648"/>
      <c r="DW228" s="648"/>
      <c r="DX228" s="648"/>
      <c r="DY228" s="648"/>
      <c r="DZ228" s="648"/>
      <c r="EA228" s="648"/>
      <c r="EB228" s="648"/>
      <c r="EC228" s="648"/>
      <c r="ED228" s="648"/>
      <c r="EE228" s="648"/>
      <c r="EF228" s="648"/>
      <c r="EG228" s="648"/>
      <c r="EH228" s="648"/>
      <c r="EI228" s="648"/>
      <c r="EJ228" s="648"/>
      <c r="EK228" s="648"/>
      <c r="EL228" s="648"/>
      <c r="EM228" s="648"/>
      <c r="EN228" s="648"/>
      <c r="EO228" s="648"/>
      <c r="EP228" s="648"/>
      <c r="EQ228" s="648"/>
      <c r="ER228" s="648"/>
      <c r="ES228" s="648"/>
      <c r="ET228" s="648"/>
      <c r="EU228" s="648"/>
      <c r="EV228" s="648"/>
      <c r="EW228" s="648"/>
      <c r="EX228" s="648"/>
      <c r="EY228" s="648"/>
      <c r="EZ228" s="648"/>
      <c r="FA228" s="648"/>
      <c r="FB228" s="648"/>
      <c r="FC228" s="648"/>
      <c r="FD228" s="648"/>
      <c r="FE228" s="648"/>
      <c r="FF228" s="648"/>
      <c r="FG228" s="648"/>
      <c r="FH228" s="648"/>
      <c r="FI228" s="648"/>
      <c r="FJ228" s="648"/>
      <c r="FK228" s="648"/>
      <c r="FL228" s="648"/>
      <c r="FM228" s="648"/>
      <c r="FN228" s="648"/>
      <c r="FO228" s="648"/>
      <c r="FP228" s="648"/>
      <c r="FQ228" s="648"/>
      <c r="FR228" s="648"/>
      <c r="FS228" s="648"/>
      <c r="FT228" s="648"/>
      <c r="FU228" s="648"/>
      <c r="FV228" s="648"/>
      <c r="FW228" s="648"/>
      <c r="FX228" s="648"/>
      <c r="FY228" s="648"/>
      <c r="FZ228" s="648"/>
      <c r="GA228" s="648"/>
      <c r="GB228" s="648"/>
      <c r="GC228" s="648"/>
      <c r="GD228" s="648"/>
      <c r="GE228" s="648"/>
      <c r="GF228" s="648"/>
      <c r="GG228" s="648"/>
      <c r="GH228" s="648"/>
      <c r="GI228" s="648"/>
      <c r="GJ228" s="648"/>
      <c r="GK228" s="648"/>
      <c r="GL228" s="648"/>
      <c r="GM228" s="648"/>
      <c r="GN228" s="648"/>
      <c r="GO228" s="648"/>
      <c r="GP228" s="648"/>
      <c r="GQ228" s="648"/>
      <c r="GR228" s="648"/>
      <c r="GS228" s="648"/>
      <c r="GT228" s="648"/>
      <c r="GU228" s="648"/>
      <c r="GV228" s="648"/>
      <c r="GW228" s="648"/>
      <c r="GX228" s="648"/>
      <c r="GY228" s="648"/>
      <c r="GZ228" s="648"/>
      <c r="HA228" s="648"/>
      <c r="HB228" s="648"/>
      <c r="HC228" s="648"/>
      <c r="HD228" s="648"/>
      <c r="HE228" s="648"/>
      <c r="HF228" s="648"/>
      <c r="HG228" s="648"/>
      <c r="HH228" s="648"/>
      <c r="HI228" s="648"/>
      <c r="HJ228" s="648"/>
      <c r="HK228" s="648"/>
      <c r="HL228" s="648"/>
    </row>
    <row r="229" spans="1:220" s="679" customFormat="1">
      <c r="A229" s="673">
        <v>720</v>
      </c>
      <c r="B229" s="662">
        <v>100</v>
      </c>
      <c r="C229" s="662"/>
      <c r="D229" s="662"/>
      <c r="E229" s="662"/>
      <c r="F229" s="662"/>
      <c r="G229" s="663" t="s">
        <v>305</v>
      </c>
      <c r="H229" s="664">
        <v>0</v>
      </c>
      <c r="I229" s="664">
        <v>0</v>
      </c>
      <c r="J229" s="665" t="s">
        <v>2175</v>
      </c>
      <c r="K229" s="648"/>
      <c r="L229" s="648"/>
      <c r="M229" s="648"/>
      <c r="N229" s="648"/>
      <c r="O229" s="648"/>
      <c r="P229" s="648"/>
      <c r="Q229" s="648"/>
      <c r="R229" s="648"/>
      <c r="S229" s="648"/>
      <c r="T229" s="648"/>
      <c r="U229" s="648"/>
      <c r="V229" s="648"/>
      <c r="W229" s="648"/>
      <c r="X229" s="648"/>
      <c r="Y229" s="648"/>
      <c r="Z229" s="648"/>
      <c r="AA229" s="648"/>
      <c r="AB229" s="648"/>
      <c r="AC229" s="648"/>
      <c r="AD229" s="648"/>
      <c r="AE229" s="648"/>
      <c r="AF229" s="648"/>
      <c r="AG229" s="648"/>
      <c r="AH229" s="648"/>
      <c r="AI229" s="648"/>
      <c r="AJ229" s="648"/>
      <c r="AK229" s="648"/>
      <c r="AL229" s="648"/>
      <c r="AM229" s="648"/>
      <c r="AN229" s="648"/>
      <c r="AO229" s="648"/>
      <c r="AP229" s="648"/>
      <c r="AQ229" s="648"/>
      <c r="AR229" s="648"/>
      <c r="AS229" s="648"/>
      <c r="AT229" s="648"/>
      <c r="AU229" s="648"/>
      <c r="AV229" s="648"/>
      <c r="AW229" s="648"/>
      <c r="AX229" s="648"/>
      <c r="AY229" s="648"/>
      <c r="AZ229" s="648"/>
      <c r="BA229" s="648"/>
      <c r="BB229" s="648"/>
      <c r="BC229" s="648"/>
      <c r="BD229" s="648"/>
      <c r="BE229" s="648"/>
      <c r="BF229" s="648"/>
      <c r="BG229" s="648"/>
      <c r="BH229" s="648"/>
      <c r="BI229" s="648"/>
      <c r="BJ229" s="648"/>
      <c r="BK229" s="648"/>
      <c r="BL229" s="648"/>
      <c r="BM229" s="648"/>
      <c r="BN229" s="648"/>
      <c r="BO229" s="648"/>
      <c r="BP229" s="648"/>
      <c r="BQ229" s="648"/>
      <c r="BR229" s="648"/>
      <c r="BS229" s="648"/>
      <c r="BT229" s="648"/>
      <c r="BU229" s="648"/>
      <c r="BV229" s="648"/>
      <c r="BW229" s="648"/>
      <c r="BX229" s="648"/>
      <c r="BY229" s="648"/>
      <c r="BZ229" s="648"/>
      <c r="CA229" s="648"/>
      <c r="CB229" s="648"/>
      <c r="CC229" s="648"/>
      <c r="CD229" s="648"/>
      <c r="CE229" s="648"/>
      <c r="CF229" s="648"/>
      <c r="CG229" s="648"/>
      <c r="CH229" s="648"/>
      <c r="CI229" s="648"/>
      <c r="CJ229" s="648"/>
      <c r="CK229" s="648"/>
      <c r="CL229" s="648"/>
      <c r="CM229" s="648"/>
      <c r="CN229" s="648"/>
      <c r="CO229" s="648"/>
      <c r="CP229" s="648"/>
      <c r="CQ229" s="648"/>
      <c r="CR229" s="648"/>
      <c r="CS229" s="648"/>
      <c r="CT229" s="648"/>
      <c r="CU229" s="648"/>
      <c r="CV229" s="648"/>
      <c r="CW229" s="648"/>
      <c r="CX229" s="648"/>
      <c r="CY229" s="648"/>
      <c r="CZ229" s="648"/>
      <c r="DA229" s="648"/>
      <c r="DB229" s="648"/>
      <c r="DC229" s="648"/>
      <c r="DD229" s="648"/>
      <c r="DE229" s="648"/>
      <c r="DF229" s="648"/>
      <c r="DG229" s="648"/>
      <c r="DH229" s="648"/>
      <c r="DI229" s="648"/>
      <c r="DJ229" s="648"/>
      <c r="DK229" s="648"/>
      <c r="DL229" s="648"/>
      <c r="DM229" s="648"/>
      <c r="DN229" s="648"/>
      <c r="DO229" s="648"/>
      <c r="DP229" s="648"/>
      <c r="DQ229" s="648"/>
      <c r="DR229" s="648"/>
      <c r="DS229" s="648"/>
      <c r="DT229" s="648"/>
      <c r="DU229" s="648"/>
      <c r="DV229" s="648"/>
      <c r="DW229" s="648"/>
      <c r="DX229" s="648"/>
      <c r="DY229" s="648"/>
      <c r="DZ229" s="648"/>
      <c r="EA229" s="648"/>
      <c r="EB229" s="648"/>
      <c r="EC229" s="648"/>
      <c r="ED229" s="648"/>
      <c r="EE229" s="648"/>
      <c r="EF229" s="648"/>
      <c r="EG229" s="648"/>
      <c r="EH229" s="648"/>
      <c r="EI229" s="648"/>
      <c r="EJ229" s="648"/>
      <c r="EK229" s="648"/>
      <c r="EL229" s="648"/>
      <c r="EM229" s="648"/>
      <c r="EN229" s="648"/>
      <c r="EO229" s="648"/>
      <c r="EP229" s="648"/>
      <c r="EQ229" s="648"/>
      <c r="ER229" s="648"/>
      <c r="ES229" s="648"/>
      <c r="ET229" s="648"/>
      <c r="EU229" s="648"/>
      <c r="EV229" s="648"/>
      <c r="EW229" s="648"/>
      <c r="EX229" s="648"/>
      <c r="EY229" s="648"/>
      <c r="EZ229" s="648"/>
      <c r="FA229" s="648"/>
      <c r="FB229" s="648"/>
      <c r="FC229" s="648"/>
      <c r="FD229" s="648"/>
      <c r="FE229" s="648"/>
      <c r="FF229" s="648"/>
      <c r="FG229" s="648"/>
      <c r="FH229" s="648"/>
      <c r="FI229" s="648"/>
      <c r="FJ229" s="648"/>
      <c r="FK229" s="648"/>
      <c r="FL229" s="648"/>
      <c r="FM229" s="648"/>
      <c r="FN229" s="648"/>
      <c r="FO229" s="648"/>
      <c r="FP229" s="648"/>
      <c r="FQ229" s="648"/>
      <c r="FR229" s="648"/>
      <c r="FS229" s="648"/>
      <c r="FT229" s="648"/>
      <c r="FU229" s="648"/>
      <c r="FV229" s="648"/>
      <c r="FW229" s="648"/>
      <c r="FX229" s="648"/>
      <c r="FY229" s="648"/>
      <c r="FZ229" s="648"/>
      <c r="GA229" s="648"/>
      <c r="GB229" s="648"/>
      <c r="GC229" s="648"/>
      <c r="GD229" s="648"/>
      <c r="GE229" s="648"/>
      <c r="GF229" s="648"/>
      <c r="GG229" s="648"/>
      <c r="GH229" s="648"/>
      <c r="GI229" s="648"/>
      <c r="GJ229" s="648"/>
      <c r="GK229" s="648"/>
      <c r="GL229" s="648"/>
      <c r="GM229" s="648"/>
      <c r="GN229" s="648"/>
      <c r="GO229" s="648"/>
      <c r="GP229" s="648"/>
      <c r="GQ229" s="648"/>
      <c r="GR229" s="648"/>
      <c r="GS229" s="648"/>
      <c r="GT229" s="648"/>
      <c r="GU229" s="648"/>
      <c r="GV229" s="648"/>
      <c r="GW229" s="648"/>
      <c r="GX229" s="648"/>
      <c r="GY229" s="648"/>
      <c r="GZ229" s="648"/>
      <c r="HA229" s="648"/>
      <c r="HB229" s="648"/>
      <c r="HC229" s="648"/>
      <c r="HD229" s="648"/>
      <c r="HE229" s="648"/>
      <c r="HF229" s="648"/>
      <c r="HG229" s="648"/>
      <c r="HH229" s="648"/>
      <c r="HI229" s="648"/>
      <c r="HJ229" s="648"/>
      <c r="HK229" s="648"/>
      <c r="HL229" s="648"/>
    </row>
    <row r="230" spans="1:220" s="679" customFormat="1">
      <c r="A230" s="673">
        <v>720</v>
      </c>
      <c r="B230" s="669">
        <v>200</v>
      </c>
      <c r="C230" s="669"/>
      <c r="D230" s="669"/>
      <c r="E230" s="669"/>
      <c r="F230" s="669"/>
      <c r="G230" s="659" t="s">
        <v>306</v>
      </c>
      <c r="H230" s="660">
        <v>0</v>
      </c>
      <c r="I230" s="660">
        <v>0</v>
      </c>
      <c r="J230" s="665"/>
      <c r="K230" s="648"/>
      <c r="L230" s="648"/>
      <c r="M230" s="648"/>
      <c r="N230" s="648"/>
      <c r="O230" s="648"/>
      <c r="P230" s="648"/>
      <c r="Q230" s="648"/>
      <c r="R230" s="648"/>
      <c r="S230" s="648"/>
      <c r="T230" s="648"/>
      <c r="U230" s="648"/>
      <c r="V230" s="648"/>
      <c r="W230" s="648"/>
      <c r="X230" s="648"/>
      <c r="Y230" s="648"/>
      <c r="Z230" s="648"/>
      <c r="AA230" s="648"/>
      <c r="AB230" s="648"/>
      <c r="AC230" s="648"/>
      <c r="AD230" s="648"/>
      <c r="AE230" s="648"/>
      <c r="AF230" s="648"/>
      <c r="AG230" s="648"/>
      <c r="AH230" s="648"/>
      <c r="AI230" s="648"/>
      <c r="AJ230" s="648"/>
      <c r="AK230" s="648"/>
      <c r="AL230" s="648"/>
      <c r="AM230" s="648"/>
      <c r="AN230" s="648"/>
      <c r="AO230" s="648"/>
      <c r="AP230" s="648"/>
      <c r="AQ230" s="648"/>
      <c r="AR230" s="648"/>
      <c r="AS230" s="648"/>
      <c r="AT230" s="648"/>
      <c r="AU230" s="648"/>
      <c r="AV230" s="648"/>
      <c r="AW230" s="648"/>
      <c r="AX230" s="648"/>
      <c r="AY230" s="648"/>
      <c r="AZ230" s="648"/>
      <c r="BA230" s="648"/>
      <c r="BB230" s="648"/>
      <c r="BC230" s="648"/>
      <c r="BD230" s="648"/>
      <c r="BE230" s="648"/>
      <c r="BF230" s="648"/>
      <c r="BG230" s="648"/>
      <c r="BH230" s="648"/>
      <c r="BI230" s="648"/>
      <c r="BJ230" s="648"/>
      <c r="BK230" s="648"/>
      <c r="BL230" s="648"/>
      <c r="BM230" s="648"/>
      <c r="BN230" s="648"/>
      <c r="BO230" s="648"/>
      <c r="BP230" s="648"/>
      <c r="BQ230" s="648"/>
      <c r="BR230" s="648"/>
      <c r="BS230" s="648"/>
      <c r="BT230" s="648"/>
      <c r="BU230" s="648"/>
      <c r="BV230" s="648"/>
      <c r="BW230" s="648"/>
      <c r="BX230" s="648"/>
      <c r="BY230" s="648"/>
      <c r="BZ230" s="648"/>
      <c r="CA230" s="648"/>
      <c r="CB230" s="648"/>
      <c r="CC230" s="648"/>
      <c r="CD230" s="648"/>
      <c r="CE230" s="648"/>
      <c r="CF230" s="648"/>
      <c r="CG230" s="648"/>
      <c r="CH230" s="648"/>
      <c r="CI230" s="648"/>
      <c r="CJ230" s="648"/>
      <c r="CK230" s="648"/>
      <c r="CL230" s="648"/>
      <c r="CM230" s="648"/>
      <c r="CN230" s="648"/>
      <c r="CO230" s="648"/>
      <c r="CP230" s="648"/>
      <c r="CQ230" s="648"/>
      <c r="CR230" s="648"/>
      <c r="CS230" s="648"/>
      <c r="CT230" s="648"/>
      <c r="CU230" s="648"/>
      <c r="CV230" s="648"/>
      <c r="CW230" s="648"/>
      <c r="CX230" s="648"/>
      <c r="CY230" s="648"/>
      <c r="CZ230" s="648"/>
      <c r="DA230" s="648"/>
      <c r="DB230" s="648"/>
      <c r="DC230" s="648"/>
      <c r="DD230" s="648"/>
      <c r="DE230" s="648"/>
      <c r="DF230" s="648"/>
      <c r="DG230" s="648"/>
      <c r="DH230" s="648"/>
      <c r="DI230" s="648"/>
      <c r="DJ230" s="648"/>
      <c r="DK230" s="648"/>
      <c r="DL230" s="648"/>
      <c r="DM230" s="648"/>
      <c r="DN230" s="648"/>
      <c r="DO230" s="648"/>
      <c r="DP230" s="648"/>
      <c r="DQ230" s="648"/>
      <c r="DR230" s="648"/>
      <c r="DS230" s="648"/>
      <c r="DT230" s="648"/>
      <c r="DU230" s="648"/>
      <c r="DV230" s="648"/>
      <c r="DW230" s="648"/>
      <c r="DX230" s="648"/>
      <c r="DY230" s="648"/>
      <c r="DZ230" s="648"/>
      <c r="EA230" s="648"/>
      <c r="EB230" s="648"/>
      <c r="EC230" s="648"/>
      <c r="ED230" s="648"/>
      <c r="EE230" s="648"/>
      <c r="EF230" s="648"/>
      <c r="EG230" s="648"/>
      <c r="EH230" s="648"/>
      <c r="EI230" s="648"/>
      <c r="EJ230" s="648"/>
      <c r="EK230" s="648"/>
      <c r="EL230" s="648"/>
      <c r="EM230" s="648"/>
      <c r="EN230" s="648"/>
      <c r="EO230" s="648"/>
      <c r="EP230" s="648"/>
      <c r="EQ230" s="648"/>
      <c r="ER230" s="648"/>
      <c r="ES230" s="648"/>
      <c r="ET230" s="648"/>
      <c r="EU230" s="648"/>
      <c r="EV230" s="648"/>
      <c r="EW230" s="648"/>
      <c r="EX230" s="648"/>
      <c r="EY230" s="648"/>
      <c r="EZ230" s="648"/>
      <c r="FA230" s="648"/>
      <c r="FB230" s="648"/>
      <c r="FC230" s="648"/>
      <c r="FD230" s="648"/>
      <c r="FE230" s="648"/>
      <c r="FF230" s="648"/>
      <c r="FG230" s="648"/>
      <c r="FH230" s="648"/>
      <c r="FI230" s="648"/>
      <c r="FJ230" s="648"/>
      <c r="FK230" s="648"/>
      <c r="FL230" s="648"/>
      <c r="FM230" s="648"/>
      <c r="FN230" s="648"/>
      <c r="FO230" s="648"/>
      <c r="FP230" s="648"/>
      <c r="FQ230" s="648"/>
      <c r="FR230" s="648"/>
      <c r="FS230" s="648"/>
      <c r="FT230" s="648"/>
      <c r="FU230" s="648"/>
      <c r="FV230" s="648"/>
      <c r="FW230" s="648"/>
      <c r="FX230" s="648"/>
      <c r="FY230" s="648"/>
      <c r="FZ230" s="648"/>
      <c r="GA230" s="648"/>
      <c r="GB230" s="648"/>
      <c r="GC230" s="648"/>
      <c r="GD230" s="648"/>
      <c r="GE230" s="648"/>
      <c r="GF230" s="648"/>
      <c r="GG230" s="648"/>
      <c r="GH230" s="648"/>
      <c r="GI230" s="648"/>
      <c r="GJ230" s="648"/>
      <c r="GK230" s="648"/>
      <c r="GL230" s="648"/>
      <c r="GM230" s="648"/>
      <c r="GN230" s="648"/>
      <c r="GO230" s="648"/>
      <c r="GP230" s="648"/>
      <c r="GQ230" s="648"/>
      <c r="GR230" s="648"/>
      <c r="GS230" s="648"/>
      <c r="GT230" s="648"/>
      <c r="GU230" s="648"/>
      <c r="GV230" s="648"/>
      <c r="GW230" s="648"/>
      <c r="GX230" s="648"/>
      <c r="GY230" s="648"/>
      <c r="GZ230" s="648"/>
      <c r="HA230" s="648"/>
      <c r="HB230" s="648"/>
      <c r="HC230" s="648"/>
      <c r="HD230" s="648"/>
      <c r="HE230" s="648"/>
      <c r="HF230" s="648"/>
      <c r="HG230" s="648"/>
      <c r="HH230" s="648"/>
      <c r="HI230" s="648"/>
      <c r="HJ230" s="648"/>
      <c r="HK230" s="648"/>
      <c r="HL230" s="648"/>
    </row>
    <row r="231" spans="1:220" s="679" customFormat="1">
      <c r="A231" s="673">
        <v>720</v>
      </c>
      <c r="B231" s="669">
        <v>200</v>
      </c>
      <c r="C231" s="669">
        <v>100</v>
      </c>
      <c r="D231" s="669"/>
      <c r="E231" s="669"/>
      <c r="F231" s="669"/>
      <c r="G231" s="659" t="s">
        <v>307</v>
      </c>
      <c r="H231" s="660">
        <v>0</v>
      </c>
      <c r="I231" s="660">
        <v>22386</v>
      </c>
      <c r="J231" s="665" t="s">
        <v>2168</v>
      </c>
      <c r="K231" s="648"/>
      <c r="L231" s="648"/>
      <c r="M231" s="648"/>
      <c r="N231" s="648"/>
      <c r="O231" s="648"/>
      <c r="P231" s="648"/>
      <c r="Q231" s="648"/>
      <c r="R231" s="648"/>
      <c r="S231" s="648"/>
      <c r="T231" s="648"/>
      <c r="U231" s="648"/>
      <c r="V231" s="648"/>
      <c r="W231" s="648"/>
      <c r="X231" s="648"/>
      <c r="Y231" s="648"/>
      <c r="Z231" s="648"/>
      <c r="AA231" s="648"/>
      <c r="AB231" s="648"/>
      <c r="AC231" s="648"/>
      <c r="AD231" s="648"/>
      <c r="AE231" s="648"/>
      <c r="AF231" s="648"/>
      <c r="AG231" s="648"/>
      <c r="AH231" s="648"/>
      <c r="AI231" s="648"/>
      <c r="AJ231" s="648"/>
      <c r="AK231" s="648"/>
      <c r="AL231" s="648"/>
      <c r="AM231" s="648"/>
      <c r="AN231" s="648"/>
      <c r="AO231" s="648"/>
      <c r="AP231" s="648"/>
      <c r="AQ231" s="648"/>
      <c r="AR231" s="648"/>
      <c r="AS231" s="648"/>
      <c r="AT231" s="648"/>
      <c r="AU231" s="648"/>
      <c r="AV231" s="648"/>
      <c r="AW231" s="648"/>
      <c r="AX231" s="648"/>
      <c r="AY231" s="648"/>
      <c r="AZ231" s="648"/>
      <c r="BA231" s="648"/>
      <c r="BB231" s="648"/>
      <c r="BC231" s="648"/>
      <c r="BD231" s="648"/>
      <c r="BE231" s="648"/>
      <c r="BF231" s="648"/>
      <c r="BG231" s="648"/>
      <c r="BH231" s="648"/>
      <c r="BI231" s="648"/>
      <c r="BJ231" s="648"/>
      <c r="BK231" s="648"/>
      <c r="BL231" s="648"/>
      <c r="BM231" s="648"/>
      <c r="BN231" s="648"/>
      <c r="BO231" s="648"/>
      <c r="BP231" s="648"/>
      <c r="BQ231" s="648"/>
      <c r="BR231" s="648"/>
      <c r="BS231" s="648"/>
      <c r="BT231" s="648"/>
      <c r="BU231" s="648"/>
      <c r="BV231" s="648"/>
      <c r="BW231" s="648"/>
      <c r="BX231" s="648"/>
      <c r="BY231" s="648"/>
      <c r="BZ231" s="648"/>
      <c r="CA231" s="648"/>
      <c r="CB231" s="648"/>
      <c r="CC231" s="648"/>
      <c r="CD231" s="648"/>
      <c r="CE231" s="648"/>
      <c r="CF231" s="648"/>
      <c r="CG231" s="648"/>
      <c r="CH231" s="648"/>
      <c r="CI231" s="648"/>
      <c r="CJ231" s="648"/>
      <c r="CK231" s="648"/>
      <c r="CL231" s="648"/>
      <c r="CM231" s="648"/>
      <c r="CN231" s="648"/>
      <c r="CO231" s="648"/>
      <c r="CP231" s="648"/>
      <c r="CQ231" s="648"/>
      <c r="CR231" s="648"/>
      <c r="CS231" s="648"/>
      <c r="CT231" s="648"/>
      <c r="CU231" s="648"/>
      <c r="CV231" s="648"/>
      <c r="CW231" s="648"/>
      <c r="CX231" s="648"/>
      <c r="CY231" s="648"/>
      <c r="CZ231" s="648"/>
      <c r="DA231" s="648"/>
      <c r="DB231" s="648"/>
      <c r="DC231" s="648"/>
      <c r="DD231" s="648"/>
      <c r="DE231" s="648"/>
      <c r="DF231" s="648"/>
      <c r="DG231" s="648"/>
      <c r="DH231" s="648"/>
      <c r="DI231" s="648"/>
      <c r="DJ231" s="648"/>
      <c r="DK231" s="648"/>
      <c r="DL231" s="648"/>
      <c r="DM231" s="648"/>
      <c r="DN231" s="648"/>
      <c r="DO231" s="648"/>
      <c r="DP231" s="648"/>
      <c r="DQ231" s="648"/>
      <c r="DR231" s="648"/>
      <c r="DS231" s="648"/>
      <c r="DT231" s="648"/>
      <c r="DU231" s="648"/>
      <c r="DV231" s="648"/>
      <c r="DW231" s="648"/>
      <c r="DX231" s="648"/>
      <c r="DY231" s="648"/>
      <c r="DZ231" s="648"/>
      <c r="EA231" s="648"/>
      <c r="EB231" s="648"/>
      <c r="EC231" s="648"/>
      <c r="ED231" s="648"/>
      <c r="EE231" s="648"/>
      <c r="EF231" s="648"/>
      <c r="EG231" s="648"/>
      <c r="EH231" s="648"/>
      <c r="EI231" s="648"/>
      <c r="EJ231" s="648"/>
      <c r="EK231" s="648"/>
      <c r="EL231" s="648"/>
      <c r="EM231" s="648"/>
      <c r="EN231" s="648"/>
      <c r="EO231" s="648"/>
      <c r="EP231" s="648"/>
      <c r="EQ231" s="648"/>
      <c r="ER231" s="648"/>
      <c r="ES231" s="648"/>
      <c r="ET231" s="648"/>
      <c r="EU231" s="648"/>
      <c r="EV231" s="648"/>
      <c r="EW231" s="648"/>
      <c r="EX231" s="648"/>
      <c r="EY231" s="648"/>
      <c r="EZ231" s="648"/>
      <c r="FA231" s="648"/>
      <c r="FB231" s="648"/>
      <c r="FC231" s="648"/>
      <c r="FD231" s="648"/>
      <c r="FE231" s="648"/>
      <c r="FF231" s="648"/>
      <c r="FG231" s="648"/>
      <c r="FH231" s="648"/>
      <c r="FI231" s="648"/>
      <c r="FJ231" s="648"/>
      <c r="FK231" s="648"/>
      <c r="FL231" s="648"/>
      <c r="FM231" s="648"/>
      <c r="FN231" s="648"/>
      <c r="FO231" s="648"/>
      <c r="FP231" s="648"/>
      <c r="FQ231" s="648"/>
      <c r="FR231" s="648"/>
      <c r="FS231" s="648"/>
      <c r="FT231" s="648"/>
      <c r="FU231" s="648"/>
      <c r="FV231" s="648"/>
      <c r="FW231" s="648"/>
      <c r="FX231" s="648"/>
      <c r="FY231" s="648"/>
      <c r="FZ231" s="648"/>
      <c r="GA231" s="648"/>
      <c r="GB231" s="648"/>
      <c r="GC231" s="648"/>
      <c r="GD231" s="648"/>
      <c r="GE231" s="648"/>
      <c r="GF231" s="648"/>
      <c r="GG231" s="648"/>
      <c r="GH231" s="648"/>
      <c r="GI231" s="648"/>
      <c r="GJ231" s="648"/>
      <c r="GK231" s="648"/>
      <c r="GL231" s="648"/>
      <c r="GM231" s="648"/>
      <c r="GN231" s="648"/>
      <c r="GO231" s="648"/>
      <c r="GP231" s="648"/>
      <c r="GQ231" s="648"/>
      <c r="GR231" s="648"/>
      <c r="GS231" s="648"/>
      <c r="GT231" s="648"/>
      <c r="GU231" s="648"/>
      <c r="GV231" s="648"/>
      <c r="GW231" s="648"/>
      <c r="GX231" s="648"/>
      <c r="GY231" s="648"/>
      <c r="GZ231" s="648"/>
      <c r="HA231" s="648"/>
      <c r="HB231" s="648"/>
      <c r="HC231" s="648"/>
      <c r="HD231" s="648"/>
      <c r="HE231" s="648"/>
      <c r="HF231" s="648"/>
      <c r="HG231" s="648"/>
      <c r="HH231" s="648"/>
      <c r="HI231" s="648"/>
      <c r="HJ231" s="648"/>
      <c r="HK231" s="648"/>
      <c r="HL231" s="648"/>
    </row>
    <row r="232" spans="1:220" s="679" customFormat="1">
      <c r="A232" s="673">
        <v>720</v>
      </c>
      <c r="B232" s="669">
        <v>200</v>
      </c>
      <c r="C232" s="669">
        <v>200</v>
      </c>
      <c r="D232" s="669"/>
      <c r="E232" s="669"/>
      <c r="F232" s="669"/>
      <c r="G232" s="659" t="s">
        <v>308</v>
      </c>
      <c r="H232" s="660">
        <v>0</v>
      </c>
      <c r="I232" s="660">
        <v>0</v>
      </c>
      <c r="J232" s="665"/>
      <c r="K232" s="648"/>
      <c r="L232" s="648"/>
      <c r="M232" s="648"/>
      <c r="N232" s="648"/>
      <c r="O232" s="648"/>
      <c r="P232" s="648"/>
      <c r="Q232" s="648"/>
      <c r="R232" s="648"/>
      <c r="S232" s="648"/>
      <c r="T232" s="648"/>
      <c r="U232" s="648"/>
      <c r="V232" s="648"/>
      <c r="W232" s="648"/>
      <c r="X232" s="648"/>
      <c r="Y232" s="648"/>
      <c r="Z232" s="648"/>
      <c r="AA232" s="648"/>
      <c r="AB232" s="648"/>
      <c r="AC232" s="648"/>
      <c r="AD232" s="648"/>
      <c r="AE232" s="648"/>
      <c r="AF232" s="648"/>
      <c r="AG232" s="648"/>
      <c r="AH232" s="648"/>
      <c r="AI232" s="648"/>
      <c r="AJ232" s="648"/>
      <c r="AK232" s="648"/>
      <c r="AL232" s="648"/>
      <c r="AM232" s="648"/>
      <c r="AN232" s="648"/>
      <c r="AO232" s="648"/>
      <c r="AP232" s="648"/>
      <c r="AQ232" s="648"/>
      <c r="AR232" s="648"/>
      <c r="AS232" s="648"/>
      <c r="AT232" s="648"/>
      <c r="AU232" s="648"/>
      <c r="AV232" s="648"/>
      <c r="AW232" s="648"/>
      <c r="AX232" s="648"/>
      <c r="AY232" s="648"/>
      <c r="AZ232" s="648"/>
      <c r="BA232" s="648"/>
      <c r="BB232" s="648"/>
      <c r="BC232" s="648"/>
      <c r="BD232" s="648"/>
      <c r="BE232" s="648"/>
      <c r="BF232" s="648"/>
      <c r="BG232" s="648"/>
      <c r="BH232" s="648"/>
      <c r="BI232" s="648"/>
      <c r="BJ232" s="648"/>
      <c r="BK232" s="648"/>
      <c r="BL232" s="648"/>
      <c r="BM232" s="648"/>
      <c r="BN232" s="648"/>
      <c r="BO232" s="648"/>
      <c r="BP232" s="648"/>
      <c r="BQ232" s="648"/>
      <c r="BR232" s="648"/>
      <c r="BS232" s="648"/>
      <c r="BT232" s="648"/>
      <c r="BU232" s="648"/>
      <c r="BV232" s="648"/>
      <c r="BW232" s="648"/>
      <c r="BX232" s="648"/>
      <c r="BY232" s="648"/>
      <c r="BZ232" s="648"/>
      <c r="CA232" s="648"/>
      <c r="CB232" s="648"/>
      <c r="CC232" s="648"/>
      <c r="CD232" s="648"/>
      <c r="CE232" s="648"/>
      <c r="CF232" s="648"/>
      <c r="CG232" s="648"/>
      <c r="CH232" s="648"/>
      <c r="CI232" s="648"/>
      <c r="CJ232" s="648"/>
      <c r="CK232" s="648"/>
      <c r="CL232" s="648"/>
      <c r="CM232" s="648"/>
      <c r="CN232" s="648"/>
      <c r="CO232" s="648"/>
      <c r="CP232" s="648"/>
      <c r="CQ232" s="648"/>
      <c r="CR232" s="648"/>
      <c r="CS232" s="648"/>
      <c r="CT232" s="648"/>
      <c r="CU232" s="648"/>
      <c r="CV232" s="648"/>
      <c r="CW232" s="648"/>
      <c r="CX232" s="648"/>
      <c r="CY232" s="648"/>
      <c r="CZ232" s="648"/>
      <c r="DA232" s="648"/>
      <c r="DB232" s="648"/>
      <c r="DC232" s="648"/>
      <c r="DD232" s="648"/>
      <c r="DE232" s="648"/>
      <c r="DF232" s="648"/>
      <c r="DG232" s="648"/>
      <c r="DH232" s="648"/>
      <c r="DI232" s="648"/>
      <c r="DJ232" s="648"/>
      <c r="DK232" s="648"/>
      <c r="DL232" s="648"/>
      <c r="DM232" s="648"/>
      <c r="DN232" s="648"/>
      <c r="DO232" s="648"/>
      <c r="DP232" s="648"/>
      <c r="DQ232" s="648"/>
      <c r="DR232" s="648"/>
      <c r="DS232" s="648"/>
      <c r="DT232" s="648"/>
      <c r="DU232" s="648"/>
      <c r="DV232" s="648"/>
      <c r="DW232" s="648"/>
      <c r="DX232" s="648"/>
      <c r="DY232" s="648"/>
      <c r="DZ232" s="648"/>
      <c r="EA232" s="648"/>
      <c r="EB232" s="648"/>
      <c r="EC232" s="648"/>
      <c r="ED232" s="648"/>
      <c r="EE232" s="648"/>
      <c r="EF232" s="648"/>
      <c r="EG232" s="648"/>
      <c r="EH232" s="648"/>
      <c r="EI232" s="648"/>
      <c r="EJ232" s="648"/>
      <c r="EK232" s="648"/>
      <c r="EL232" s="648"/>
      <c r="EM232" s="648"/>
      <c r="EN232" s="648"/>
      <c r="EO232" s="648"/>
      <c r="EP232" s="648"/>
      <c r="EQ232" s="648"/>
      <c r="ER232" s="648"/>
      <c r="ES232" s="648"/>
      <c r="ET232" s="648"/>
      <c r="EU232" s="648"/>
      <c r="EV232" s="648"/>
      <c r="EW232" s="648"/>
      <c r="EX232" s="648"/>
      <c r="EY232" s="648"/>
      <c r="EZ232" s="648"/>
      <c r="FA232" s="648"/>
      <c r="FB232" s="648"/>
      <c r="FC232" s="648"/>
      <c r="FD232" s="648"/>
      <c r="FE232" s="648"/>
      <c r="FF232" s="648"/>
      <c r="FG232" s="648"/>
      <c r="FH232" s="648"/>
      <c r="FI232" s="648"/>
      <c r="FJ232" s="648"/>
      <c r="FK232" s="648"/>
      <c r="FL232" s="648"/>
      <c r="FM232" s="648"/>
      <c r="FN232" s="648"/>
      <c r="FO232" s="648"/>
      <c r="FP232" s="648"/>
      <c r="FQ232" s="648"/>
      <c r="FR232" s="648"/>
      <c r="FS232" s="648"/>
      <c r="FT232" s="648"/>
      <c r="FU232" s="648"/>
      <c r="FV232" s="648"/>
      <c r="FW232" s="648"/>
      <c r="FX232" s="648"/>
      <c r="FY232" s="648"/>
      <c r="FZ232" s="648"/>
      <c r="GA232" s="648"/>
      <c r="GB232" s="648"/>
      <c r="GC232" s="648"/>
      <c r="GD232" s="648"/>
      <c r="GE232" s="648"/>
      <c r="GF232" s="648"/>
      <c r="GG232" s="648"/>
      <c r="GH232" s="648"/>
      <c r="GI232" s="648"/>
      <c r="GJ232" s="648"/>
      <c r="GK232" s="648"/>
      <c r="GL232" s="648"/>
      <c r="GM232" s="648"/>
      <c r="GN232" s="648"/>
      <c r="GO232" s="648"/>
      <c r="GP232" s="648"/>
      <c r="GQ232" s="648"/>
      <c r="GR232" s="648"/>
      <c r="GS232" s="648"/>
      <c r="GT232" s="648"/>
      <c r="GU232" s="648"/>
      <c r="GV232" s="648"/>
      <c r="GW232" s="648"/>
      <c r="GX232" s="648"/>
      <c r="GY232" s="648"/>
      <c r="GZ232" s="648"/>
      <c r="HA232" s="648"/>
      <c r="HB232" s="648"/>
      <c r="HC232" s="648"/>
      <c r="HD232" s="648"/>
      <c r="HE232" s="648"/>
      <c r="HF232" s="648"/>
      <c r="HG232" s="648"/>
      <c r="HH232" s="648"/>
      <c r="HI232" s="648"/>
      <c r="HJ232" s="648"/>
      <c r="HK232" s="648"/>
      <c r="HL232" s="648"/>
    </row>
    <row r="233" spans="1:220" s="679" customFormat="1">
      <c r="A233" s="673">
        <v>720</v>
      </c>
      <c r="B233" s="669">
        <v>200</v>
      </c>
      <c r="C233" s="669">
        <v>200</v>
      </c>
      <c r="D233" s="662">
        <v>100</v>
      </c>
      <c r="E233" s="662"/>
      <c r="F233" s="662"/>
      <c r="G233" s="663" t="s">
        <v>309</v>
      </c>
      <c r="H233" s="664">
        <v>0</v>
      </c>
      <c r="I233" s="664">
        <v>163893</v>
      </c>
      <c r="J233" s="665" t="s">
        <v>795</v>
      </c>
      <c r="K233" s="648"/>
      <c r="L233" s="648"/>
      <c r="M233" s="648"/>
      <c r="N233" s="648"/>
      <c r="O233" s="648"/>
      <c r="P233" s="648"/>
      <c r="Q233" s="648"/>
      <c r="R233" s="648"/>
      <c r="S233" s="648"/>
      <c r="T233" s="648"/>
      <c r="U233" s="648"/>
      <c r="V233" s="648"/>
      <c r="W233" s="648"/>
      <c r="X233" s="648"/>
      <c r="Y233" s="648"/>
      <c r="Z233" s="648"/>
      <c r="AA233" s="648"/>
      <c r="AB233" s="648"/>
      <c r="AC233" s="648"/>
      <c r="AD233" s="648"/>
      <c r="AE233" s="648"/>
      <c r="AF233" s="648"/>
      <c r="AG233" s="648"/>
      <c r="AH233" s="648"/>
      <c r="AI233" s="648"/>
      <c r="AJ233" s="648"/>
      <c r="AK233" s="648"/>
      <c r="AL233" s="648"/>
      <c r="AM233" s="648"/>
      <c r="AN233" s="648"/>
      <c r="AO233" s="648"/>
      <c r="AP233" s="648"/>
      <c r="AQ233" s="648"/>
      <c r="AR233" s="648"/>
      <c r="AS233" s="648"/>
      <c r="AT233" s="648"/>
      <c r="AU233" s="648"/>
      <c r="AV233" s="648"/>
      <c r="AW233" s="648"/>
      <c r="AX233" s="648"/>
      <c r="AY233" s="648"/>
      <c r="AZ233" s="648"/>
      <c r="BA233" s="648"/>
      <c r="BB233" s="648"/>
      <c r="BC233" s="648"/>
      <c r="BD233" s="648"/>
      <c r="BE233" s="648"/>
      <c r="BF233" s="648"/>
      <c r="BG233" s="648"/>
      <c r="BH233" s="648"/>
      <c r="BI233" s="648"/>
      <c r="BJ233" s="648"/>
      <c r="BK233" s="648"/>
      <c r="BL233" s="648"/>
      <c r="BM233" s="648"/>
      <c r="BN233" s="648"/>
      <c r="BO233" s="648"/>
      <c r="BP233" s="648"/>
      <c r="BQ233" s="648"/>
      <c r="BR233" s="648"/>
      <c r="BS233" s="648"/>
      <c r="BT233" s="648"/>
      <c r="BU233" s="648"/>
      <c r="BV233" s="648"/>
      <c r="BW233" s="648"/>
      <c r="BX233" s="648"/>
      <c r="BY233" s="648"/>
      <c r="BZ233" s="648"/>
      <c r="CA233" s="648"/>
      <c r="CB233" s="648"/>
      <c r="CC233" s="648"/>
      <c r="CD233" s="648"/>
      <c r="CE233" s="648"/>
      <c r="CF233" s="648"/>
      <c r="CG233" s="648"/>
      <c r="CH233" s="648"/>
      <c r="CI233" s="648"/>
      <c r="CJ233" s="648"/>
      <c r="CK233" s="648"/>
      <c r="CL233" s="648"/>
      <c r="CM233" s="648"/>
      <c r="CN233" s="648"/>
      <c r="CO233" s="648"/>
      <c r="CP233" s="648"/>
      <c r="CQ233" s="648"/>
      <c r="CR233" s="648"/>
      <c r="CS233" s="648"/>
      <c r="CT233" s="648"/>
      <c r="CU233" s="648"/>
      <c r="CV233" s="648"/>
      <c r="CW233" s="648"/>
      <c r="CX233" s="648"/>
      <c r="CY233" s="648"/>
      <c r="CZ233" s="648"/>
      <c r="DA233" s="648"/>
      <c r="DB233" s="648"/>
      <c r="DC233" s="648"/>
      <c r="DD233" s="648"/>
      <c r="DE233" s="648"/>
      <c r="DF233" s="648"/>
      <c r="DG233" s="648"/>
      <c r="DH233" s="648"/>
      <c r="DI233" s="648"/>
      <c r="DJ233" s="648"/>
      <c r="DK233" s="648"/>
      <c r="DL233" s="648"/>
      <c r="DM233" s="648"/>
      <c r="DN233" s="648"/>
      <c r="DO233" s="648"/>
      <c r="DP233" s="648"/>
      <c r="DQ233" s="648"/>
      <c r="DR233" s="648"/>
      <c r="DS233" s="648"/>
      <c r="DT233" s="648"/>
      <c r="DU233" s="648"/>
      <c r="DV233" s="648"/>
      <c r="DW233" s="648"/>
      <c r="DX233" s="648"/>
      <c r="DY233" s="648"/>
      <c r="DZ233" s="648"/>
      <c r="EA233" s="648"/>
      <c r="EB233" s="648"/>
      <c r="EC233" s="648"/>
      <c r="ED233" s="648"/>
      <c r="EE233" s="648"/>
      <c r="EF233" s="648"/>
      <c r="EG233" s="648"/>
      <c r="EH233" s="648"/>
      <c r="EI233" s="648"/>
      <c r="EJ233" s="648"/>
      <c r="EK233" s="648"/>
      <c r="EL233" s="648"/>
      <c r="EM233" s="648"/>
      <c r="EN233" s="648"/>
      <c r="EO233" s="648"/>
      <c r="EP233" s="648"/>
      <c r="EQ233" s="648"/>
      <c r="ER233" s="648"/>
      <c r="ES233" s="648"/>
      <c r="ET233" s="648"/>
      <c r="EU233" s="648"/>
      <c r="EV233" s="648"/>
      <c r="EW233" s="648"/>
      <c r="EX233" s="648"/>
      <c r="EY233" s="648"/>
      <c r="EZ233" s="648"/>
      <c r="FA233" s="648"/>
      <c r="FB233" s="648"/>
      <c r="FC233" s="648"/>
      <c r="FD233" s="648"/>
      <c r="FE233" s="648"/>
      <c r="FF233" s="648"/>
      <c r="FG233" s="648"/>
      <c r="FH233" s="648"/>
      <c r="FI233" s="648"/>
      <c r="FJ233" s="648"/>
      <c r="FK233" s="648"/>
      <c r="FL233" s="648"/>
      <c r="FM233" s="648"/>
      <c r="FN233" s="648"/>
      <c r="FO233" s="648"/>
      <c r="FP233" s="648"/>
      <c r="FQ233" s="648"/>
      <c r="FR233" s="648"/>
      <c r="FS233" s="648"/>
      <c r="FT233" s="648"/>
      <c r="FU233" s="648"/>
      <c r="FV233" s="648"/>
      <c r="FW233" s="648"/>
      <c r="FX233" s="648"/>
      <c r="FY233" s="648"/>
      <c r="FZ233" s="648"/>
      <c r="GA233" s="648"/>
      <c r="GB233" s="648"/>
      <c r="GC233" s="648"/>
      <c r="GD233" s="648"/>
      <c r="GE233" s="648"/>
      <c r="GF233" s="648"/>
      <c r="GG233" s="648"/>
      <c r="GH233" s="648"/>
      <c r="GI233" s="648"/>
      <c r="GJ233" s="648"/>
      <c r="GK233" s="648"/>
      <c r="GL233" s="648"/>
      <c r="GM233" s="648"/>
      <c r="GN233" s="648"/>
      <c r="GO233" s="648"/>
      <c r="GP233" s="648"/>
      <c r="GQ233" s="648"/>
      <c r="GR233" s="648"/>
      <c r="GS233" s="648"/>
      <c r="GT233" s="648"/>
      <c r="GU233" s="648"/>
      <c r="GV233" s="648"/>
      <c r="GW233" s="648"/>
      <c r="GX233" s="648"/>
      <c r="GY233" s="648"/>
      <c r="GZ233" s="648"/>
      <c r="HA233" s="648"/>
      <c r="HB233" s="648"/>
      <c r="HC233" s="648"/>
      <c r="HD233" s="648"/>
      <c r="HE233" s="648"/>
      <c r="HF233" s="648"/>
      <c r="HG233" s="648"/>
      <c r="HH233" s="648"/>
      <c r="HI233" s="648"/>
      <c r="HJ233" s="648"/>
      <c r="HK233" s="648"/>
      <c r="HL233" s="648"/>
    </row>
    <row r="234" spans="1:220" s="679" customFormat="1">
      <c r="A234" s="673">
        <v>720</v>
      </c>
      <c r="B234" s="669">
        <v>200</v>
      </c>
      <c r="C234" s="669">
        <v>200</v>
      </c>
      <c r="D234" s="669">
        <v>200</v>
      </c>
      <c r="E234" s="669"/>
      <c r="F234" s="669"/>
      <c r="G234" s="659" t="s">
        <v>310</v>
      </c>
      <c r="H234" s="660">
        <v>0</v>
      </c>
      <c r="I234" s="660">
        <v>0</v>
      </c>
      <c r="J234" s="665"/>
      <c r="K234" s="648"/>
      <c r="L234" s="648"/>
      <c r="M234" s="648"/>
      <c r="N234" s="648"/>
      <c r="O234" s="648"/>
      <c r="P234" s="648"/>
      <c r="Q234" s="648"/>
      <c r="R234" s="648"/>
      <c r="S234" s="648"/>
      <c r="T234" s="648"/>
      <c r="U234" s="648"/>
      <c r="V234" s="648"/>
      <c r="W234" s="648"/>
      <c r="X234" s="648"/>
      <c r="Y234" s="648"/>
      <c r="Z234" s="648"/>
      <c r="AA234" s="648"/>
      <c r="AB234" s="648"/>
      <c r="AC234" s="648"/>
      <c r="AD234" s="648"/>
      <c r="AE234" s="648"/>
      <c r="AF234" s="648"/>
      <c r="AG234" s="648"/>
      <c r="AH234" s="648"/>
      <c r="AI234" s="648"/>
      <c r="AJ234" s="648"/>
      <c r="AK234" s="648"/>
      <c r="AL234" s="648"/>
      <c r="AM234" s="648"/>
      <c r="AN234" s="648"/>
      <c r="AO234" s="648"/>
      <c r="AP234" s="648"/>
      <c r="AQ234" s="648"/>
      <c r="AR234" s="648"/>
      <c r="AS234" s="648"/>
      <c r="AT234" s="648"/>
      <c r="AU234" s="648"/>
      <c r="AV234" s="648"/>
      <c r="AW234" s="648"/>
      <c r="AX234" s="648"/>
      <c r="AY234" s="648"/>
      <c r="AZ234" s="648"/>
      <c r="BA234" s="648"/>
      <c r="BB234" s="648"/>
      <c r="BC234" s="648"/>
      <c r="BD234" s="648"/>
      <c r="BE234" s="648"/>
      <c r="BF234" s="648"/>
      <c r="BG234" s="648"/>
      <c r="BH234" s="648"/>
      <c r="BI234" s="648"/>
      <c r="BJ234" s="648"/>
      <c r="BK234" s="648"/>
      <c r="BL234" s="648"/>
      <c r="BM234" s="648"/>
      <c r="BN234" s="648"/>
      <c r="BO234" s="648"/>
      <c r="BP234" s="648"/>
      <c r="BQ234" s="648"/>
      <c r="BR234" s="648"/>
      <c r="BS234" s="648"/>
      <c r="BT234" s="648"/>
      <c r="BU234" s="648"/>
      <c r="BV234" s="648"/>
      <c r="BW234" s="648"/>
      <c r="BX234" s="648"/>
      <c r="BY234" s="648"/>
      <c r="BZ234" s="648"/>
      <c r="CA234" s="648"/>
      <c r="CB234" s="648"/>
      <c r="CC234" s="648"/>
      <c r="CD234" s="648"/>
      <c r="CE234" s="648"/>
      <c r="CF234" s="648"/>
      <c r="CG234" s="648"/>
      <c r="CH234" s="648"/>
      <c r="CI234" s="648"/>
      <c r="CJ234" s="648"/>
      <c r="CK234" s="648"/>
      <c r="CL234" s="648"/>
      <c r="CM234" s="648"/>
      <c r="CN234" s="648"/>
      <c r="CO234" s="648"/>
      <c r="CP234" s="648"/>
      <c r="CQ234" s="648"/>
      <c r="CR234" s="648"/>
      <c r="CS234" s="648"/>
      <c r="CT234" s="648"/>
      <c r="CU234" s="648"/>
      <c r="CV234" s="648"/>
      <c r="CW234" s="648"/>
      <c r="CX234" s="648"/>
      <c r="CY234" s="648"/>
      <c r="CZ234" s="648"/>
      <c r="DA234" s="648"/>
      <c r="DB234" s="648"/>
      <c r="DC234" s="648"/>
      <c r="DD234" s="648"/>
      <c r="DE234" s="648"/>
      <c r="DF234" s="648"/>
      <c r="DG234" s="648"/>
      <c r="DH234" s="648"/>
      <c r="DI234" s="648"/>
      <c r="DJ234" s="648"/>
      <c r="DK234" s="648"/>
      <c r="DL234" s="648"/>
      <c r="DM234" s="648"/>
      <c r="DN234" s="648"/>
      <c r="DO234" s="648"/>
      <c r="DP234" s="648"/>
      <c r="DQ234" s="648"/>
      <c r="DR234" s="648"/>
      <c r="DS234" s="648"/>
      <c r="DT234" s="648"/>
      <c r="DU234" s="648"/>
      <c r="DV234" s="648"/>
      <c r="DW234" s="648"/>
      <c r="DX234" s="648"/>
      <c r="DY234" s="648"/>
      <c r="DZ234" s="648"/>
      <c r="EA234" s="648"/>
      <c r="EB234" s="648"/>
      <c r="EC234" s="648"/>
      <c r="ED234" s="648"/>
      <c r="EE234" s="648"/>
      <c r="EF234" s="648"/>
      <c r="EG234" s="648"/>
      <c r="EH234" s="648"/>
      <c r="EI234" s="648"/>
      <c r="EJ234" s="648"/>
      <c r="EK234" s="648"/>
      <c r="EL234" s="648"/>
      <c r="EM234" s="648"/>
      <c r="EN234" s="648"/>
      <c r="EO234" s="648"/>
      <c r="EP234" s="648"/>
      <c r="EQ234" s="648"/>
      <c r="ER234" s="648"/>
      <c r="ES234" s="648"/>
      <c r="ET234" s="648"/>
      <c r="EU234" s="648"/>
      <c r="EV234" s="648"/>
      <c r="EW234" s="648"/>
      <c r="EX234" s="648"/>
      <c r="EY234" s="648"/>
      <c r="EZ234" s="648"/>
      <c r="FA234" s="648"/>
      <c r="FB234" s="648"/>
      <c r="FC234" s="648"/>
      <c r="FD234" s="648"/>
      <c r="FE234" s="648"/>
      <c r="FF234" s="648"/>
      <c r="FG234" s="648"/>
      <c r="FH234" s="648"/>
      <c r="FI234" s="648"/>
      <c r="FJ234" s="648"/>
      <c r="FK234" s="648"/>
      <c r="FL234" s="648"/>
      <c r="FM234" s="648"/>
      <c r="FN234" s="648"/>
      <c r="FO234" s="648"/>
      <c r="FP234" s="648"/>
      <c r="FQ234" s="648"/>
      <c r="FR234" s="648"/>
      <c r="FS234" s="648"/>
      <c r="FT234" s="648"/>
      <c r="FU234" s="648"/>
      <c r="FV234" s="648"/>
      <c r="FW234" s="648"/>
      <c r="FX234" s="648"/>
      <c r="FY234" s="648"/>
      <c r="FZ234" s="648"/>
      <c r="GA234" s="648"/>
      <c r="GB234" s="648"/>
      <c r="GC234" s="648"/>
      <c r="GD234" s="648"/>
      <c r="GE234" s="648"/>
      <c r="GF234" s="648"/>
      <c r="GG234" s="648"/>
      <c r="GH234" s="648"/>
      <c r="GI234" s="648"/>
      <c r="GJ234" s="648"/>
      <c r="GK234" s="648"/>
      <c r="GL234" s="648"/>
      <c r="GM234" s="648"/>
      <c r="GN234" s="648"/>
      <c r="GO234" s="648"/>
      <c r="GP234" s="648"/>
      <c r="GQ234" s="648"/>
      <c r="GR234" s="648"/>
      <c r="GS234" s="648"/>
      <c r="GT234" s="648"/>
      <c r="GU234" s="648"/>
      <c r="GV234" s="648"/>
      <c r="GW234" s="648"/>
      <c r="GX234" s="648"/>
      <c r="GY234" s="648"/>
      <c r="GZ234" s="648"/>
      <c r="HA234" s="648"/>
      <c r="HB234" s="648"/>
      <c r="HC234" s="648"/>
      <c r="HD234" s="648"/>
      <c r="HE234" s="648"/>
      <c r="HF234" s="648"/>
      <c r="HG234" s="648"/>
      <c r="HH234" s="648"/>
      <c r="HI234" s="648"/>
      <c r="HJ234" s="648"/>
      <c r="HK234" s="648"/>
      <c r="HL234" s="648"/>
    </row>
    <row r="235" spans="1:220" s="679" customFormat="1">
      <c r="A235" s="673">
        <v>720</v>
      </c>
      <c r="B235" s="669">
        <v>200</v>
      </c>
      <c r="C235" s="669">
        <v>200</v>
      </c>
      <c r="D235" s="669">
        <v>200</v>
      </c>
      <c r="E235" s="662">
        <v>10</v>
      </c>
      <c r="F235" s="667"/>
      <c r="G235" s="663" t="s">
        <v>311</v>
      </c>
      <c r="H235" s="664">
        <v>0</v>
      </c>
      <c r="I235" s="664">
        <v>0</v>
      </c>
      <c r="J235" s="665" t="s">
        <v>3547</v>
      </c>
      <c r="K235" s="648"/>
      <c r="L235" s="648"/>
      <c r="M235" s="648"/>
      <c r="N235" s="648"/>
      <c r="O235" s="648"/>
      <c r="P235" s="648"/>
      <c r="Q235" s="648"/>
      <c r="R235" s="648"/>
      <c r="S235" s="648"/>
      <c r="T235" s="648"/>
      <c r="U235" s="648"/>
      <c r="V235" s="648"/>
      <c r="W235" s="648"/>
      <c r="X235" s="648"/>
      <c r="Y235" s="648"/>
      <c r="Z235" s="648"/>
      <c r="AA235" s="648"/>
      <c r="AB235" s="648"/>
      <c r="AC235" s="648"/>
      <c r="AD235" s="648"/>
      <c r="AE235" s="648"/>
      <c r="AF235" s="648"/>
      <c r="AG235" s="648"/>
      <c r="AH235" s="648"/>
      <c r="AI235" s="648"/>
      <c r="AJ235" s="648"/>
      <c r="AK235" s="648"/>
      <c r="AL235" s="648"/>
      <c r="AM235" s="648"/>
      <c r="AN235" s="648"/>
      <c r="AO235" s="648"/>
      <c r="AP235" s="648"/>
      <c r="AQ235" s="648"/>
      <c r="AR235" s="648"/>
      <c r="AS235" s="648"/>
      <c r="AT235" s="648"/>
      <c r="AU235" s="648"/>
      <c r="AV235" s="648"/>
      <c r="AW235" s="648"/>
      <c r="AX235" s="648"/>
      <c r="AY235" s="648"/>
      <c r="AZ235" s="648"/>
      <c r="BA235" s="648"/>
      <c r="BB235" s="648"/>
      <c r="BC235" s="648"/>
      <c r="BD235" s="648"/>
      <c r="BE235" s="648"/>
      <c r="BF235" s="648"/>
      <c r="BG235" s="648"/>
      <c r="BH235" s="648"/>
      <c r="BI235" s="648"/>
      <c r="BJ235" s="648"/>
      <c r="BK235" s="648"/>
      <c r="BL235" s="648"/>
      <c r="BM235" s="648"/>
      <c r="BN235" s="648"/>
      <c r="BO235" s="648"/>
      <c r="BP235" s="648"/>
      <c r="BQ235" s="648"/>
      <c r="BR235" s="648"/>
      <c r="BS235" s="648"/>
      <c r="BT235" s="648"/>
      <c r="BU235" s="648"/>
      <c r="BV235" s="648"/>
      <c r="BW235" s="648"/>
      <c r="BX235" s="648"/>
      <c r="BY235" s="648"/>
      <c r="BZ235" s="648"/>
      <c r="CA235" s="648"/>
      <c r="CB235" s="648"/>
      <c r="CC235" s="648"/>
      <c r="CD235" s="648"/>
      <c r="CE235" s="648"/>
      <c r="CF235" s="648"/>
      <c r="CG235" s="648"/>
      <c r="CH235" s="648"/>
      <c r="CI235" s="648"/>
      <c r="CJ235" s="648"/>
      <c r="CK235" s="648"/>
      <c r="CL235" s="648"/>
      <c r="CM235" s="648"/>
      <c r="CN235" s="648"/>
      <c r="CO235" s="648"/>
      <c r="CP235" s="648"/>
      <c r="CQ235" s="648"/>
      <c r="CR235" s="648"/>
      <c r="CS235" s="648"/>
      <c r="CT235" s="648"/>
      <c r="CU235" s="648"/>
      <c r="CV235" s="648"/>
      <c r="CW235" s="648"/>
      <c r="CX235" s="648"/>
      <c r="CY235" s="648"/>
      <c r="CZ235" s="648"/>
      <c r="DA235" s="648"/>
      <c r="DB235" s="648"/>
      <c r="DC235" s="648"/>
      <c r="DD235" s="648"/>
      <c r="DE235" s="648"/>
      <c r="DF235" s="648"/>
      <c r="DG235" s="648"/>
      <c r="DH235" s="648"/>
      <c r="DI235" s="648"/>
      <c r="DJ235" s="648"/>
      <c r="DK235" s="648"/>
      <c r="DL235" s="648"/>
      <c r="DM235" s="648"/>
      <c r="DN235" s="648"/>
      <c r="DO235" s="648"/>
      <c r="DP235" s="648"/>
      <c r="DQ235" s="648"/>
      <c r="DR235" s="648"/>
      <c r="DS235" s="648"/>
      <c r="DT235" s="648"/>
      <c r="DU235" s="648"/>
      <c r="DV235" s="648"/>
      <c r="DW235" s="648"/>
      <c r="DX235" s="648"/>
      <c r="DY235" s="648"/>
      <c r="DZ235" s="648"/>
      <c r="EA235" s="648"/>
      <c r="EB235" s="648"/>
      <c r="EC235" s="648"/>
      <c r="ED235" s="648"/>
      <c r="EE235" s="648"/>
      <c r="EF235" s="648"/>
      <c r="EG235" s="648"/>
      <c r="EH235" s="648"/>
      <c r="EI235" s="648"/>
      <c r="EJ235" s="648"/>
      <c r="EK235" s="648"/>
      <c r="EL235" s="648"/>
      <c r="EM235" s="648"/>
      <c r="EN235" s="648"/>
      <c r="EO235" s="648"/>
      <c r="EP235" s="648"/>
      <c r="EQ235" s="648"/>
      <c r="ER235" s="648"/>
      <c r="ES235" s="648"/>
      <c r="ET235" s="648"/>
      <c r="EU235" s="648"/>
      <c r="EV235" s="648"/>
      <c r="EW235" s="648"/>
      <c r="EX235" s="648"/>
      <c r="EY235" s="648"/>
      <c r="EZ235" s="648"/>
      <c r="FA235" s="648"/>
      <c r="FB235" s="648"/>
      <c r="FC235" s="648"/>
      <c r="FD235" s="648"/>
      <c r="FE235" s="648"/>
      <c r="FF235" s="648"/>
      <c r="FG235" s="648"/>
      <c r="FH235" s="648"/>
      <c r="FI235" s="648"/>
      <c r="FJ235" s="648"/>
      <c r="FK235" s="648"/>
      <c r="FL235" s="648"/>
      <c r="FM235" s="648"/>
      <c r="FN235" s="648"/>
      <c r="FO235" s="648"/>
      <c r="FP235" s="648"/>
      <c r="FQ235" s="648"/>
      <c r="FR235" s="648"/>
      <c r="FS235" s="648"/>
      <c r="FT235" s="648"/>
      <c r="FU235" s="648"/>
      <c r="FV235" s="648"/>
      <c r="FW235" s="648"/>
      <c r="FX235" s="648"/>
      <c r="FY235" s="648"/>
      <c r="FZ235" s="648"/>
      <c r="GA235" s="648"/>
      <c r="GB235" s="648"/>
      <c r="GC235" s="648"/>
      <c r="GD235" s="648"/>
      <c r="GE235" s="648"/>
      <c r="GF235" s="648"/>
      <c r="GG235" s="648"/>
      <c r="GH235" s="648"/>
      <c r="GI235" s="648"/>
      <c r="GJ235" s="648"/>
      <c r="GK235" s="648"/>
      <c r="GL235" s="648"/>
      <c r="GM235" s="648"/>
      <c r="GN235" s="648"/>
      <c r="GO235" s="648"/>
      <c r="GP235" s="648"/>
      <c r="GQ235" s="648"/>
      <c r="GR235" s="648"/>
      <c r="GS235" s="648"/>
      <c r="GT235" s="648"/>
      <c r="GU235" s="648"/>
      <c r="GV235" s="648"/>
      <c r="GW235" s="648"/>
      <c r="GX235" s="648"/>
      <c r="GY235" s="648"/>
      <c r="GZ235" s="648"/>
      <c r="HA235" s="648"/>
      <c r="HB235" s="648"/>
      <c r="HC235" s="648"/>
      <c r="HD235" s="648"/>
      <c r="HE235" s="648"/>
      <c r="HF235" s="648"/>
      <c r="HG235" s="648"/>
      <c r="HH235" s="648"/>
      <c r="HI235" s="648"/>
      <c r="HJ235" s="648"/>
      <c r="HK235" s="648"/>
      <c r="HL235" s="648"/>
    </row>
    <row r="236" spans="1:220" s="679" customFormat="1">
      <c r="A236" s="673">
        <v>720</v>
      </c>
      <c r="B236" s="669">
        <v>200</v>
      </c>
      <c r="C236" s="669">
        <v>200</v>
      </c>
      <c r="D236" s="669">
        <v>200</v>
      </c>
      <c r="E236" s="662">
        <v>20</v>
      </c>
      <c r="F236" s="667"/>
      <c r="G236" s="663" t="s">
        <v>312</v>
      </c>
      <c r="H236" s="664">
        <v>0</v>
      </c>
      <c r="I236" s="664">
        <v>5154</v>
      </c>
      <c r="J236" s="665" t="s">
        <v>3550</v>
      </c>
      <c r="K236" s="648"/>
      <c r="L236" s="648"/>
      <c r="M236" s="648"/>
      <c r="N236" s="648"/>
      <c r="O236" s="648"/>
      <c r="P236" s="648"/>
      <c r="Q236" s="648"/>
      <c r="R236" s="648"/>
      <c r="S236" s="648"/>
      <c r="T236" s="648"/>
      <c r="U236" s="648"/>
      <c r="V236" s="648"/>
      <c r="W236" s="648"/>
      <c r="X236" s="648"/>
      <c r="Y236" s="648"/>
      <c r="Z236" s="648"/>
      <c r="AA236" s="648"/>
      <c r="AB236" s="648"/>
      <c r="AC236" s="648"/>
      <c r="AD236" s="648"/>
      <c r="AE236" s="648"/>
      <c r="AF236" s="648"/>
      <c r="AG236" s="648"/>
      <c r="AH236" s="648"/>
      <c r="AI236" s="648"/>
      <c r="AJ236" s="648"/>
      <c r="AK236" s="648"/>
      <c r="AL236" s="648"/>
      <c r="AM236" s="648"/>
      <c r="AN236" s="648"/>
      <c r="AO236" s="648"/>
      <c r="AP236" s="648"/>
      <c r="AQ236" s="648"/>
      <c r="AR236" s="648"/>
      <c r="AS236" s="648"/>
      <c r="AT236" s="648"/>
      <c r="AU236" s="648"/>
      <c r="AV236" s="648"/>
      <c r="AW236" s="648"/>
      <c r="AX236" s="648"/>
      <c r="AY236" s="648"/>
      <c r="AZ236" s="648"/>
      <c r="BA236" s="648"/>
      <c r="BB236" s="648"/>
      <c r="BC236" s="648"/>
      <c r="BD236" s="648"/>
      <c r="BE236" s="648"/>
      <c r="BF236" s="648"/>
      <c r="BG236" s="648"/>
      <c r="BH236" s="648"/>
      <c r="BI236" s="648"/>
      <c r="BJ236" s="648"/>
      <c r="BK236" s="648"/>
      <c r="BL236" s="648"/>
      <c r="BM236" s="648"/>
      <c r="BN236" s="648"/>
      <c r="BO236" s="648"/>
      <c r="BP236" s="648"/>
      <c r="BQ236" s="648"/>
      <c r="BR236" s="648"/>
      <c r="BS236" s="648"/>
      <c r="BT236" s="648"/>
      <c r="BU236" s="648"/>
      <c r="BV236" s="648"/>
      <c r="BW236" s="648"/>
      <c r="BX236" s="648"/>
      <c r="BY236" s="648"/>
      <c r="BZ236" s="648"/>
      <c r="CA236" s="648"/>
      <c r="CB236" s="648"/>
      <c r="CC236" s="648"/>
      <c r="CD236" s="648"/>
      <c r="CE236" s="648"/>
      <c r="CF236" s="648"/>
      <c r="CG236" s="648"/>
      <c r="CH236" s="648"/>
      <c r="CI236" s="648"/>
      <c r="CJ236" s="648"/>
      <c r="CK236" s="648"/>
      <c r="CL236" s="648"/>
      <c r="CM236" s="648"/>
      <c r="CN236" s="648"/>
      <c r="CO236" s="648"/>
      <c r="CP236" s="648"/>
      <c r="CQ236" s="648"/>
      <c r="CR236" s="648"/>
      <c r="CS236" s="648"/>
      <c r="CT236" s="648"/>
      <c r="CU236" s="648"/>
      <c r="CV236" s="648"/>
      <c r="CW236" s="648"/>
      <c r="CX236" s="648"/>
      <c r="CY236" s="648"/>
      <c r="CZ236" s="648"/>
      <c r="DA236" s="648"/>
      <c r="DB236" s="648"/>
      <c r="DC236" s="648"/>
      <c r="DD236" s="648"/>
      <c r="DE236" s="648"/>
      <c r="DF236" s="648"/>
      <c r="DG236" s="648"/>
      <c r="DH236" s="648"/>
      <c r="DI236" s="648"/>
      <c r="DJ236" s="648"/>
      <c r="DK236" s="648"/>
      <c r="DL236" s="648"/>
      <c r="DM236" s="648"/>
      <c r="DN236" s="648"/>
      <c r="DO236" s="648"/>
      <c r="DP236" s="648"/>
      <c r="DQ236" s="648"/>
      <c r="DR236" s="648"/>
      <c r="DS236" s="648"/>
      <c r="DT236" s="648"/>
      <c r="DU236" s="648"/>
      <c r="DV236" s="648"/>
      <c r="DW236" s="648"/>
      <c r="DX236" s="648"/>
      <c r="DY236" s="648"/>
      <c r="DZ236" s="648"/>
      <c r="EA236" s="648"/>
      <c r="EB236" s="648"/>
      <c r="EC236" s="648"/>
      <c r="ED236" s="648"/>
      <c r="EE236" s="648"/>
      <c r="EF236" s="648"/>
      <c r="EG236" s="648"/>
      <c r="EH236" s="648"/>
      <c r="EI236" s="648"/>
      <c r="EJ236" s="648"/>
      <c r="EK236" s="648"/>
      <c r="EL236" s="648"/>
      <c r="EM236" s="648"/>
      <c r="EN236" s="648"/>
      <c r="EO236" s="648"/>
      <c r="EP236" s="648"/>
      <c r="EQ236" s="648"/>
      <c r="ER236" s="648"/>
      <c r="ES236" s="648"/>
      <c r="ET236" s="648"/>
      <c r="EU236" s="648"/>
      <c r="EV236" s="648"/>
      <c r="EW236" s="648"/>
      <c r="EX236" s="648"/>
      <c r="EY236" s="648"/>
      <c r="EZ236" s="648"/>
      <c r="FA236" s="648"/>
      <c r="FB236" s="648"/>
      <c r="FC236" s="648"/>
      <c r="FD236" s="648"/>
      <c r="FE236" s="648"/>
      <c r="FF236" s="648"/>
      <c r="FG236" s="648"/>
      <c r="FH236" s="648"/>
      <c r="FI236" s="648"/>
      <c r="FJ236" s="648"/>
      <c r="FK236" s="648"/>
      <c r="FL236" s="648"/>
      <c r="FM236" s="648"/>
      <c r="FN236" s="648"/>
      <c r="FO236" s="648"/>
      <c r="FP236" s="648"/>
      <c r="FQ236" s="648"/>
      <c r="FR236" s="648"/>
      <c r="FS236" s="648"/>
      <c r="FT236" s="648"/>
      <c r="FU236" s="648"/>
      <c r="FV236" s="648"/>
      <c r="FW236" s="648"/>
      <c r="FX236" s="648"/>
      <c r="FY236" s="648"/>
      <c r="FZ236" s="648"/>
      <c r="GA236" s="648"/>
      <c r="GB236" s="648"/>
      <c r="GC236" s="648"/>
      <c r="GD236" s="648"/>
      <c r="GE236" s="648"/>
      <c r="GF236" s="648"/>
      <c r="GG236" s="648"/>
      <c r="GH236" s="648"/>
      <c r="GI236" s="648"/>
      <c r="GJ236" s="648"/>
      <c r="GK236" s="648"/>
      <c r="GL236" s="648"/>
      <c r="GM236" s="648"/>
      <c r="GN236" s="648"/>
      <c r="GO236" s="648"/>
      <c r="GP236" s="648"/>
      <c r="GQ236" s="648"/>
      <c r="GR236" s="648"/>
      <c r="GS236" s="648"/>
      <c r="GT236" s="648"/>
      <c r="GU236" s="648"/>
      <c r="GV236" s="648"/>
      <c r="GW236" s="648"/>
      <c r="GX236" s="648"/>
      <c r="GY236" s="648"/>
      <c r="GZ236" s="648"/>
      <c r="HA236" s="648"/>
      <c r="HB236" s="648"/>
      <c r="HC236" s="648"/>
      <c r="HD236" s="648"/>
      <c r="HE236" s="648"/>
      <c r="HF236" s="648"/>
      <c r="HG236" s="648"/>
      <c r="HH236" s="648"/>
      <c r="HI236" s="648"/>
      <c r="HJ236" s="648"/>
      <c r="HK236" s="648"/>
      <c r="HL236" s="648"/>
    </row>
    <row r="237" spans="1:220" s="679" customFormat="1">
      <c r="A237" s="673">
        <v>720</v>
      </c>
      <c r="B237" s="669">
        <v>200</v>
      </c>
      <c r="C237" s="669">
        <v>200</v>
      </c>
      <c r="D237" s="669">
        <v>200</v>
      </c>
      <c r="E237" s="662">
        <v>30</v>
      </c>
      <c r="F237" s="667"/>
      <c r="G237" s="663" t="s">
        <v>313</v>
      </c>
      <c r="H237" s="664">
        <v>0</v>
      </c>
      <c r="I237" s="664">
        <v>0</v>
      </c>
      <c r="J237" s="665" t="s">
        <v>3552</v>
      </c>
      <c r="K237" s="648"/>
      <c r="L237" s="648"/>
      <c r="M237" s="648"/>
      <c r="N237" s="648"/>
      <c r="O237" s="648"/>
      <c r="P237" s="648"/>
      <c r="Q237" s="648"/>
      <c r="R237" s="648"/>
      <c r="S237" s="648"/>
      <c r="T237" s="648"/>
      <c r="U237" s="648"/>
      <c r="V237" s="648"/>
      <c r="W237" s="648"/>
      <c r="X237" s="648"/>
      <c r="Y237" s="648"/>
      <c r="Z237" s="648"/>
      <c r="AA237" s="648"/>
      <c r="AB237" s="648"/>
      <c r="AC237" s="648"/>
      <c r="AD237" s="648"/>
      <c r="AE237" s="648"/>
      <c r="AF237" s="648"/>
      <c r="AG237" s="648"/>
      <c r="AH237" s="648"/>
      <c r="AI237" s="648"/>
      <c r="AJ237" s="648"/>
      <c r="AK237" s="648"/>
      <c r="AL237" s="648"/>
      <c r="AM237" s="648"/>
      <c r="AN237" s="648"/>
      <c r="AO237" s="648"/>
      <c r="AP237" s="648"/>
      <c r="AQ237" s="648"/>
      <c r="AR237" s="648"/>
      <c r="AS237" s="648"/>
      <c r="AT237" s="648"/>
      <c r="AU237" s="648"/>
      <c r="AV237" s="648"/>
      <c r="AW237" s="648"/>
      <c r="AX237" s="648"/>
      <c r="AY237" s="648"/>
      <c r="AZ237" s="648"/>
      <c r="BA237" s="648"/>
      <c r="BB237" s="648"/>
      <c r="BC237" s="648"/>
      <c r="BD237" s="648"/>
      <c r="BE237" s="648"/>
      <c r="BF237" s="648"/>
      <c r="BG237" s="648"/>
      <c r="BH237" s="648"/>
      <c r="BI237" s="648"/>
      <c r="BJ237" s="648"/>
      <c r="BK237" s="648"/>
      <c r="BL237" s="648"/>
      <c r="BM237" s="648"/>
      <c r="BN237" s="648"/>
      <c r="BO237" s="648"/>
      <c r="BP237" s="648"/>
      <c r="BQ237" s="648"/>
      <c r="BR237" s="648"/>
      <c r="BS237" s="648"/>
      <c r="BT237" s="648"/>
      <c r="BU237" s="648"/>
      <c r="BV237" s="648"/>
      <c r="BW237" s="648"/>
      <c r="BX237" s="648"/>
      <c r="BY237" s="648"/>
      <c r="BZ237" s="648"/>
      <c r="CA237" s="648"/>
      <c r="CB237" s="648"/>
      <c r="CC237" s="648"/>
      <c r="CD237" s="648"/>
      <c r="CE237" s="648"/>
      <c r="CF237" s="648"/>
      <c r="CG237" s="648"/>
      <c r="CH237" s="648"/>
      <c r="CI237" s="648"/>
      <c r="CJ237" s="648"/>
      <c r="CK237" s="648"/>
      <c r="CL237" s="648"/>
      <c r="CM237" s="648"/>
      <c r="CN237" s="648"/>
      <c r="CO237" s="648"/>
      <c r="CP237" s="648"/>
      <c r="CQ237" s="648"/>
      <c r="CR237" s="648"/>
      <c r="CS237" s="648"/>
      <c r="CT237" s="648"/>
      <c r="CU237" s="648"/>
      <c r="CV237" s="648"/>
      <c r="CW237" s="648"/>
      <c r="CX237" s="648"/>
      <c r="CY237" s="648"/>
      <c r="CZ237" s="648"/>
      <c r="DA237" s="648"/>
      <c r="DB237" s="648"/>
      <c r="DC237" s="648"/>
      <c r="DD237" s="648"/>
      <c r="DE237" s="648"/>
      <c r="DF237" s="648"/>
      <c r="DG237" s="648"/>
      <c r="DH237" s="648"/>
      <c r="DI237" s="648"/>
      <c r="DJ237" s="648"/>
      <c r="DK237" s="648"/>
      <c r="DL237" s="648"/>
      <c r="DM237" s="648"/>
      <c r="DN237" s="648"/>
      <c r="DO237" s="648"/>
      <c r="DP237" s="648"/>
      <c r="DQ237" s="648"/>
      <c r="DR237" s="648"/>
      <c r="DS237" s="648"/>
      <c r="DT237" s="648"/>
      <c r="DU237" s="648"/>
      <c r="DV237" s="648"/>
      <c r="DW237" s="648"/>
      <c r="DX237" s="648"/>
      <c r="DY237" s="648"/>
      <c r="DZ237" s="648"/>
      <c r="EA237" s="648"/>
      <c r="EB237" s="648"/>
      <c r="EC237" s="648"/>
      <c r="ED237" s="648"/>
      <c r="EE237" s="648"/>
      <c r="EF237" s="648"/>
      <c r="EG237" s="648"/>
      <c r="EH237" s="648"/>
      <c r="EI237" s="648"/>
      <c r="EJ237" s="648"/>
      <c r="EK237" s="648"/>
      <c r="EL237" s="648"/>
      <c r="EM237" s="648"/>
      <c r="EN237" s="648"/>
      <c r="EO237" s="648"/>
      <c r="EP237" s="648"/>
      <c r="EQ237" s="648"/>
      <c r="ER237" s="648"/>
      <c r="ES237" s="648"/>
      <c r="ET237" s="648"/>
      <c r="EU237" s="648"/>
      <c r="EV237" s="648"/>
      <c r="EW237" s="648"/>
      <c r="EX237" s="648"/>
      <c r="EY237" s="648"/>
      <c r="EZ237" s="648"/>
      <c r="FA237" s="648"/>
      <c r="FB237" s="648"/>
      <c r="FC237" s="648"/>
      <c r="FD237" s="648"/>
      <c r="FE237" s="648"/>
      <c r="FF237" s="648"/>
      <c r="FG237" s="648"/>
      <c r="FH237" s="648"/>
      <c r="FI237" s="648"/>
      <c r="FJ237" s="648"/>
      <c r="FK237" s="648"/>
      <c r="FL237" s="648"/>
      <c r="FM237" s="648"/>
      <c r="FN237" s="648"/>
      <c r="FO237" s="648"/>
      <c r="FP237" s="648"/>
      <c r="FQ237" s="648"/>
      <c r="FR237" s="648"/>
      <c r="FS237" s="648"/>
      <c r="FT237" s="648"/>
      <c r="FU237" s="648"/>
      <c r="FV237" s="648"/>
      <c r="FW237" s="648"/>
      <c r="FX237" s="648"/>
      <c r="FY237" s="648"/>
      <c r="FZ237" s="648"/>
      <c r="GA237" s="648"/>
      <c r="GB237" s="648"/>
      <c r="GC237" s="648"/>
      <c r="GD237" s="648"/>
      <c r="GE237" s="648"/>
      <c r="GF237" s="648"/>
      <c r="GG237" s="648"/>
      <c r="GH237" s="648"/>
      <c r="GI237" s="648"/>
      <c r="GJ237" s="648"/>
      <c r="GK237" s="648"/>
      <c r="GL237" s="648"/>
      <c r="GM237" s="648"/>
      <c r="GN237" s="648"/>
      <c r="GO237" s="648"/>
      <c r="GP237" s="648"/>
      <c r="GQ237" s="648"/>
      <c r="GR237" s="648"/>
      <c r="GS237" s="648"/>
      <c r="GT237" s="648"/>
      <c r="GU237" s="648"/>
      <c r="GV237" s="648"/>
      <c r="GW237" s="648"/>
      <c r="GX237" s="648"/>
      <c r="GY237" s="648"/>
      <c r="GZ237" s="648"/>
      <c r="HA237" s="648"/>
      <c r="HB237" s="648"/>
      <c r="HC237" s="648"/>
      <c r="HD237" s="648"/>
      <c r="HE237" s="648"/>
      <c r="HF237" s="648"/>
      <c r="HG237" s="648"/>
      <c r="HH237" s="648"/>
      <c r="HI237" s="648"/>
      <c r="HJ237" s="648"/>
      <c r="HK237" s="648"/>
      <c r="HL237" s="648"/>
    </row>
    <row r="238" spans="1:220" s="679" customFormat="1">
      <c r="A238" s="673">
        <v>720</v>
      </c>
      <c r="B238" s="669">
        <v>200</v>
      </c>
      <c r="C238" s="669">
        <v>200</v>
      </c>
      <c r="D238" s="669">
        <v>200</v>
      </c>
      <c r="E238" s="662">
        <v>40</v>
      </c>
      <c r="F238" s="667"/>
      <c r="G238" s="663" t="s">
        <v>333</v>
      </c>
      <c r="H238" s="664">
        <v>0</v>
      </c>
      <c r="I238" s="664">
        <v>0</v>
      </c>
      <c r="J238" s="665" t="s">
        <v>2212</v>
      </c>
      <c r="K238" s="648"/>
      <c r="L238" s="648"/>
      <c r="M238" s="648"/>
      <c r="N238" s="648"/>
      <c r="O238" s="648"/>
      <c r="P238" s="648"/>
      <c r="Q238" s="648"/>
      <c r="R238" s="648"/>
      <c r="S238" s="648"/>
      <c r="T238" s="648"/>
      <c r="U238" s="648"/>
      <c r="V238" s="648"/>
      <c r="W238" s="648"/>
      <c r="X238" s="648"/>
      <c r="Y238" s="648"/>
      <c r="Z238" s="648"/>
      <c r="AA238" s="648"/>
      <c r="AB238" s="648"/>
      <c r="AC238" s="648"/>
      <c r="AD238" s="648"/>
      <c r="AE238" s="648"/>
      <c r="AF238" s="648"/>
      <c r="AG238" s="648"/>
      <c r="AH238" s="648"/>
      <c r="AI238" s="648"/>
      <c r="AJ238" s="648"/>
      <c r="AK238" s="648"/>
      <c r="AL238" s="648"/>
      <c r="AM238" s="648"/>
      <c r="AN238" s="648"/>
      <c r="AO238" s="648"/>
      <c r="AP238" s="648"/>
      <c r="AQ238" s="648"/>
      <c r="AR238" s="648"/>
      <c r="AS238" s="648"/>
      <c r="AT238" s="648"/>
      <c r="AU238" s="648"/>
      <c r="AV238" s="648"/>
      <c r="AW238" s="648"/>
      <c r="AX238" s="648"/>
      <c r="AY238" s="648"/>
      <c r="AZ238" s="648"/>
      <c r="BA238" s="648"/>
      <c r="BB238" s="648"/>
      <c r="BC238" s="648"/>
      <c r="BD238" s="648"/>
      <c r="BE238" s="648"/>
      <c r="BF238" s="648"/>
      <c r="BG238" s="648"/>
      <c r="BH238" s="648"/>
      <c r="BI238" s="648"/>
      <c r="BJ238" s="648"/>
      <c r="BK238" s="648"/>
      <c r="BL238" s="648"/>
      <c r="BM238" s="648"/>
      <c r="BN238" s="648"/>
      <c r="BO238" s="648"/>
      <c r="BP238" s="648"/>
      <c r="BQ238" s="648"/>
      <c r="BR238" s="648"/>
      <c r="BS238" s="648"/>
      <c r="BT238" s="648"/>
      <c r="BU238" s="648"/>
      <c r="BV238" s="648"/>
      <c r="BW238" s="648"/>
      <c r="BX238" s="648"/>
      <c r="BY238" s="648"/>
      <c r="BZ238" s="648"/>
      <c r="CA238" s="648"/>
      <c r="CB238" s="648"/>
      <c r="CC238" s="648"/>
      <c r="CD238" s="648"/>
      <c r="CE238" s="648"/>
      <c r="CF238" s="648"/>
      <c r="CG238" s="648"/>
      <c r="CH238" s="648"/>
      <c r="CI238" s="648"/>
      <c r="CJ238" s="648"/>
      <c r="CK238" s="648"/>
      <c r="CL238" s="648"/>
      <c r="CM238" s="648"/>
      <c r="CN238" s="648"/>
      <c r="CO238" s="648"/>
      <c r="CP238" s="648"/>
      <c r="CQ238" s="648"/>
      <c r="CR238" s="648"/>
      <c r="CS238" s="648"/>
      <c r="CT238" s="648"/>
      <c r="CU238" s="648"/>
      <c r="CV238" s="648"/>
      <c r="CW238" s="648"/>
      <c r="CX238" s="648"/>
      <c r="CY238" s="648"/>
      <c r="CZ238" s="648"/>
      <c r="DA238" s="648"/>
      <c r="DB238" s="648"/>
      <c r="DC238" s="648"/>
      <c r="DD238" s="648"/>
      <c r="DE238" s="648"/>
      <c r="DF238" s="648"/>
      <c r="DG238" s="648"/>
      <c r="DH238" s="648"/>
      <c r="DI238" s="648"/>
      <c r="DJ238" s="648"/>
      <c r="DK238" s="648"/>
      <c r="DL238" s="648"/>
      <c r="DM238" s="648"/>
      <c r="DN238" s="648"/>
      <c r="DO238" s="648"/>
      <c r="DP238" s="648"/>
      <c r="DQ238" s="648"/>
      <c r="DR238" s="648"/>
      <c r="DS238" s="648"/>
      <c r="DT238" s="648"/>
      <c r="DU238" s="648"/>
      <c r="DV238" s="648"/>
      <c r="DW238" s="648"/>
      <c r="DX238" s="648"/>
      <c r="DY238" s="648"/>
      <c r="DZ238" s="648"/>
      <c r="EA238" s="648"/>
      <c r="EB238" s="648"/>
      <c r="EC238" s="648"/>
      <c r="ED238" s="648"/>
      <c r="EE238" s="648"/>
      <c r="EF238" s="648"/>
      <c r="EG238" s="648"/>
      <c r="EH238" s="648"/>
      <c r="EI238" s="648"/>
      <c r="EJ238" s="648"/>
      <c r="EK238" s="648"/>
      <c r="EL238" s="648"/>
      <c r="EM238" s="648"/>
      <c r="EN238" s="648"/>
      <c r="EO238" s="648"/>
      <c r="EP238" s="648"/>
      <c r="EQ238" s="648"/>
      <c r="ER238" s="648"/>
      <c r="ES238" s="648"/>
      <c r="ET238" s="648"/>
      <c r="EU238" s="648"/>
      <c r="EV238" s="648"/>
      <c r="EW238" s="648"/>
      <c r="EX238" s="648"/>
      <c r="EY238" s="648"/>
      <c r="EZ238" s="648"/>
      <c r="FA238" s="648"/>
      <c r="FB238" s="648"/>
      <c r="FC238" s="648"/>
      <c r="FD238" s="648"/>
      <c r="FE238" s="648"/>
      <c r="FF238" s="648"/>
      <c r="FG238" s="648"/>
      <c r="FH238" s="648"/>
      <c r="FI238" s="648"/>
      <c r="FJ238" s="648"/>
      <c r="FK238" s="648"/>
      <c r="FL238" s="648"/>
      <c r="FM238" s="648"/>
      <c r="FN238" s="648"/>
      <c r="FO238" s="648"/>
      <c r="FP238" s="648"/>
      <c r="FQ238" s="648"/>
      <c r="FR238" s="648"/>
      <c r="FS238" s="648"/>
      <c r="FT238" s="648"/>
      <c r="FU238" s="648"/>
      <c r="FV238" s="648"/>
      <c r="FW238" s="648"/>
      <c r="FX238" s="648"/>
      <c r="FY238" s="648"/>
      <c r="FZ238" s="648"/>
      <c r="GA238" s="648"/>
      <c r="GB238" s="648"/>
      <c r="GC238" s="648"/>
      <c r="GD238" s="648"/>
      <c r="GE238" s="648"/>
      <c r="GF238" s="648"/>
      <c r="GG238" s="648"/>
      <c r="GH238" s="648"/>
      <c r="GI238" s="648"/>
      <c r="GJ238" s="648"/>
      <c r="GK238" s="648"/>
      <c r="GL238" s="648"/>
      <c r="GM238" s="648"/>
      <c r="GN238" s="648"/>
      <c r="GO238" s="648"/>
      <c r="GP238" s="648"/>
      <c r="GQ238" s="648"/>
      <c r="GR238" s="648"/>
      <c r="GS238" s="648"/>
      <c r="GT238" s="648"/>
      <c r="GU238" s="648"/>
      <c r="GV238" s="648"/>
      <c r="GW238" s="648"/>
      <c r="GX238" s="648"/>
      <c r="GY238" s="648"/>
      <c r="GZ238" s="648"/>
      <c r="HA238" s="648"/>
      <c r="HB238" s="648"/>
      <c r="HC238" s="648"/>
      <c r="HD238" s="648"/>
      <c r="HE238" s="648"/>
      <c r="HF238" s="648"/>
      <c r="HG238" s="648"/>
      <c r="HH238" s="648"/>
      <c r="HI238" s="648"/>
      <c r="HJ238" s="648"/>
      <c r="HK238" s="648"/>
      <c r="HL238" s="648"/>
    </row>
    <row r="239" spans="1:220" s="679" customFormat="1" ht="25.5">
      <c r="A239" s="673">
        <v>720</v>
      </c>
      <c r="B239" s="669">
        <v>200</v>
      </c>
      <c r="C239" s="669">
        <v>200</v>
      </c>
      <c r="D239" s="669">
        <v>200</v>
      </c>
      <c r="E239" s="662">
        <v>50</v>
      </c>
      <c r="F239" s="667"/>
      <c r="G239" s="663" t="s">
        <v>334</v>
      </c>
      <c r="H239" s="664">
        <v>0</v>
      </c>
      <c r="I239" s="664">
        <v>0</v>
      </c>
      <c r="J239" s="665" t="s">
        <v>2214</v>
      </c>
      <c r="K239" s="648"/>
      <c r="L239" s="648"/>
      <c r="M239" s="648"/>
      <c r="N239" s="648"/>
      <c r="O239" s="648"/>
      <c r="P239" s="648"/>
      <c r="Q239" s="648"/>
      <c r="R239" s="648"/>
      <c r="S239" s="648"/>
      <c r="T239" s="648"/>
      <c r="U239" s="648"/>
      <c r="V239" s="648"/>
      <c r="W239" s="648"/>
      <c r="X239" s="648"/>
      <c r="Y239" s="648"/>
      <c r="Z239" s="648"/>
      <c r="AA239" s="648"/>
      <c r="AB239" s="648"/>
      <c r="AC239" s="648"/>
      <c r="AD239" s="648"/>
      <c r="AE239" s="648"/>
      <c r="AF239" s="648"/>
      <c r="AG239" s="648"/>
      <c r="AH239" s="648"/>
      <c r="AI239" s="648"/>
      <c r="AJ239" s="648"/>
      <c r="AK239" s="648"/>
      <c r="AL239" s="648"/>
      <c r="AM239" s="648"/>
      <c r="AN239" s="648"/>
      <c r="AO239" s="648"/>
      <c r="AP239" s="648"/>
      <c r="AQ239" s="648"/>
      <c r="AR239" s="648"/>
      <c r="AS239" s="648"/>
      <c r="AT239" s="648"/>
      <c r="AU239" s="648"/>
      <c r="AV239" s="648"/>
      <c r="AW239" s="648"/>
      <c r="AX239" s="648"/>
      <c r="AY239" s="648"/>
      <c r="AZ239" s="648"/>
      <c r="BA239" s="648"/>
      <c r="BB239" s="648"/>
      <c r="BC239" s="648"/>
      <c r="BD239" s="648"/>
      <c r="BE239" s="648"/>
      <c r="BF239" s="648"/>
      <c r="BG239" s="648"/>
      <c r="BH239" s="648"/>
      <c r="BI239" s="648"/>
      <c r="BJ239" s="648"/>
      <c r="BK239" s="648"/>
      <c r="BL239" s="648"/>
      <c r="BM239" s="648"/>
      <c r="BN239" s="648"/>
      <c r="BO239" s="648"/>
      <c r="BP239" s="648"/>
      <c r="BQ239" s="648"/>
      <c r="BR239" s="648"/>
      <c r="BS239" s="648"/>
      <c r="BT239" s="648"/>
      <c r="BU239" s="648"/>
      <c r="BV239" s="648"/>
      <c r="BW239" s="648"/>
      <c r="BX239" s="648"/>
      <c r="BY239" s="648"/>
      <c r="BZ239" s="648"/>
      <c r="CA239" s="648"/>
      <c r="CB239" s="648"/>
      <c r="CC239" s="648"/>
      <c r="CD239" s="648"/>
      <c r="CE239" s="648"/>
      <c r="CF239" s="648"/>
      <c r="CG239" s="648"/>
      <c r="CH239" s="648"/>
      <c r="CI239" s="648"/>
      <c r="CJ239" s="648"/>
      <c r="CK239" s="648"/>
      <c r="CL239" s="648"/>
      <c r="CM239" s="648"/>
      <c r="CN239" s="648"/>
      <c r="CO239" s="648"/>
      <c r="CP239" s="648"/>
      <c r="CQ239" s="648"/>
      <c r="CR239" s="648"/>
      <c r="CS239" s="648"/>
      <c r="CT239" s="648"/>
      <c r="CU239" s="648"/>
      <c r="CV239" s="648"/>
      <c r="CW239" s="648"/>
      <c r="CX239" s="648"/>
      <c r="CY239" s="648"/>
      <c r="CZ239" s="648"/>
      <c r="DA239" s="648"/>
      <c r="DB239" s="648"/>
      <c r="DC239" s="648"/>
      <c r="DD239" s="648"/>
      <c r="DE239" s="648"/>
      <c r="DF239" s="648"/>
      <c r="DG239" s="648"/>
      <c r="DH239" s="648"/>
      <c r="DI239" s="648"/>
      <c r="DJ239" s="648"/>
      <c r="DK239" s="648"/>
      <c r="DL239" s="648"/>
      <c r="DM239" s="648"/>
      <c r="DN239" s="648"/>
      <c r="DO239" s="648"/>
      <c r="DP239" s="648"/>
      <c r="DQ239" s="648"/>
      <c r="DR239" s="648"/>
      <c r="DS239" s="648"/>
      <c r="DT239" s="648"/>
      <c r="DU239" s="648"/>
      <c r="DV239" s="648"/>
      <c r="DW239" s="648"/>
      <c r="DX239" s="648"/>
      <c r="DY239" s="648"/>
      <c r="DZ239" s="648"/>
      <c r="EA239" s="648"/>
      <c r="EB239" s="648"/>
      <c r="EC239" s="648"/>
      <c r="ED239" s="648"/>
      <c r="EE239" s="648"/>
      <c r="EF239" s="648"/>
      <c r="EG239" s="648"/>
      <c r="EH239" s="648"/>
      <c r="EI239" s="648"/>
      <c r="EJ239" s="648"/>
      <c r="EK239" s="648"/>
      <c r="EL239" s="648"/>
      <c r="EM239" s="648"/>
      <c r="EN239" s="648"/>
      <c r="EO239" s="648"/>
      <c r="EP239" s="648"/>
      <c r="EQ239" s="648"/>
      <c r="ER239" s="648"/>
      <c r="ES239" s="648"/>
      <c r="ET239" s="648"/>
      <c r="EU239" s="648"/>
      <c r="EV239" s="648"/>
      <c r="EW239" s="648"/>
      <c r="EX239" s="648"/>
      <c r="EY239" s="648"/>
      <c r="EZ239" s="648"/>
      <c r="FA239" s="648"/>
      <c r="FB239" s="648"/>
      <c r="FC239" s="648"/>
      <c r="FD239" s="648"/>
      <c r="FE239" s="648"/>
      <c r="FF239" s="648"/>
      <c r="FG239" s="648"/>
      <c r="FH239" s="648"/>
      <c r="FI239" s="648"/>
      <c r="FJ239" s="648"/>
      <c r="FK239" s="648"/>
      <c r="FL239" s="648"/>
      <c r="FM239" s="648"/>
      <c r="FN239" s="648"/>
      <c r="FO239" s="648"/>
      <c r="FP239" s="648"/>
      <c r="FQ239" s="648"/>
      <c r="FR239" s="648"/>
      <c r="FS239" s="648"/>
      <c r="FT239" s="648"/>
      <c r="FU239" s="648"/>
      <c r="FV239" s="648"/>
      <c r="FW239" s="648"/>
      <c r="FX239" s="648"/>
      <c r="FY239" s="648"/>
      <c r="FZ239" s="648"/>
      <c r="GA239" s="648"/>
      <c r="GB239" s="648"/>
      <c r="GC239" s="648"/>
      <c r="GD239" s="648"/>
      <c r="GE239" s="648"/>
      <c r="GF239" s="648"/>
      <c r="GG239" s="648"/>
      <c r="GH239" s="648"/>
      <c r="GI239" s="648"/>
      <c r="GJ239" s="648"/>
      <c r="GK239" s="648"/>
      <c r="GL239" s="648"/>
      <c r="GM239" s="648"/>
      <c r="GN239" s="648"/>
      <c r="GO239" s="648"/>
      <c r="GP239" s="648"/>
      <c r="GQ239" s="648"/>
      <c r="GR239" s="648"/>
      <c r="GS239" s="648"/>
      <c r="GT239" s="648"/>
      <c r="GU239" s="648"/>
      <c r="GV239" s="648"/>
      <c r="GW239" s="648"/>
      <c r="GX239" s="648"/>
      <c r="GY239" s="648"/>
      <c r="GZ239" s="648"/>
      <c r="HA239" s="648"/>
      <c r="HB239" s="648"/>
      <c r="HC239" s="648"/>
      <c r="HD239" s="648"/>
      <c r="HE239" s="648"/>
      <c r="HF239" s="648"/>
      <c r="HG239" s="648"/>
      <c r="HH239" s="648"/>
      <c r="HI239" s="648"/>
      <c r="HJ239" s="648"/>
      <c r="HK239" s="648"/>
      <c r="HL239" s="648"/>
    </row>
    <row r="240" spans="1:220" s="679" customFormat="1">
      <c r="A240" s="673">
        <v>720</v>
      </c>
      <c r="B240" s="669">
        <v>200</v>
      </c>
      <c r="C240" s="669">
        <v>200</v>
      </c>
      <c r="D240" s="669">
        <v>200</v>
      </c>
      <c r="E240" s="662">
        <v>60</v>
      </c>
      <c r="F240" s="667"/>
      <c r="G240" s="663" t="s">
        <v>335</v>
      </c>
      <c r="H240" s="664">
        <v>0</v>
      </c>
      <c r="I240" s="664">
        <v>2996</v>
      </c>
      <c r="J240" s="665" t="s">
        <v>1525</v>
      </c>
      <c r="K240" s="648"/>
      <c r="L240" s="648"/>
      <c r="M240" s="648"/>
      <c r="N240" s="648"/>
      <c r="O240" s="648"/>
      <c r="P240" s="648"/>
      <c r="Q240" s="648"/>
      <c r="R240" s="648"/>
      <c r="S240" s="648"/>
      <c r="T240" s="648"/>
      <c r="U240" s="648"/>
      <c r="V240" s="648"/>
      <c r="W240" s="648"/>
      <c r="X240" s="648"/>
      <c r="Y240" s="648"/>
      <c r="Z240" s="648"/>
      <c r="AA240" s="648"/>
      <c r="AB240" s="648"/>
      <c r="AC240" s="648"/>
      <c r="AD240" s="648"/>
      <c r="AE240" s="648"/>
      <c r="AF240" s="648"/>
      <c r="AG240" s="648"/>
      <c r="AH240" s="648"/>
      <c r="AI240" s="648"/>
      <c r="AJ240" s="648"/>
      <c r="AK240" s="648"/>
      <c r="AL240" s="648"/>
      <c r="AM240" s="648"/>
      <c r="AN240" s="648"/>
      <c r="AO240" s="648"/>
      <c r="AP240" s="648"/>
      <c r="AQ240" s="648"/>
      <c r="AR240" s="648"/>
      <c r="AS240" s="648"/>
      <c r="AT240" s="648"/>
      <c r="AU240" s="648"/>
      <c r="AV240" s="648"/>
      <c r="AW240" s="648"/>
      <c r="AX240" s="648"/>
      <c r="AY240" s="648"/>
      <c r="AZ240" s="648"/>
      <c r="BA240" s="648"/>
      <c r="BB240" s="648"/>
      <c r="BC240" s="648"/>
      <c r="BD240" s="648"/>
      <c r="BE240" s="648"/>
      <c r="BF240" s="648"/>
      <c r="BG240" s="648"/>
      <c r="BH240" s="648"/>
      <c r="BI240" s="648"/>
      <c r="BJ240" s="648"/>
      <c r="BK240" s="648"/>
      <c r="BL240" s="648"/>
      <c r="BM240" s="648"/>
      <c r="BN240" s="648"/>
      <c r="BO240" s="648"/>
      <c r="BP240" s="648"/>
      <c r="BQ240" s="648"/>
      <c r="BR240" s="648"/>
      <c r="BS240" s="648"/>
      <c r="BT240" s="648"/>
      <c r="BU240" s="648"/>
      <c r="BV240" s="648"/>
      <c r="BW240" s="648"/>
      <c r="BX240" s="648"/>
      <c r="BY240" s="648"/>
      <c r="BZ240" s="648"/>
      <c r="CA240" s="648"/>
      <c r="CB240" s="648"/>
      <c r="CC240" s="648"/>
      <c r="CD240" s="648"/>
      <c r="CE240" s="648"/>
      <c r="CF240" s="648"/>
      <c r="CG240" s="648"/>
      <c r="CH240" s="648"/>
      <c r="CI240" s="648"/>
      <c r="CJ240" s="648"/>
      <c r="CK240" s="648"/>
      <c r="CL240" s="648"/>
      <c r="CM240" s="648"/>
      <c r="CN240" s="648"/>
      <c r="CO240" s="648"/>
      <c r="CP240" s="648"/>
      <c r="CQ240" s="648"/>
      <c r="CR240" s="648"/>
      <c r="CS240" s="648"/>
      <c r="CT240" s="648"/>
      <c r="CU240" s="648"/>
      <c r="CV240" s="648"/>
      <c r="CW240" s="648"/>
      <c r="CX240" s="648"/>
      <c r="CY240" s="648"/>
      <c r="CZ240" s="648"/>
      <c r="DA240" s="648"/>
      <c r="DB240" s="648"/>
      <c r="DC240" s="648"/>
      <c r="DD240" s="648"/>
      <c r="DE240" s="648"/>
      <c r="DF240" s="648"/>
      <c r="DG240" s="648"/>
      <c r="DH240" s="648"/>
      <c r="DI240" s="648"/>
      <c r="DJ240" s="648"/>
      <c r="DK240" s="648"/>
      <c r="DL240" s="648"/>
      <c r="DM240" s="648"/>
      <c r="DN240" s="648"/>
      <c r="DO240" s="648"/>
      <c r="DP240" s="648"/>
      <c r="DQ240" s="648"/>
      <c r="DR240" s="648"/>
      <c r="DS240" s="648"/>
      <c r="DT240" s="648"/>
      <c r="DU240" s="648"/>
      <c r="DV240" s="648"/>
      <c r="DW240" s="648"/>
      <c r="DX240" s="648"/>
      <c r="DY240" s="648"/>
      <c r="DZ240" s="648"/>
      <c r="EA240" s="648"/>
      <c r="EB240" s="648"/>
      <c r="EC240" s="648"/>
      <c r="ED240" s="648"/>
      <c r="EE240" s="648"/>
      <c r="EF240" s="648"/>
      <c r="EG240" s="648"/>
      <c r="EH240" s="648"/>
      <c r="EI240" s="648"/>
      <c r="EJ240" s="648"/>
      <c r="EK240" s="648"/>
      <c r="EL240" s="648"/>
      <c r="EM240" s="648"/>
      <c r="EN240" s="648"/>
      <c r="EO240" s="648"/>
      <c r="EP240" s="648"/>
      <c r="EQ240" s="648"/>
      <c r="ER240" s="648"/>
      <c r="ES240" s="648"/>
      <c r="ET240" s="648"/>
      <c r="EU240" s="648"/>
      <c r="EV240" s="648"/>
      <c r="EW240" s="648"/>
      <c r="EX240" s="648"/>
      <c r="EY240" s="648"/>
      <c r="EZ240" s="648"/>
      <c r="FA240" s="648"/>
      <c r="FB240" s="648"/>
      <c r="FC240" s="648"/>
      <c r="FD240" s="648"/>
      <c r="FE240" s="648"/>
      <c r="FF240" s="648"/>
      <c r="FG240" s="648"/>
      <c r="FH240" s="648"/>
      <c r="FI240" s="648"/>
      <c r="FJ240" s="648"/>
      <c r="FK240" s="648"/>
      <c r="FL240" s="648"/>
      <c r="FM240" s="648"/>
      <c r="FN240" s="648"/>
      <c r="FO240" s="648"/>
      <c r="FP240" s="648"/>
      <c r="FQ240" s="648"/>
      <c r="FR240" s="648"/>
      <c r="FS240" s="648"/>
      <c r="FT240" s="648"/>
      <c r="FU240" s="648"/>
      <c r="FV240" s="648"/>
      <c r="FW240" s="648"/>
      <c r="FX240" s="648"/>
      <c r="FY240" s="648"/>
      <c r="FZ240" s="648"/>
      <c r="GA240" s="648"/>
      <c r="GB240" s="648"/>
      <c r="GC240" s="648"/>
      <c r="GD240" s="648"/>
      <c r="GE240" s="648"/>
      <c r="GF240" s="648"/>
      <c r="GG240" s="648"/>
      <c r="GH240" s="648"/>
      <c r="GI240" s="648"/>
      <c r="GJ240" s="648"/>
      <c r="GK240" s="648"/>
      <c r="GL240" s="648"/>
      <c r="GM240" s="648"/>
      <c r="GN240" s="648"/>
      <c r="GO240" s="648"/>
      <c r="GP240" s="648"/>
      <c r="GQ240" s="648"/>
      <c r="GR240" s="648"/>
      <c r="GS240" s="648"/>
      <c r="GT240" s="648"/>
      <c r="GU240" s="648"/>
      <c r="GV240" s="648"/>
      <c r="GW240" s="648"/>
      <c r="GX240" s="648"/>
      <c r="GY240" s="648"/>
      <c r="GZ240" s="648"/>
      <c r="HA240" s="648"/>
      <c r="HB240" s="648"/>
      <c r="HC240" s="648"/>
      <c r="HD240" s="648"/>
      <c r="HE240" s="648"/>
      <c r="HF240" s="648"/>
      <c r="HG240" s="648"/>
      <c r="HH240" s="648"/>
      <c r="HI240" s="648"/>
      <c r="HJ240" s="648"/>
      <c r="HK240" s="648"/>
      <c r="HL240" s="648"/>
    </row>
    <row r="241" spans="1:220" s="679" customFormat="1">
      <c r="A241" s="673">
        <v>720</v>
      </c>
      <c r="B241" s="669">
        <v>200</v>
      </c>
      <c r="C241" s="669">
        <v>200</v>
      </c>
      <c r="D241" s="669">
        <v>200</v>
      </c>
      <c r="E241" s="662">
        <v>90</v>
      </c>
      <c r="F241" s="667"/>
      <c r="G241" s="663" t="s">
        <v>336</v>
      </c>
      <c r="H241" s="664">
        <v>0</v>
      </c>
      <c r="I241" s="664">
        <v>53978</v>
      </c>
      <c r="J241" s="665" t="s">
        <v>1527</v>
      </c>
      <c r="K241" s="648"/>
      <c r="L241" s="648"/>
      <c r="M241" s="648"/>
      <c r="N241" s="648"/>
      <c r="O241" s="648"/>
      <c r="P241" s="648"/>
      <c r="Q241" s="648"/>
      <c r="R241" s="648"/>
      <c r="S241" s="648"/>
      <c r="T241" s="648"/>
      <c r="U241" s="648"/>
      <c r="V241" s="648"/>
      <c r="W241" s="648"/>
      <c r="X241" s="648"/>
      <c r="Y241" s="648"/>
      <c r="Z241" s="648"/>
      <c r="AA241" s="648"/>
      <c r="AB241" s="648"/>
      <c r="AC241" s="648"/>
      <c r="AD241" s="648"/>
      <c r="AE241" s="648"/>
      <c r="AF241" s="648"/>
      <c r="AG241" s="648"/>
      <c r="AH241" s="648"/>
      <c r="AI241" s="648"/>
      <c r="AJ241" s="648"/>
      <c r="AK241" s="648"/>
      <c r="AL241" s="648"/>
      <c r="AM241" s="648"/>
      <c r="AN241" s="648"/>
      <c r="AO241" s="648"/>
      <c r="AP241" s="648"/>
      <c r="AQ241" s="648"/>
      <c r="AR241" s="648"/>
      <c r="AS241" s="648"/>
      <c r="AT241" s="648"/>
      <c r="AU241" s="648"/>
      <c r="AV241" s="648"/>
      <c r="AW241" s="648"/>
      <c r="AX241" s="648"/>
      <c r="AY241" s="648"/>
      <c r="AZ241" s="648"/>
      <c r="BA241" s="648"/>
      <c r="BB241" s="648"/>
      <c r="BC241" s="648"/>
      <c r="BD241" s="648"/>
      <c r="BE241" s="648"/>
      <c r="BF241" s="648"/>
      <c r="BG241" s="648"/>
      <c r="BH241" s="648"/>
      <c r="BI241" s="648"/>
      <c r="BJ241" s="648"/>
      <c r="BK241" s="648"/>
      <c r="BL241" s="648"/>
      <c r="BM241" s="648"/>
      <c r="BN241" s="648"/>
      <c r="BO241" s="648"/>
      <c r="BP241" s="648"/>
      <c r="BQ241" s="648"/>
      <c r="BR241" s="648"/>
      <c r="BS241" s="648"/>
      <c r="BT241" s="648"/>
      <c r="BU241" s="648"/>
      <c r="BV241" s="648"/>
      <c r="BW241" s="648"/>
      <c r="BX241" s="648"/>
      <c r="BY241" s="648"/>
      <c r="BZ241" s="648"/>
      <c r="CA241" s="648"/>
      <c r="CB241" s="648"/>
      <c r="CC241" s="648"/>
      <c r="CD241" s="648"/>
      <c r="CE241" s="648"/>
      <c r="CF241" s="648"/>
      <c r="CG241" s="648"/>
      <c r="CH241" s="648"/>
      <c r="CI241" s="648"/>
      <c r="CJ241" s="648"/>
      <c r="CK241" s="648"/>
      <c r="CL241" s="648"/>
      <c r="CM241" s="648"/>
      <c r="CN241" s="648"/>
      <c r="CO241" s="648"/>
      <c r="CP241" s="648"/>
      <c r="CQ241" s="648"/>
      <c r="CR241" s="648"/>
      <c r="CS241" s="648"/>
      <c r="CT241" s="648"/>
      <c r="CU241" s="648"/>
      <c r="CV241" s="648"/>
      <c r="CW241" s="648"/>
      <c r="CX241" s="648"/>
      <c r="CY241" s="648"/>
      <c r="CZ241" s="648"/>
      <c r="DA241" s="648"/>
      <c r="DB241" s="648"/>
      <c r="DC241" s="648"/>
      <c r="DD241" s="648"/>
      <c r="DE241" s="648"/>
      <c r="DF241" s="648"/>
      <c r="DG241" s="648"/>
      <c r="DH241" s="648"/>
      <c r="DI241" s="648"/>
      <c r="DJ241" s="648"/>
      <c r="DK241" s="648"/>
      <c r="DL241" s="648"/>
      <c r="DM241" s="648"/>
      <c r="DN241" s="648"/>
      <c r="DO241" s="648"/>
      <c r="DP241" s="648"/>
      <c r="DQ241" s="648"/>
      <c r="DR241" s="648"/>
      <c r="DS241" s="648"/>
      <c r="DT241" s="648"/>
      <c r="DU241" s="648"/>
      <c r="DV241" s="648"/>
      <c r="DW241" s="648"/>
      <c r="DX241" s="648"/>
      <c r="DY241" s="648"/>
      <c r="DZ241" s="648"/>
      <c r="EA241" s="648"/>
      <c r="EB241" s="648"/>
      <c r="EC241" s="648"/>
      <c r="ED241" s="648"/>
      <c r="EE241" s="648"/>
      <c r="EF241" s="648"/>
      <c r="EG241" s="648"/>
      <c r="EH241" s="648"/>
      <c r="EI241" s="648"/>
      <c r="EJ241" s="648"/>
      <c r="EK241" s="648"/>
      <c r="EL241" s="648"/>
      <c r="EM241" s="648"/>
      <c r="EN241" s="648"/>
      <c r="EO241" s="648"/>
      <c r="EP241" s="648"/>
      <c r="EQ241" s="648"/>
      <c r="ER241" s="648"/>
      <c r="ES241" s="648"/>
      <c r="ET241" s="648"/>
      <c r="EU241" s="648"/>
      <c r="EV241" s="648"/>
      <c r="EW241" s="648"/>
      <c r="EX241" s="648"/>
      <c r="EY241" s="648"/>
      <c r="EZ241" s="648"/>
      <c r="FA241" s="648"/>
      <c r="FB241" s="648"/>
      <c r="FC241" s="648"/>
      <c r="FD241" s="648"/>
      <c r="FE241" s="648"/>
      <c r="FF241" s="648"/>
      <c r="FG241" s="648"/>
      <c r="FH241" s="648"/>
      <c r="FI241" s="648"/>
      <c r="FJ241" s="648"/>
      <c r="FK241" s="648"/>
      <c r="FL241" s="648"/>
      <c r="FM241" s="648"/>
      <c r="FN241" s="648"/>
      <c r="FO241" s="648"/>
      <c r="FP241" s="648"/>
      <c r="FQ241" s="648"/>
      <c r="FR241" s="648"/>
      <c r="FS241" s="648"/>
      <c r="FT241" s="648"/>
      <c r="FU241" s="648"/>
      <c r="FV241" s="648"/>
      <c r="FW241" s="648"/>
      <c r="FX241" s="648"/>
      <c r="FY241" s="648"/>
      <c r="FZ241" s="648"/>
      <c r="GA241" s="648"/>
      <c r="GB241" s="648"/>
      <c r="GC241" s="648"/>
      <c r="GD241" s="648"/>
      <c r="GE241" s="648"/>
      <c r="GF241" s="648"/>
      <c r="GG241" s="648"/>
      <c r="GH241" s="648"/>
      <c r="GI241" s="648"/>
      <c r="GJ241" s="648"/>
      <c r="GK241" s="648"/>
      <c r="GL241" s="648"/>
      <c r="GM241" s="648"/>
      <c r="GN241" s="648"/>
      <c r="GO241" s="648"/>
      <c r="GP241" s="648"/>
      <c r="GQ241" s="648"/>
      <c r="GR241" s="648"/>
      <c r="GS241" s="648"/>
      <c r="GT241" s="648"/>
      <c r="GU241" s="648"/>
      <c r="GV241" s="648"/>
      <c r="GW241" s="648"/>
      <c r="GX241" s="648"/>
      <c r="GY241" s="648"/>
      <c r="GZ241" s="648"/>
      <c r="HA241" s="648"/>
      <c r="HB241" s="648"/>
      <c r="HC241" s="648"/>
      <c r="HD241" s="648"/>
      <c r="HE241" s="648"/>
      <c r="HF241" s="648"/>
      <c r="HG241" s="648"/>
      <c r="HH241" s="648"/>
      <c r="HI241" s="648"/>
      <c r="HJ241" s="648"/>
      <c r="HK241" s="648"/>
      <c r="HL241" s="648"/>
    </row>
    <row r="242" spans="1:220" s="679" customFormat="1">
      <c r="A242" s="673">
        <v>720</v>
      </c>
      <c r="B242" s="669">
        <v>200</v>
      </c>
      <c r="C242" s="669">
        <v>300</v>
      </c>
      <c r="D242" s="669"/>
      <c r="E242" s="669"/>
      <c r="F242" s="680"/>
      <c r="G242" s="659" t="s">
        <v>337</v>
      </c>
      <c r="H242" s="660">
        <v>0</v>
      </c>
      <c r="I242" s="660">
        <v>0</v>
      </c>
      <c r="J242" s="665"/>
      <c r="K242" s="648"/>
      <c r="L242" s="648"/>
      <c r="M242" s="648"/>
      <c r="N242" s="648"/>
      <c r="O242" s="648"/>
      <c r="P242" s="648"/>
      <c r="Q242" s="648"/>
      <c r="R242" s="648"/>
      <c r="S242" s="648"/>
      <c r="T242" s="648"/>
      <c r="U242" s="648"/>
      <c r="V242" s="648"/>
      <c r="W242" s="648"/>
      <c r="X242" s="648"/>
      <c r="Y242" s="648"/>
      <c r="Z242" s="648"/>
      <c r="AA242" s="648"/>
      <c r="AB242" s="648"/>
      <c r="AC242" s="648"/>
      <c r="AD242" s="648"/>
      <c r="AE242" s="648"/>
      <c r="AF242" s="648"/>
      <c r="AG242" s="648"/>
      <c r="AH242" s="648"/>
      <c r="AI242" s="648"/>
      <c r="AJ242" s="648"/>
      <c r="AK242" s="648"/>
      <c r="AL242" s="648"/>
      <c r="AM242" s="648"/>
      <c r="AN242" s="648"/>
      <c r="AO242" s="648"/>
      <c r="AP242" s="648"/>
      <c r="AQ242" s="648"/>
      <c r="AR242" s="648"/>
      <c r="AS242" s="648"/>
      <c r="AT242" s="648"/>
      <c r="AU242" s="648"/>
      <c r="AV242" s="648"/>
      <c r="AW242" s="648"/>
      <c r="AX242" s="648"/>
      <c r="AY242" s="648"/>
      <c r="AZ242" s="648"/>
      <c r="BA242" s="648"/>
      <c r="BB242" s="648"/>
      <c r="BC242" s="648"/>
      <c r="BD242" s="648"/>
      <c r="BE242" s="648"/>
      <c r="BF242" s="648"/>
      <c r="BG242" s="648"/>
      <c r="BH242" s="648"/>
      <c r="BI242" s="648"/>
      <c r="BJ242" s="648"/>
      <c r="BK242" s="648"/>
      <c r="BL242" s="648"/>
      <c r="BM242" s="648"/>
      <c r="BN242" s="648"/>
      <c r="BO242" s="648"/>
      <c r="BP242" s="648"/>
      <c r="BQ242" s="648"/>
      <c r="BR242" s="648"/>
      <c r="BS242" s="648"/>
      <c r="BT242" s="648"/>
      <c r="BU242" s="648"/>
      <c r="BV242" s="648"/>
      <c r="BW242" s="648"/>
      <c r="BX242" s="648"/>
      <c r="BY242" s="648"/>
      <c r="BZ242" s="648"/>
      <c r="CA242" s="648"/>
      <c r="CB242" s="648"/>
      <c r="CC242" s="648"/>
      <c r="CD242" s="648"/>
      <c r="CE242" s="648"/>
      <c r="CF242" s="648"/>
      <c r="CG242" s="648"/>
      <c r="CH242" s="648"/>
      <c r="CI242" s="648"/>
      <c r="CJ242" s="648"/>
      <c r="CK242" s="648"/>
      <c r="CL242" s="648"/>
      <c r="CM242" s="648"/>
      <c r="CN242" s="648"/>
      <c r="CO242" s="648"/>
      <c r="CP242" s="648"/>
      <c r="CQ242" s="648"/>
      <c r="CR242" s="648"/>
      <c r="CS242" s="648"/>
      <c r="CT242" s="648"/>
      <c r="CU242" s="648"/>
      <c r="CV242" s="648"/>
      <c r="CW242" s="648"/>
      <c r="CX242" s="648"/>
      <c r="CY242" s="648"/>
      <c r="CZ242" s="648"/>
      <c r="DA242" s="648"/>
      <c r="DB242" s="648"/>
      <c r="DC242" s="648"/>
      <c r="DD242" s="648"/>
      <c r="DE242" s="648"/>
      <c r="DF242" s="648"/>
      <c r="DG242" s="648"/>
      <c r="DH242" s="648"/>
      <c r="DI242" s="648"/>
      <c r="DJ242" s="648"/>
      <c r="DK242" s="648"/>
      <c r="DL242" s="648"/>
      <c r="DM242" s="648"/>
      <c r="DN242" s="648"/>
      <c r="DO242" s="648"/>
      <c r="DP242" s="648"/>
      <c r="DQ242" s="648"/>
      <c r="DR242" s="648"/>
      <c r="DS242" s="648"/>
      <c r="DT242" s="648"/>
      <c r="DU242" s="648"/>
      <c r="DV242" s="648"/>
      <c r="DW242" s="648"/>
      <c r="DX242" s="648"/>
      <c r="DY242" s="648"/>
      <c r="DZ242" s="648"/>
      <c r="EA242" s="648"/>
      <c r="EB242" s="648"/>
      <c r="EC242" s="648"/>
      <c r="ED242" s="648"/>
      <c r="EE242" s="648"/>
      <c r="EF242" s="648"/>
      <c r="EG242" s="648"/>
      <c r="EH242" s="648"/>
      <c r="EI242" s="648"/>
      <c r="EJ242" s="648"/>
      <c r="EK242" s="648"/>
      <c r="EL242" s="648"/>
      <c r="EM242" s="648"/>
      <c r="EN242" s="648"/>
      <c r="EO242" s="648"/>
      <c r="EP242" s="648"/>
      <c r="EQ242" s="648"/>
      <c r="ER242" s="648"/>
      <c r="ES242" s="648"/>
      <c r="ET242" s="648"/>
      <c r="EU242" s="648"/>
      <c r="EV242" s="648"/>
      <c r="EW242" s="648"/>
      <c r="EX242" s="648"/>
      <c r="EY242" s="648"/>
      <c r="EZ242" s="648"/>
      <c r="FA242" s="648"/>
      <c r="FB242" s="648"/>
      <c r="FC242" s="648"/>
      <c r="FD242" s="648"/>
      <c r="FE242" s="648"/>
      <c r="FF242" s="648"/>
      <c r="FG242" s="648"/>
      <c r="FH242" s="648"/>
      <c r="FI242" s="648"/>
      <c r="FJ242" s="648"/>
      <c r="FK242" s="648"/>
      <c r="FL242" s="648"/>
      <c r="FM242" s="648"/>
      <c r="FN242" s="648"/>
      <c r="FO242" s="648"/>
      <c r="FP242" s="648"/>
      <c r="FQ242" s="648"/>
      <c r="FR242" s="648"/>
      <c r="FS242" s="648"/>
      <c r="FT242" s="648"/>
      <c r="FU242" s="648"/>
      <c r="FV242" s="648"/>
      <c r="FW242" s="648"/>
      <c r="FX242" s="648"/>
      <c r="FY242" s="648"/>
      <c r="FZ242" s="648"/>
      <c r="GA242" s="648"/>
      <c r="GB242" s="648"/>
      <c r="GC242" s="648"/>
      <c r="GD242" s="648"/>
      <c r="GE242" s="648"/>
      <c r="GF242" s="648"/>
      <c r="GG242" s="648"/>
      <c r="GH242" s="648"/>
      <c r="GI242" s="648"/>
      <c r="GJ242" s="648"/>
      <c r="GK242" s="648"/>
      <c r="GL242" s="648"/>
      <c r="GM242" s="648"/>
      <c r="GN242" s="648"/>
      <c r="GO242" s="648"/>
      <c r="GP242" s="648"/>
      <c r="GQ242" s="648"/>
      <c r="GR242" s="648"/>
      <c r="GS242" s="648"/>
      <c r="GT242" s="648"/>
      <c r="GU242" s="648"/>
      <c r="GV242" s="648"/>
      <c r="GW242" s="648"/>
      <c r="GX242" s="648"/>
      <c r="GY242" s="648"/>
      <c r="GZ242" s="648"/>
      <c r="HA242" s="648"/>
      <c r="HB242" s="648"/>
      <c r="HC242" s="648"/>
      <c r="HD242" s="648"/>
      <c r="HE242" s="648"/>
      <c r="HF242" s="648"/>
      <c r="HG242" s="648"/>
      <c r="HH242" s="648"/>
      <c r="HI242" s="648"/>
      <c r="HJ242" s="648"/>
      <c r="HK242" s="648"/>
      <c r="HL242" s="648"/>
    </row>
    <row r="243" spans="1:220" s="679" customFormat="1">
      <c r="A243" s="673">
        <v>720</v>
      </c>
      <c r="B243" s="669">
        <v>200</v>
      </c>
      <c r="C243" s="669">
        <v>300</v>
      </c>
      <c r="D243" s="662">
        <v>100</v>
      </c>
      <c r="E243" s="662"/>
      <c r="F243" s="662"/>
      <c r="G243" s="663" t="s">
        <v>1208</v>
      </c>
      <c r="H243" s="664">
        <v>0</v>
      </c>
      <c r="I243" s="664">
        <v>0</v>
      </c>
      <c r="J243" s="665" t="s">
        <v>1532</v>
      </c>
      <c r="K243" s="648"/>
      <c r="L243" s="648"/>
      <c r="M243" s="648"/>
      <c r="N243" s="648"/>
      <c r="O243" s="648"/>
      <c r="P243" s="648"/>
      <c r="Q243" s="648"/>
      <c r="R243" s="648"/>
      <c r="S243" s="648"/>
      <c r="T243" s="648"/>
      <c r="U243" s="648"/>
      <c r="V243" s="648"/>
      <c r="W243" s="648"/>
      <c r="X243" s="648"/>
      <c r="Y243" s="648"/>
      <c r="Z243" s="648"/>
      <c r="AA243" s="648"/>
      <c r="AB243" s="648"/>
      <c r="AC243" s="648"/>
      <c r="AD243" s="648"/>
      <c r="AE243" s="648"/>
      <c r="AF243" s="648"/>
      <c r="AG243" s="648"/>
      <c r="AH243" s="648"/>
      <c r="AI243" s="648"/>
      <c r="AJ243" s="648"/>
      <c r="AK243" s="648"/>
      <c r="AL243" s="648"/>
      <c r="AM243" s="648"/>
      <c r="AN243" s="648"/>
      <c r="AO243" s="648"/>
      <c r="AP243" s="648"/>
      <c r="AQ243" s="648"/>
      <c r="AR243" s="648"/>
      <c r="AS243" s="648"/>
      <c r="AT243" s="648"/>
      <c r="AU243" s="648"/>
      <c r="AV243" s="648"/>
      <c r="AW243" s="648"/>
      <c r="AX243" s="648"/>
      <c r="AY243" s="648"/>
      <c r="AZ243" s="648"/>
      <c r="BA243" s="648"/>
      <c r="BB243" s="648"/>
      <c r="BC243" s="648"/>
      <c r="BD243" s="648"/>
      <c r="BE243" s="648"/>
      <c r="BF243" s="648"/>
      <c r="BG243" s="648"/>
      <c r="BH243" s="648"/>
      <c r="BI243" s="648"/>
      <c r="BJ243" s="648"/>
      <c r="BK243" s="648"/>
      <c r="BL243" s="648"/>
      <c r="BM243" s="648"/>
      <c r="BN243" s="648"/>
      <c r="BO243" s="648"/>
      <c r="BP243" s="648"/>
      <c r="BQ243" s="648"/>
      <c r="BR243" s="648"/>
      <c r="BS243" s="648"/>
      <c r="BT243" s="648"/>
      <c r="BU243" s="648"/>
      <c r="BV243" s="648"/>
      <c r="BW243" s="648"/>
      <c r="BX243" s="648"/>
      <c r="BY243" s="648"/>
      <c r="BZ243" s="648"/>
      <c r="CA243" s="648"/>
      <c r="CB243" s="648"/>
      <c r="CC243" s="648"/>
      <c r="CD243" s="648"/>
      <c r="CE243" s="648"/>
      <c r="CF243" s="648"/>
      <c r="CG243" s="648"/>
      <c r="CH243" s="648"/>
      <c r="CI243" s="648"/>
      <c r="CJ243" s="648"/>
      <c r="CK243" s="648"/>
      <c r="CL243" s="648"/>
      <c r="CM243" s="648"/>
      <c r="CN243" s="648"/>
      <c r="CO243" s="648"/>
      <c r="CP243" s="648"/>
      <c r="CQ243" s="648"/>
      <c r="CR243" s="648"/>
      <c r="CS243" s="648"/>
      <c r="CT243" s="648"/>
      <c r="CU243" s="648"/>
      <c r="CV243" s="648"/>
      <c r="CW243" s="648"/>
      <c r="CX243" s="648"/>
      <c r="CY243" s="648"/>
      <c r="CZ243" s="648"/>
      <c r="DA243" s="648"/>
      <c r="DB243" s="648"/>
      <c r="DC243" s="648"/>
      <c r="DD243" s="648"/>
      <c r="DE243" s="648"/>
      <c r="DF243" s="648"/>
      <c r="DG243" s="648"/>
      <c r="DH243" s="648"/>
      <c r="DI243" s="648"/>
      <c r="DJ243" s="648"/>
      <c r="DK243" s="648"/>
      <c r="DL243" s="648"/>
      <c r="DM243" s="648"/>
      <c r="DN243" s="648"/>
      <c r="DO243" s="648"/>
      <c r="DP243" s="648"/>
      <c r="DQ243" s="648"/>
      <c r="DR243" s="648"/>
      <c r="DS243" s="648"/>
      <c r="DT243" s="648"/>
      <c r="DU243" s="648"/>
      <c r="DV243" s="648"/>
      <c r="DW243" s="648"/>
      <c r="DX243" s="648"/>
      <c r="DY243" s="648"/>
      <c r="DZ243" s="648"/>
      <c r="EA243" s="648"/>
      <c r="EB243" s="648"/>
      <c r="EC243" s="648"/>
      <c r="ED243" s="648"/>
      <c r="EE243" s="648"/>
      <c r="EF243" s="648"/>
      <c r="EG243" s="648"/>
      <c r="EH243" s="648"/>
      <c r="EI243" s="648"/>
      <c r="EJ243" s="648"/>
      <c r="EK243" s="648"/>
      <c r="EL243" s="648"/>
      <c r="EM243" s="648"/>
      <c r="EN243" s="648"/>
      <c r="EO243" s="648"/>
      <c r="EP243" s="648"/>
      <c r="EQ243" s="648"/>
      <c r="ER243" s="648"/>
      <c r="ES243" s="648"/>
      <c r="ET243" s="648"/>
      <c r="EU243" s="648"/>
      <c r="EV243" s="648"/>
      <c r="EW243" s="648"/>
      <c r="EX243" s="648"/>
      <c r="EY243" s="648"/>
      <c r="EZ243" s="648"/>
      <c r="FA243" s="648"/>
      <c r="FB243" s="648"/>
      <c r="FC243" s="648"/>
      <c r="FD243" s="648"/>
      <c r="FE243" s="648"/>
      <c r="FF243" s="648"/>
      <c r="FG243" s="648"/>
      <c r="FH243" s="648"/>
      <c r="FI243" s="648"/>
      <c r="FJ243" s="648"/>
      <c r="FK243" s="648"/>
      <c r="FL243" s="648"/>
      <c r="FM243" s="648"/>
      <c r="FN243" s="648"/>
      <c r="FO243" s="648"/>
      <c r="FP243" s="648"/>
      <c r="FQ243" s="648"/>
      <c r="FR243" s="648"/>
      <c r="FS243" s="648"/>
      <c r="FT243" s="648"/>
      <c r="FU243" s="648"/>
      <c r="FV243" s="648"/>
      <c r="FW243" s="648"/>
      <c r="FX243" s="648"/>
      <c r="FY243" s="648"/>
      <c r="FZ243" s="648"/>
      <c r="GA243" s="648"/>
      <c r="GB243" s="648"/>
      <c r="GC243" s="648"/>
      <c r="GD243" s="648"/>
      <c r="GE243" s="648"/>
      <c r="GF243" s="648"/>
      <c r="GG243" s="648"/>
      <c r="GH243" s="648"/>
      <c r="GI243" s="648"/>
      <c r="GJ243" s="648"/>
      <c r="GK243" s="648"/>
      <c r="GL243" s="648"/>
      <c r="GM243" s="648"/>
      <c r="GN243" s="648"/>
      <c r="GO243" s="648"/>
      <c r="GP243" s="648"/>
      <c r="GQ243" s="648"/>
      <c r="GR243" s="648"/>
      <c r="GS243" s="648"/>
      <c r="GT243" s="648"/>
      <c r="GU243" s="648"/>
      <c r="GV243" s="648"/>
      <c r="GW243" s="648"/>
      <c r="GX243" s="648"/>
      <c r="GY243" s="648"/>
      <c r="GZ243" s="648"/>
      <c r="HA243" s="648"/>
      <c r="HB243" s="648"/>
      <c r="HC243" s="648"/>
      <c r="HD243" s="648"/>
      <c r="HE243" s="648"/>
      <c r="HF243" s="648"/>
      <c r="HG243" s="648"/>
      <c r="HH243" s="648"/>
      <c r="HI243" s="648"/>
      <c r="HJ243" s="648"/>
      <c r="HK243" s="648"/>
      <c r="HL243" s="648"/>
    </row>
    <row r="244" spans="1:220" s="679" customFormat="1">
      <c r="A244" s="673">
        <v>720</v>
      </c>
      <c r="B244" s="669">
        <v>200</v>
      </c>
      <c r="C244" s="669">
        <v>300</v>
      </c>
      <c r="D244" s="669">
        <v>200</v>
      </c>
      <c r="E244" s="669"/>
      <c r="F244" s="669"/>
      <c r="G244" s="659" t="s">
        <v>1209</v>
      </c>
      <c r="H244" s="660">
        <v>0</v>
      </c>
      <c r="I244" s="660">
        <v>0</v>
      </c>
      <c r="J244" s="665"/>
      <c r="K244" s="648"/>
      <c r="L244" s="648"/>
      <c r="M244" s="648"/>
      <c r="N244" s="648"/>
      <c r="O244" s="648"/>
      <c r="P244" s="648"/>
      <c r="Q244" s="648"/>
      <c r="R244" s="648"/>
      <c r="S244" s="648"/>
      <c r="T244" s="648"/>
      <c r="U244" s="648"/>
      <c r="V244" s="648"/>
      <c r="W244" s="648"/>
      <c r="X244" s="648"/>
      <c r="Y244" s="648"/>
      <c r="Z244" s="648"/>
      <c r="AA244" s="648"/>
      <c r="AB244" s="648"/>
      <c r="AC244" s="648"/>
      <c r="AD244" s="648"/>
      <c r="AE244" s="648"/>
      <c r="AF244" s="648"/>
      <c r="AG244" s="648"/>
      <c r="AH244" s="648"/>
      <c r="AI244" s="648"/>
      <c r="AJ244" s="648"/>
      <c r="AK244" s="648"/>
      <c r="AL244" s="648"/>
      <c r="AM244" s="648"/>
      <c r="AN244" s="648"/>
      <c r="AO244" s="648"/>
      <c r="AP244" s="648"/>
      <c r="AQ244" s="648"/>
      <c r="AR244" s="648"/>
      <c r="AS244" s="648"/>
      <c r="AT244" s="648"/>
      <c r="AU244" s="648"/>
      <c r="AV244" s="648"/>
      <c r="AW244" s="648"/>
      <c r="AX244" s="648"/>
      <c r="AY244" s="648"/>
      <c r="AZ244" s="648"/>
      <c r="BA244" s="648"/>
      <c r="BB244" s="648"/>
      <c r="BC244" s="648"/>
      <c r="BD244" s="648"/>
      <c r="BE244" s="648"/>
      <c r="BF244" s="648"/>
      <c r="BG244" s="648"/>
      <c r="BH244" s="648"/>
      <c r="BI244" s="648"/>
      <c r="BJ244" s="648"/>
      <c r="BK244" s="648"/>
      <c r="BL244" s="648"/>
      <c r="BM244" s="648"/>
      <c r="BN244" s="648"/>
      <c r="BO244" s="648"/>
      <c r="BP244" s="648"/>
      <c r="BQ244" s="648"/>
      <c r="BR244" s="648"/>
      <c r="BS244" s="648"/>
      <c r="BT244" s="648"/>
      <c r="BU244" s="648"/>
      <c r="BV244" s="648"/>
      <c r="BW244" s="648"/>
      <c r="BX244" s="648"/>
      <c r="BY244" s="648"/>
      <c r="BZ244" s="648"/>
      <c r="CA244" s="648"/>
      <c r="CB244" s="648"/>
      <c r="CC244" s="648"/>
      <c r="CD244" s="648"/>
      <c r="CE244" s="648"/>
      <c r="CF244" s="648"/>
      <c r="CG244" s="648"/>
      <c r="CH244" s="648"/>
      <c r="CI244" s="648"/>
      <c r="CJ244" s="648"/>
      <c r="CK244" s="648"/>
      <c r="CL244" s="648"/>
      <c r="CM244" s="648"/>
      <c r="CN244" s="648"/>
      <c r="CO244" s="648"/>
      <c r="CP244" s="648"/>
      <c r="CQ244" s="648"/>
      <c r="CR244" s="648"/>
      <c r="CS244" s="648"/>
      <c r="CT244" s="648"/>
      <c r="CU244" s="648"/>
      <c r="CV244" s="648"/>
      <c r="CW244" s="648"/>
      <c r="CX244" s="648"/>
      <c r="CY244" s="648"/>
      <c r="CZ244" s="648"/>
      <c r="DA244" s="648"/>
      <c r="DB244" s="648"/>
      <c r="DC244" s="648"/>
      <c r="DD244" s="648"/>
      <c r="DE244" s="648"/>
      <c r="DF244" s="648"/>
      <c r="DG244" s="648"/>
      <c r="DH244" s="648"/>
      <c r="DI244" s="648"/>
      <c r="DJ244" s="648"/>
      <c r="DK244" s="648"/>
      <c r="DL244" s="648"/>
      <c r="DM244" s="648"/>
      <c r="DN244" s="648"/>
      <c r="DO244" s="648"/>
      <c r="DP244" s="648"/>
      <c r="DQ244" s="648"/>
      <c r="DR244" s="648"/>
      <c r="DS244" s="648"/>
      <c r="DT244" s="648"/>
      <c r="DU244" s="648"/>
      <c r="DV244" s="648"/>
      <c r="DW244" s="648"/>
      <c r="DX244" s="648"/>
      <c r="DY244" s="648"/>
      <c r="DZ244" s="648"/>
      <c r="EA244" s="648"/>
      <c r="EB244" s="648"/>
      <c r="EC244" s="648"/>
      <c r="ED244" s="648"/>
      <c r="EE244" s="648"/>
      <c r="EF244" s="648"/>
      <c r="EG244" s="648"/>
      <c r="EH244" s="648"/>
      <c r="EI244" s="648"/>
      <c r="EJ244" s="648"/>
      <c r="EK244" s="648"/>
      <c r="EL244" s="648"/>
      <c r="EM244" s="648"/>
      <c r="EN244" s="648"/>
      <c r="EO244" s="648"/>
      <c r="EP244" s="648"/>
      <c r="EQ244" s="648"/>
      <c r="ER244" s="648"/>
      <c r="ES244" s="648"/>
      <c r="ET244" s="648"/>
      <c r="EU244" s="648"/>
      <c r="EV244" s="648"/>
      <c r="EW244" s="648"/>
      <c r="EX244" s="648"/>
      <c r="EY244" s="648"/>
      <c r="EZ244" s="648"/>
      <c r="FA244" s="648"/>
      <c r="FB244" s="648"/>
      <c r="FC244" s="648"/>
      <c r="FD244" s="648"/>
      <c r="FE244" s="648"/>
      <c r="FF244" s="648"/>
      <c r="FG244" s="648"/>
      <c r="FH244" s="648"/>
      <c r="FI244" s="648"/>
      <c r="FJ244" s="648"/>
      <c r="FK244" s="648"/>
      <c r="FL244" s="648"/>
      <c r="FM244" s="648"/>
      <c r="FN244" s="648"/>
      <c r="FO244" s="648"/>
      <c r="FP244" s="648"/>
      <c r="FQ244" s="648"/>
      <c r="FR244" s="648"/>
      <c r="FS244" s="648"/>
      <c r="FT244" s="648"/>
      <c r="FU244" s="648"/>
      <c r="FV244" s="648"/>
      <c r="FW244" s="648"/>
      <c r="FX244" s="648"/>
      <c r="FY244" s="648"/>
      <c r="FZ244" s="648"/>
      <c r="GA244" s="648"/>
      <c r="GB244" s="648"/>
      <c r="GC244" s="648"/>
      <c r="GD244" s="648"/>
      <c r="GE244" s="648"/>
      <c r="GF244" s="648"/>
      <c r="GG244" s="648"/>
      <c r="GH244" s="648"/>
      <c r="GI244" s="648"/>
      <c r="GJ244" s="648"/>
      <c r="GK244" s="648"/>
      <c r="GL244" s="648"/>
      <c r="GM244" s="648"/>
      <c r="GN244" s="648"/>
      <c r="GO244" s="648"/>
      <c r="GP244" s="648"/>
      <c r="GQ244" s="648"/>
      <c r="GR244" s="648"/>
      <c r="GS244" s="648"/>
      <c r="GT244" s="648"/>
      <c r="GU244" s="648"/>
      <c r="GV244" s="648"/>
      <c r="GW244" s="648"/>
      <c r="GX244" s="648"/>
      <c r="GY244" s="648"/>
      <c r="GZ244" s="648"/>
      <c r="HA244" s="648"/>
      <c r="HB244" s="648"/>
      <c r="HC244" s="648"/>
      <c r="HD244" s="648"/>
      <c r="HE244" s="648"/>
      <c r="HF244" s="648"/>
      <c r="HG244" s="648"/>
      <c r="HH244" s="648"/>
      <c r="HI244" s="648"/>
      <c r="HJ244" s="648"/>
      <c r="HK244" s="648"/>
      <c r="HL244" s="648"/>
    </row>
    <row r="245" spans="1:220" s="679" customFormat="1">
      <c r="A245" s="673">
        <v>720</v>
      </c>
      <c r="B245" s="669">
        <v>200</v>
      </c>
      <c r="C245" s="669">
        <v>300</v>
      </c>
      <c r="D245" s="669">
        <v>200</v>
      </c>
      <c r="E245" s="662">
        <v>10</v>
      </c>
      <c r="F245" s="662"/>
      <c r="G245" s="663" t="s">
        <v>1210</v>
      </c>
      <c r="H245" s="664">
        <v>0</v>
      </c>
      <c r="I245" s="664">
        <v>0</v>
      </c>
      <c r="J245" s="665" t="s">
        <v>1538</v>
      </c>
      <c r="K245" s="648"/>
      <c r="L245" s="648"/>
      <c r="M245" s="648"/>
      <c r="N245" s="648"/>
      <c r="O245" s="648"/>
      <c r="P245" s="648"/>
      <c r="Q245" s="648"/>
      <c r="R245" s="648"/>
      <c r="S245" s="648"/>
      <c r="T245" s="648"/>
      <c r="U245" s="648"/>
      <c r="V245" s="648"/>
      <c r="W245" s="648"/>
      <c r="X245" s="648"/>
      <c r="Y245" s="648"/>
      <c r="Z245" s="648"/>
      <c r="AA245" s="648"/>
      <c r="AB245" s="648"/>
      <c r="AC245" s="648"/>
      <c r="AD245" s="648"/>
      <c r="AE245" s="648"/>
      <c r="AF245" s="648"/>
      <c r="AG245" s="648"/>
      <c r="AH245" s="648"/>
      <c r="AI245" s="648"/>
      <c r="AJ245" s="648"/>
      <c r="AK245" s="648"/>
      <c r="AL245" s="648"/>
      <c r="AM245" s="648"/>
      <c r="AN245" s="648"/>
      <c r="AO245" s="648"/>
      <c r="AP245" s="648"/>
      <c r="AQ245" s="648"/>
      <c r="AR245" s="648"/>
      <c r="AS245" s="648"/>
      <c r="AT245" s="648"/>
      <c r="AU245" s="648"/>
      <c r="AV245" s="648"/>
      <c r="AW245" s="648"/>
      <c r="AX245" s="648"/>
      <c r="AY245" s="648"/>
      <c r="AZ245" s="648"/>
      <c r="BA245" s="648"/>
      <c r="BB245" s="648"/>
      <c r="BC245" s="648"/>
      <c r="BD245" s="648"/>
      <c r="BE245" s="648"/>
      <c r="BF245" s="648"/>
      <c r="BG245" s="648"/>
      <c r="BH245" s="648"/>
      <c r="BI245" s="648"/>
      <c r="BJ245" s="648"/>
      <c r="BK245" s="648"/>
      <c r="BL245" s="648"/>
      <c r="BM245" s="648"/>
      <c r="BN245" s="648"/>
      <c r="BO245" s="648"/>
      <c r="BP245" s="648"/>
      <c r="BQ245" s="648"/>
      <c r="BR245" s="648"/>
      <c r="BS245" s="648"/>
      <c r="BT245" s="648"/>
      <c r="BU245" s="648"/>
      <c r="BV245" s="648"/>
      <c r="BW245" s="648"/>
      <c r="BX245" s="648"/>
      <c r="BY245" s="648"/>
      <c r="BZ245" s="648"/>
      <c r="CA245" s="648"/>
      <c r="CB245" s="648"/>
      <c r="CC245" s="648"/>
      <c r="CD245" s="648"/>
      <c r="CE245" s="648"/>
      <c r="CF245" s="648"/>
      <c r="CG245" s="648"/>
      <c r="CH245" s="648"/>
      <c r="CI245" s="648"/>
      <c r="CJ245" s="648"/>
      <c r="CK245" s="648"/>
      <c r="CL245" s="648"/>
      <c r="CM245" s="648"/>
      <c r="CN245" s="648"/>
      <c r="CO245" s="648"/>
      <c r="CP245" s="648"/>
      <c r="CQ245" s="648"/>
      <c r="CR245" s="648"/>
      <c r="CS245" s="648"/>
      <c r="CT245" s="648"/>
      <c r="CU245" s="648"/>
      <c r="CV245" s="648"/>
      <c r="CW245" s="648"/>
      <c r="CX245" s="648"/>
      <c r="CY245" s="648"/>
      <c r="CZ245" s="648"/>
      <c r="DA245" s="648"/>
      <c r="DB245" s="648"/>
      <c r="DC245" s="648"/>
      <c r="DD245" s="648"/>
      <c r="DE245" s="648"/>
      <c r="DF245" s="648"/>
      <c r="DG245" s="648"/>
      <c r="DH245" s="648"/>
      <c r="DI245" s="648"/>
      <c r="DJ245" s="648"/>
      <c r="DK245" s="648"/>
      <c r="DL245" s="648"/>
      <c r="DM245" s="648"/>
      <c r="DN245" s="648"/>
      <c r="DO245" s="648"/>
      <c r="DP245" s="648"/>
      <c r="DQ245" s="648"/>
      <c r="DR245" s="648"/>
      <c r="DS245" s="648"/>
      <c r="DT245" s="648"/>
      <c r="DU245" s="648"/>
      <c r="DV245" s="648"/>
      <c r="DW245" s="648"/>
      <c r="DX245" s="648"/>
      <c r="DY245" s="648"/>
      <c r="DZ245" s="648"/>
      <c r="EA245" s="648"/>
      <c r="EB245" s="648"/>
      <c r="EC245" s="648"/>
      <c r="ED245" s="648"/>
      <c r="EE245" s="648"/>
      <c r="EF245" s="648"/>
      <c r="EG245" s="648"/>
      <c r="EH245" s="648"/>
      <c r="EI245" s="648"/>
      <c r="EJ245" s="648"/>
      <c r="EK245" s="648"/>
      <c r="EL245" s="648"/>
      <c r="EM245" s="648"/>
      <c r="EN245" s="648"/>
      <c r="EO245" s="648"/>
      <c r="EP245" s="648"/>
      <c r="EQ245" s="648"/>
      <c r="ER245" s="648"/>
      <c r="ES245" s="648"/>
      <c r="ET245" s="648"/>
      <c r="EU245" s="648"/>
      <c r="EV245" s="648"/>
      <c r="EW245" s="648"/>
      <c r="EX245" s="648"/>
      <c r="EY245" s="648"/>
      <c r="EZ245" s="648"/>
      <c r="FA245" s="648"/>
      <c r="FB245" s="648"/>
      <c r="FC245" s="648"/>
      <c r="FD245" s="648"/>
      <c r="FE245" s="648"/>
      <c r="FF245" s="648"/>
      <c r="FG245" s="648"/>
      <c r="FH245" s="648"/>
      <c r="FI245" s="648"/>
      <c r="FJ245" s="648"/>
      <c r="FK245" s="648"/>
      <c r="FL245" s="648"/>
      <c r="FM245" s="648"/>
      <c r="FN245" s="648"/>
      <c r="FO245" s="648"/>
      <c r="FP245" s="648"/>
      <c r="FQ245" s="648"/>
      <c r="FR245" s="648"/>
      <c r="FS245" s="648"/>
      <c r="FT245" s="648"/>
      <c r="FU245" s="648"/>
      <c r="FV245" s="648"/>
      <c r="FW245" s="648"/>
      <c r="FX245" s="648"/>
      <c r="FY245" s="648"/>
      <c r="FZ245" s="648"/>
      <c r="GA245" s="648"/>
      <c r="GB245" s="648"/>
      <c r="GC245" s="648"/>
      <c r="GD245" s="648"/>
      <c r="GE245" s="648"/>
      <c r="GF245" s="648"/>
      <c r="GG245" s="648"/>
      <c r="GH245" s="648"/>
      <c r="GI245" s="648"/>
      <c r="GJ245" s="648"/>
      <c r="GK245" s="648"/>
      <c r="GL245" s="648"/>
      <c r="GM245" s="648"/>
      <c r="GN245" s="648"/>
      <c r="GO245" s="648"/>
      <c r="GP245" s="648"/>
      <c r="GQ245" s="648"/>
      <c r="GR245" s="648"/>
      <c r="GS245" s="648"/>
      <c r="GT245" s="648"/>
      <c r="GU245" s="648"/>
      <c r="GV245" s="648"/>
      <c r="GW245" s="648"/>
      <c r="GX245" s="648"/>
      <c r="GY245" s="648"/>
      <c r="GZ245" s="648"/>
      <c r="HA245" s="648"/>
      <c r="HB245" s="648"/>
      <c r="HC245" s="648"/>
      <c r="HD245" s="648"/>
      <c r="HE245" s="648"/>
      <c r="HF245" s="648"/>
      <c r="HG245" s="648"/>
      <c r="HH245" s="648"/>
      <c r="HI245" s="648"/>
      <c r="HJ245" s="648"/>
      <c r="HK245" s="648"/>
      <c r="HL245" s="648"/>
    </row>
    <row r="246" spans="1:220" s="679" customFormat="1">
      <c r="A246" s="673">
        <v>720</v>
      </c>
      <c r="B246" s="669">
        <v>200</v>
      </c>
      <c r="C246" s="669">
        <v>300</v>
      </c>
      <c r="D246" s="669">
        <v>200</v>
      </c>
      <c r="E246" s="662">
        <v>20</v>
      </c>
      <c r="F246" s="662"/>
      <c r="G246" s="663" t="s">
        <v>1211</v>
      </c>
      <c r="H246" s="664">
        <v>0</v>
      </c>
      <c r="I246" s="664">
        <v>0</v>
      </c>
      <c r="J246" s="665" t="s">
        <v>1541</v>
      </c>
      <c r="K246" s="648"/>
      <c r="L246" s="648"/>
      <c r="M246" s="648"/>
      <c r="N246" s="648"/>
      <c r="O246" s="648"/>
      <c r="P246" s="648"/>
      <c r="Q246" s="648"/>
      <c r="R246" s="648"/>
      <c r="S246" s="648"/>
      <c r="T246" s="648"/>
      <c r="U246" s="648"/>
      <c r="V246" s="648"/>
      <c r="W246" s="648"/>
      <c r="X246" s="648"/>
      <c r="Y246" s="648"/>
      <c r="Z246" s="648"/>
      <c r="AA246" s="648"/>
      <c r="AB246" s="648"/>
      <c r="AC246" s="648"/>
      <c r="AD246" s="648"/>
      <c r="AE246" s="648"/>
      <c r="AF246" s="648"/>
      <c r="AG246" s="648"/>
      <c r="AH246" s="648"/>
      <c r="AI246" s="648"/>
      <c r="AJ246" s="648"/>
      <c r="AK246" s="648"/>
      <c r="AL246" s="648"/>
      <c r="AM246" s="648"/>
      <c r="AN246" s="648"/>
      <c r="AO246" s="648"/>
      <c r="AP246" s="648"/>
      <c r="AQ246" s="648"/>
      <c r="AR246" s="648"/>
      <c r="AS246" s="648"/>
      <c r="AT246" s="648"/>
      <c r="AU246" s="648"/>
      <c r="AV246" s="648"/>
      <c r="AW246" s="648"/>
      <c r="AX246" s="648"/>
      <c r="AY246" s="648"/>
      <c r="AZ246" s="648"/>
      <c r="BA246" s="648"/>
      <c r="BB246" s="648"/>
      <c r="BC246" s="648"/>
      <c r="BD246" s="648"/>
      <c r="BE246" s="648"/>
      <c r="BF246" s="648"/>
      <c r="BG246" s="648"/>
      <c r="BH246" s="648"/>
      <c r="BI246" s="648"/>
      <c r="BJ246" s="648"/>
      <c r="BK246" s="648"/>
      <c r="BL246" s="648"/>
      <c r="BM246" s="648"/>
      <c r="BN246" s="648"/>
      <c r="BO246" s="648"/>
      <c r="BP246" s="648"/>
      <c r="BQ246" s="648"/>
      <c r="BR246" s="648"/>
      <c r="BS246" s="648"/>
      <c r="BT246" s="648"/>
      <c r="BU246" s="648"/>
      <c r="BV246" s="648"/>
      <c r="BW246" s="648"/>
      <c r="BX246" s="648"/>
      <c r="BY246" s="648"/>
      <c r="BZ246" s="648"/>
      <c r="CA246" s="648"/>
      <c r="CB246" s="648"/>
      <c r="CC246" s="648"/>
      <c r="CD246" s="648"/>
      <c r="CE246" s="648"/>
      <c r="CF246" s="648"/>
      <c r="CG246" s="648"/>
      <c r="CH246" s="648"/>
      <c r="CI246" s="648"/>
      <c r="CJ246" s="648"/>
      <c r="CK246" s="648"/>
      <c r="CL246" s="648"/>
      <c r="CM246" s="648"/>
      <c r="CN246" s="648"/>
      <c r="CO246" s="648"/>
      <c r="CP246" s="648"/>
      <c r="CQ246" s="648"/>
      <c r="CR246" s="648"/>
      <c r="CS246" s="648"/>
      <c r="CT246" s="648"/>
      <c r="CU246" s="648"/>
      <c r="CV246" s="648"/>
      <c r="CW246" s="648"/>
      <c r="CX246" s="648"/>
      <c r="CY246" s="648"/>
      <c r="CZ246" s="648"/>
      <c r="DA246" s="648"/>
      <c r="DB246" s="648"/>
      <c r="DC246" s="648"/>
      <c r="DD246" s="648"/>
      <c r="DE246" s="648"/>
      <c r="DF246" s="648"/>
      <c r="DG246" s="648"/>
      <c r="DH246" s="648"/>
      <c r="DI246" s="648"/>
      <c r="DJ246" s="648"/>
      <c r="DK246" s="648"/>
      <c r="DL246" s="648"/>
      <c r="DM246" s="648"/>
      <c r="DN246" s="648"/>
      <c r="DO246" s="648"/>
      <c r="DP246" s="648"/>
      <c r="DQ246" s="648"/>
      <c r="DR246" s="648"/>
      <c r="DS246" s="648"/>
      <c r="DT246" s="648"/>
      <c r="DU246" s="648"/>
      <c r="DV246" s="648"/>
      <c r="DW246" s="648"/>
      <c r="DX246" s="648"/>
      <c r="DY246" s="648"/>
      <c r="DZ246" s="648"/>
      <c r="EA246" s="648"/>
      <c r="EB246" s="648"/>
      <c r="EC246" s="648"/>
      <c r="ED246" s="648"/>
      <c r="EE246" s="648"/>
      <c r="EF246" s="648"/>
      <c r="EG246" s="648"/>
      <c r="EH246" s="648"/>
      <c r="EI246" s="648"/>
      <c r="EJ246" s="648"/>
      <c r="EK246" s="648"/>
      <c r="EL246" s="648"/>
      <c r="EM246" s="648"/>
      <c r="EN246" s="648"/>
      <c r="EO246" s="648"/>
      <c r="EP246" s="648"/>
      <c r="EQ246" s="648"/>
      <c r="ER246" s="648"/>
      <c r="ES246" s="648"/>
      <c r="ET246" s="648"/>
      <c r="EU246" s="648"/>
      <c r="EV246" s="648"/>
      <c r="EW246" s="648"/>
      <c r="EX246" s="648"/>
      <c r="EY246" s="648"/>
      <c r="EZ246" s="648"/>
      <c r="FA246" s="648"/>
      <c r="FB246" s="648"/>
      <c r="FC246" s="648"/>
      <c r="FD246" s="648"/>
      <c r="FE246" s="648"/>
      <c r="FF246" s="648"/>
      <c r="FG246" s="648"/>
      <c r="FH246" s="648"/>
      <c r="FI246" s="648"/>
      <c r="FJ246" s="648"/>
      <c r="FK246" s="648"/>
      <c r="FL246" s="648"/>
      <c r="FM246" s="648"/>
      <c r="FN246" s="648"/>
      <c r="FO246" s="648"/>
      <c r="FP246" s="648"/>
      <c r="FQ246" s="648"/>
      <c r="FR246" s="648"/>
      <c r="FS246" s="648"/>
      <c r="FT246" s="648"/>
      <c r="FU246" s="648"/>
      <c r="FV246" s="648"/>
      <c r="FW246" s="648"/>
      <c r="FX246" s="648"/>
      <c r="FY246" s="648"/>
      <c r="FZ246" s="648"/>
      <c r="GA246" s="648"/>
      <c r="GB246" s="648"/>
      <c r="GC246" s="648"/>
      <c r="GD246" s="648"/>
      <c r="GE246" s="648"/>
      <c r="GF246" s="648"/>
      <c r="GG246" s="648"/>
      <c r="GH246" s="648"/>
      <c r="GI246" s="648"/>
      <c r="GJ246" s="648"/>
      <c r="GK246" s="648"/>
      <c r="GL246" s="648"/>
      <c r="GM246" s="648"/>
      <c r="GN246" s="648"/>
      <c r="GO246" s="648"/>
      <c r="GP246" s="648"/>
      <c r="GQ246" s="648"/>
      <c r="GR246" s="648"/>
      <c r="GS246" s="648"/>
      <c r="GT246" s="648"/>
      <c r="GU246" s="648"/>
      <c r="GV246" s="648"/>
      <c r="GW246" s="648"/>
      <c r="GX246" s="648"/>
      <c r="GY246" s="648"/>
      <c r="GZ246" s="648"/>
      <c r="HA246" s="648"/>
      <c r="HB246" s="648"/>
      <c r="HC246" s="648"/>
      <c r="HD246" s="648"/>
      <c r="HE246" s="648"/>
      <c r="HF246" s="648"/>
      <c r="HG246" s="648"/>
      <c r="HH246" s="648"/>
      <c r="HI246" s="648"/>
      <c r="HJ246" s="648"/>
      <c r="HK246" s="648"/>
      <c r="HL246" s="648"/>
    </row>
    <row r="247" spans="1:220" s="679" customFormat="1">
      <c r="A247" s="673">
        <v>720</v>
      </c>
      <c r="B247" s="669">
        <v>200</v>
      </c>
      <c r="C247" s="669">
        <v>300</v>
      </c>
      <c r="D247" s="669">
        <v>200</v>
      </c>
      <c r="E247" s="662">
        <v>30</v>
      </c>
      <c r="F247" s="662"/>
      <c r="G247" s="663" t="s">
        <v>1212</v>
      </c>
      <c r="H247" s="664">
        <v>0</v>
      </c>
      <c r="I247" s="664">
        <v>0</v>
      </c>
      <c r="J247" s="665" t="s">
        <v>1543</v>
      </c>
      <c r="K247" s="648"/>
      <c r="L247" s="648"/>
      <c r="M247" s="648"/>
      <c r="N247" s="648"/>
      <c r="O247" s="648"/>
      <c r="P247" s="648"/>
      <c r="Q247" s="648"/>
      <c r="R247" s="648"/>
      <c r="S247" s="648"/>
      <c r="T247" s="648"/>
      <c r="U247" s="648"/>
      <c r="V247" s="648"/>
      <c r="W247" s="648"/>
      <c r="X247" s="648"/>
      <c r="Y247" s="648"/>
      <c r="Z247" s="648"/>
      <c r="AA247" s="648"/>
      <c r="AB247" s="648"/>
      <c r="AC247" s="648"/>
      <c r="AD247" s="648"/>
      <c r="AE247" s="648"/>
      <c r="AF247" s="648"/>
      <c r="AG247" s="648"/>
      <c r="AH247" s="648"/>
      <c r="AI247" s="648"/>
      <c r="AJ247" s="648"/>
      <c r="AK247" s="648"/>
      <c r="AL247" s="648"/>
      <c r="AM247" s="648"/>
      <c r="AN247" s="648"/>
      <c r="AO247" s="648"/>
      <c r="AP247" s="648"/>
      <c r="AQ247" s="648"/>
      <c r="AR247" s="648"/>
      <c r="AS247" s="648"/>
      <c r="AT247" s="648"/>
      <c r="AU247" s="648"/>
      <c r="AV247" s="648"/>
      <c r="AW247" s="648"/>
      <c r="AX247" s="648"/>
      <c r="AY247" s="648"/>
      <c r="AZ247" s="648"/>
      <c r="BA247" s="648"/>
      <c r="BB247" s="648"/>
      <c r="BC247" s="648"/>
      <c r="BD247" s="648"/>
      <c r="BE247" s="648"/>
      <c r="BF247" s="648"/>
      <c r="BG247" s="648"/>
      <c r="BH247" s="648"/>
      <c r="BI247" s="648"/>
      <c r="BJ247" s="648"/>
      <c r="BK247" s="648"/>
      <c r="BL247" s="648"/>
      <c r="BM247" s="648"/>
      <c r="BN247" s="648"/>
      <c r="BO247" s="648"/>
      <c r="BP247" s="648"/>
      <c r="BQ247" s="648"/>
      <c r="BR247" s="648"/>
      <c r="BS247" s="648"/>
      <c r="BT247" s="648"/>
      <c r="BU247" s="648"/>
      <c r="BV247" s="648"/>
      <c r="BW247" s="648"/>
      <c r="BX247" s="648"/>
      <c r="BY247" s="648"/>
      <c r="BZ247" s="648"/>
      <c r="CA247" s="648"/>
      <c r="CB247" s="648"/>
      <c r="CC247" s="648"/>
      <c r="CD247" s="648"/>
      <c r="CE247" s="648"/>
      <c r="CF247" s="648"/>
      <c r="CG247" s="648"/>
      <c r="CH247" s="648"/>
      <c r="CI247" s="648"/>
      <c r="CJ247" s="648"/>
      <c r="CK247" s="648"/>
      <c r="CL247" s="648"/>
      <c r="CM247" s="648"/>
      <c r="CN247" s="648"/>
      <c r="CO247" s="648"/>
      <c r="CP247" s="648"/>
      <c r="CQ247" s="648"/>
      <c r="CR247" s="648"/>
      <c r="CS247" s="648"/>
      <c r="CT247" s="648"/>
      <c r="CU247" s="648"/>
      <c r="CV247" s="648"/>
      <c r="CW247" s="648"/>
      <c r="CX247" s="648"/>
      <c r="CY247" s="648"/>
      <c r="CZ247" s="648"/>
      <c r="DA247" s="648"/>
      <c r="DB247" s="648"/>
      <c r="DC247" s="648"/>
      <c r="DD247" s="648"/>
      <c r="DE247" s="648"/>
      <c r="DF247" s="648"/>
      <c r="DG247" s="648"/>
      <c r="DH247" s="648"/>
      <c r="DI247" s="648"/>
      <c r="DJ247" s="648"/>
      <c r="DK247" s="648"/>
      <c r="DL247" s="648"/>
      <c r="DM247" s="648"/>
      <c r="DN247" s="648"/>
      <c r="DO247" s="648"/>
      <c r="DP247" s="648"/>
      <c r="DQ247" s="648"/>
      <c r="DR247" s="648"/>
      <c r="DS247" s="648"/>
      <c r="DT247" s="648"/>
      <c r="DU247" s="648"/>
      <c r="DV247" s="648"/>
      <c r="DW247" s="648"/>
      <c r="DX247" s="648"/>
      <c r="DY247" s="648"/>
      <c r="DZ247" s="648"/>
      <c r="EA247" s="648"/>
      <c r="EB247" s="648"/>
      <c r="EC247" s="648"/>
      <c r="ED247" s="648"/>
      <c r="EE247" s="648"/>
      <c r="EF247" s="648"/>
      <c r="EG247" s="648"/>
      <c r="EH247" s="648"/>
      <c r="EI247" s="648"/>
      <c r="EJ247" s="648"/>
      <c r="EK247" s="648"/>
      <c r="EL247" s="648"/>
      <c r="EM247" s="648"/>
      <c r="EN247" s="648"/>
      <c r="EO247" s="648"/>
      <c r="EP247" s="648"/>
      <c r="EQ247" s="648"/>
      <c r="ER247" s="648"/>
      <c r="ES247" s="648"/>
      <c r="ET247" s="648"/>
      <c r="EU247" s="648"/>
      <c r="EV247" s="648"/>
      <c r="EW247" s="648"/>
      <c r="EX247" s="648"/>
      <c r="EY247" s="648"/>
      <c r="EZ247" s="648"/>
      <c r="FA247" s="648"/>
      <c r="FB247" s="648"/>
      <c r="FC247" s="648"/>
      <c r="FD247" s="648"/>
      <c r="FE247" s="648"/>
      <c r="FF247" s="648"/>
      <c r="FG247" s="648"/>
      <c r="FH247" s="648"/>
      <c r="FI247" s="648"/>
      <c r="FJ247" s="648"/>
      <c r="FK247" s="648"/>
      <c r="FL247" s="648"/>
      <c r="FM247" s="648"/>
      <c r="FN247" s="648"/>
      <c r="FO247" s="648"/>
      <c r="FP247" s="648"/>
      <c r="FQ247" s="648"/>
      <c r="FR247" s="648"/>
      <c r="FS247" s="648"/>
      <c r="FT247" s="648"/>
      <c r="FU247" s="648"/>
      <c r="FV247" s="648"/>
      <c r="FW247" s="648"/>
      <c r="FX247" s="648"/>
      <c r="FY247" s="648"/>
      <c r="FZ247" s="648"/>
      <c r="GA247" s="648"/>
      <c r="GB247" s="648"/>
      <c r="GC247" s="648"/>
      <c r="GD247" s="648"/>
      <c r="GE247" s="648"/>
      <c r="GF247" s="648"/>
      <c r="GG247" s="648"/>
      <c r="GH247" s="648"/>
      <c r="GI247" s="648"/>
      <c r="GJ247" s="648"/>
      <c r="GK247" s="648"/>
      <c r="GL247" s="648"/>
      <c r="GM247" s="648"/>
      <c r="GN247" s="648"/>
      <c r="GO247" s="648"/>
      <c r="GP247" s="648"/>
      <c r="GQ247" s="648"/>
      <c r="GR247" s="648"/>
      <c r="GS247" s="648"/>
      <c r="GT247" s="648"/>
      <c r="GU247" s="648"/>
      <c r="GV247" s="648"/>
      <c r="GW247" s="648"/>
      <c r="GX247" s="648"/>
      <c r="GY247" s="648"/>
      <c r="GZ247" s="648"/>
      <c r="HA247" s="648"/>
      <c r="HB247" s="648"/>
      <c r="HC247" s="648"/>
      <c r="HD247" s="648"/>
      <c r="HE247" s="648"/>
      <c r="HF247" s="648"/>
      <c r="HG247" s="648"/>
      <c r="HH247" s="648"/>
      <c r="HI247" s="648"/>
      <c r="HJ247" s="648"/>
      <c r="HK247" s="648"/>
      <c r="HL247" s="648"/>
    </row>
    <row r="248" spans="1:220" s="679" customFormat="1">
      <c r="A248" s="673">
        <v>720</v>
      </c>
      <c r="B248" s="669">
        <v>200</v>
      </c>
      <c r="C248" s="669">
        <v>300</v>
      </c>
      <c r="D248" s="669">
        <v>200</v>
      </c>
      <c r="E248" s="662">
        <v>40</v>
      </c>
      <c r="F248" s="662"/>
      <c r="G248" s="663" t="s">
        <v>1213</v>
      </c>
      <c r="H248" s="664">
        <v>0</v>
      </c>
      <c r="I248" s="664">
        <v>0</v>
      </c>
      <c r="J248" s="665" t="s">
        <v>1545</v>
      </c>
      <c r="K248" s="648"/>
      <c r="L248" s="648"/>
      <c r="M248" s="648"/>
      <c r="N248" s="648"/>
      <c r="O248" s="648"/>
      <c r="P248" s="648"/>
      <c r="Q248" s="648"/>
      <c r="R248" s="648"/>
      <c r="S248" s="648"/>
      <c r="T248" s="648"/>
      <c r="U248" s="648"/>
      <c r="V248" s="648"/>
      <c r="W248" s="648"/>
      <c r="X248" s="648"/>
      <c r="Y248" s="648"/>
      <c r="Z248" s="648"/>
      <c r="AA248" s="648"/>
      <c r="AB248" s="648"/>
      <c r="AC248" s="648"/>
      <c r="AD248" s="648"/>
      <c r="AE248" s="648"/>
      <c r="AF248" s="648"/>
      <c r="AG248" s="648"/>
      <c r="AH248" s="648"/>
      <c r="AI248" s="648"/>
      <c r="AJ248" s="648"/>
      <c r="AK248" s="648"/>
      <c r="AL248" s="648"/>
      <c r="AM248" s="648"/>
      <c r="AN248" s="648"/>
      <c r="AO248" s="648"/>
      <c r="AP248" s="648"/>
      <c r="AQ248" s="648"/>
      <c r="AR248" s="648"/>
      <c r="AS248" s="648"/>
      <c r="AT248" s="648"/>
      <c r="AU248" s="648"/>
      <c r="AV248" s="648"/>
      <c r="AW248" s="648"/>
      <c r="AX248" s="648"/>
      <c r="AY248" s="648"/>
      <c r="AZ248" s="648"/>
      <c r="BA248" s="648"/>
      <c r="BB248" s="648"/>
      <c r="BC248" s="648"/>
      <c r="BD248" s="648"/>
      <c r="BE248" s="648"/>
      <c r="BF248" s="648"/>
      <c r="BG248" s="648"/>
      <c r="BH248" s="648"/>
      <c r="BI248" s="648"/>
      <c r="BJ248" s="648"/>
      <c r="BK248" s="648"/>
      <c r="BL248" s="648"/>
      <c r="BM248" s="648"/>
      <c r="BN248" s="648"/>
      <c r="BO248" s="648"/>
      <c r="BP248" s="648"/>
      <c r="BQ248" s="648"/>
      <c r="BR248" s="648"/>
      <c r="BS248" s="648"/>
      <c r="BT248" s="648"/>
      <c r="BU248" s="648"/>
      <c r="BV248" s="648"/>
      <c r="BW248" s="648"/>
      <c r="BX248" s="648"/>
      <c r="BY248" s="648"/>
      <c r="BZ248" s="648"/>
      <c r="CA248" s="648"/>
      <c r="CB248" s="648"/>
      <c r="CC248" s="648"/>
      <c r="CD248" s="648"/>
      <c r="CE248" s="648"/>
      <c r="CF248" s="648"/>
      <c r="CG248" s="648"/>
      <c r="CH248" s="648"/>
      <c r="CI248" s="648"/>
      <c r="CJ248" s="648"/>
      <c r="CK248" s="648"/>
      <c r="CL248" s="648"/>
      <c r="CM248" s="648"/>
      <c r="CN248" s="648"/>
      <c r="CO248" s="648"/>
      <c r="CP248" s="648"/>
      <c r="CQ248" s="648"/>
      <c r="CR248" s="648"/>
      <c r="CS248" s="648"/>
      <c r="CT248" s="648"/>
      <c r="CU248" s="648"/>
      <c r="CV248" s="648"/>
      <c r="CW248" s="648"/>
      <c r="CX248" s="648"/>
      <c r="CY248" s="648"/>
      <c r="CZ248" s="648"/>
      <c r="DA248" s="648"/>
      <c r="DB248" s="648"/>
      <c r="DC248" s="648"/>
      <c r="DD248" s="648"/>
      <c r="DE248" s="648"/>
      <c r="DF248" s="648"/>
      <c r="DG248" s="648"/>
      <c r="DH248" s="648"/>
      <c r="DI248" s="648"/>
      <c r="DJ248" s="648"/>
      <c r="DK248" s="648"/>
      <c r="DL248" s="648"/>
      <c r="DM248" s="648"/>
      <c r="DN248" s="648"/>
      <c r="DO248" s="648"/>
      <c r="DP248" s="648"/>
      <c r="DQ248" s="648"/>
      <c r="DR248" s="648"/>
      <c r="DS248" s="648"/>
      <c r="DT248" s="648"/>
      <c r="DU248" s="648"/>
      <c r="DV248" s="648"/>
      <c r="DW248" s="648"/>
      <c r="DX248" s="648"/>
      <c r="DY248" s="648"/>
      <c r="DZ248" s="648"/>
      <c r="EA248" s="648"/>
      <c r="EB248" s="648"/>
      <c r="EC248" s="648"/>
      <c r="ED248" s="648"/>
      <c r="EE248" s="648"/>
      <c r="EF248" s="648"/>
      <c r="EG248" s="648"/>
      <c r="EH248" s="648"/>
      <c r="EI248" s="648"/>
      <c r="EJ248" s="648"/>
      <c r="EK248" s="648"/>
      <c r="EL248" s="648"/>
      <c r="EM248" s="648"/>
      <c r="EN248" s="648"/>
      <c r="EO248" s="648"/>
      <c r="EP248" s="648"/>
      <c r="EQ248" s="648"/>
      <c r="ER248" s="648"/>
      <c r="ES248" s="648"/>
      <c r="ET248" s="648"/>
      <c r="EU248" s="648"/>
      <c r="EV248" s="648"/>
      <c r="EW248" s="648"/>
      <c r="EX248" s="648"/>
      <c r="EY248" s="648"/>
      <c r="EZ248" s="648"/>
      <c r="FA248" s="648"/>
      <c r="FB248" s="648"/>
      <c r="FC248" s="648"/>
      <c r="FD248" s="648"/>
      <c r="FE248" s="648"/>
      <c r="FF248" s="648"/>
      <c r="FG248" s="648"/>
      <c r="FH248" s="648"/>
      <c r="FI248" s="648"/>
      <c r="FJ248" s="648"/>
      <c r="FK248" s="648"/>
      <c r="FL248" s="648"/>
      <c r="FM248" s="648"/>
      <c r="FN248" s="648"/>
      <c r="FO248" s="648"/>
      <c r="FP248" s="648"/>
      <c r="FQ248" s="648"/>
      <c r="FR248" s="648"/>
      <c r="FS248" s="648"/>
      <c r="FT248" s="648"/>
      <c r="FU248" s="648"/>
      <c r="FV248" s="648"/>
      <c r="FW248" s="648"/>
      <c r="FX248" s="648"/>
      <c r="FY248" s="648"/>
      <c r="FZ248" s="648"/>
      <c r="GA248" s="648"/>
      <c r="GB248" s="648"/>
      <c r="GC248" s="648"/>
      <c r="GD248" s="648"/>
      <c r="GE248" s="648"/>
      <c r="GF248" s="648"/>
      <c r="GG248" s="648"/>
      <c r="GH248" s="648"/>
      <c r="GI248" s="648"/>
      <c r="GJ248" s="648"/>
      <c r="GK248" s="648"/>
      <c r="GL248" s="648"/>
      <c r="GM248" s="648"/>
      <c r="GN248" s="648"/>
      <c r="GO248" s="648"/>
      <c r="GP248" s="648"/>
      <c r="GQ248" s="648"/>
      <c r="GR248" s="648"/>
      <c r="GS248" s="648"/>
      <c r="GT248" s="648"/>
      <c r="GU248" s="648"/>
      <c r="GV248" s="648"/>
      <c r="GW248" s="648"/>
      <c r="GX248" s="648"/>
      <c r="GY248" s="648"/>
      <c r="GZ248" s="648"/>
      <c r="HA248" s="648"/>
      <c r="HB248" s="648"/>
      <c r="HC248" s="648"/>
      <c r="HD248" s="648"/>
      <c r="HE248" s="648"/>
      <c r="HF248" s="648"/>
      <c r="HG248" s="648"/>
      <c r="HH248" s="648"/>
      <c r="HI248" s="648"/>
      <c r="HJ248" s="648"/>
      <c r="HK248" s="648"/>
      <c r="HL248" s="648"/>
    </row>
    <row r="249" spans="1:220" s="679" customFormat="1" ht="25.5">
      <c r="A249" s="673">
        <v>720</v>
      </c>
      <c r="B249" s="669">
        <v>200</v>
      </c>
      <c r="C249" s="669">
        <v>300</v>
      </c>
      <c r="D249" s="669">
        <v>200</v>
      </c>
      <c r="E249" s="662">
        <v>50</v>
      </c>
      <c r="F249" s="662"/>
      <c r="G249" s="663" t="s">
        <v>1214</v>
      </c>
      <c r="H249" s="664">
        <v>0</v>
      </c>
      <c r="I249" s="664">
        <v>0</v>
      </c>
      <c r="J249" s="665" t="s">
        <v>1547</v>
      </c>
      <c r="K249" s="648"/>
      <c r="L249" s="648"/>
      <c r="M249" s="648"/>
      <c r="N249" s="648"/>
      <c r="O249" s="648"/>
      <c r="P249" s="648"/>
      <c r="Q249" s="648"/>
      <c r="R249" s="648"/>
      <c r="S249" s="648"/>
      <c r="T249" s="648"/>
      <c r="U249" s="648"/>
      <c r="V249" s="648"/>
      <c r="W249" s="648"/>
      <c r="X249" s="648"/>
      <c r="Y249" s="648"/>
      <c r="Z249" s="648"/>
      <c r="AA249" s="648"/>
      <c r="AB249" s="648"/>
      <c r="AC249" s="648"/>
      <c r="AD249" s="648"/>
      <c r="AE249" s="648"/>
      <c r="AF249" s="648"/>
      <c r="AG249" s="648"/>
      <c r="AH249" s="648"/>
      <c r="AI249" s="648"/>
      <c r="AJ249" s="648"/>
      <c r="AK249" s="648"/>
      <c r="AL249" s="648"/>
      <c r="AM249" s="648"/>
      <c r="AN249" s="648"/>
      <c r="AO249" s="648"/>
      <c r="AP249" s="648"/>
      <c r="AQ249" s="648"/>
      <c r="AR249" s="648"/>
      <c r="AS249" s="648"/>
      <c r="AT249" s="648"/>
      <c r="AU249" s="648"/>
      <c r="AV249" s="648"/>
      <c r="AW249" s="648"/>
      <c r="AX249" s="648"/>
      <c r="AY249" s="648"/>
      <c r="AZ249" s="648"/>
      <c r="BA249" s="648"/>
      <c r="BB249" s="648"/>
      <c r="BC249" s="648"/>
      <c r="BD249" s="648"/>
      <c r="BE249" s="648"/>
      <c r="BF249" s="648"/>
      <c r="BG249" s="648"/>
      <c r="BH249" s="648"/>
      <c r="BI249" s="648"/>
      <c r="BJ249" s="648"/>
      <c r="BK249" s="648"/>
      <c r="BL249" s="648"/>
      <c r="BM249" s="648"/>
      <c r="BN249" s="648"/>
      <c r="BO249" s="648"/>
      <c r="BP249" s="648"/>
      <c r="BQ249" s="648"/>
      <c r="BR249" s="648"/>
      <c r="BS249" s="648"/>
      <c r="BT249" s="648"/>
      <c r="BU249" s="648"/>
      <c r="BV249" s="648"/>
      <c r="BW249" s="648"/>
      <c r="BX249" s="648"/>
      <c r="BY249" s="648"/>
      <c r="BZ249" s="648"/>
      <c r="CA249" s="648"/>
      <c r="CB249" s="648"/>
      <c r="CC249" s="648"/>
      <c r="CD249" s="648"/>
      <c r="CE249" s="648"/>
      <c r="CF249" s="648"/>
      <c r="CG249" s="648"/>
      <c r="CH249" s="648"/>
      <c r="CI249" s="648"/>
      <c r="CJ249" s="648"/>
      <c r="CK249" s="648"/>
      <c r="CL249" s="648"/>
      <c r="CM249" s="648"/>
      <c r="CN249" s="648"/>
      <c r="CO249" s="648"/>
      <c r="CP249" s="648"/>
      <c r="CQ249" s="648"/>
      <c r="CR249" s="648"/>
      <c r="CS249" s="648"/>
      <c r="CT249" s="648"/>
      <c r="CU249" s="648"/>
      <c r="CV249" s="648"/>
      <c r="CW249" s="648"/>
      <c r="CX249" s="648"/>
      <c r="CY249" s="648"/>
      <c r="CZ249" s="648"/>
      <c r="DA249" s="648"/>
      <c r="DB249" s="648"/>
      <c r="DC249" s="648"/>
      <c r="DD249" s="648"/>
      <c r="DE249" s="648"/>
      <c r="DF249" s="648"/>
      <c r="DG249" s="648"/>
      <c r="DH249" s="648"/>
      <c r="DI249" s="648"/>
      <c r="DJ249" s="648"/>
      <c r="DK249" s="648"/>
      <c r="DL249" s="648"/>
      <c r="DM249" s="648"/>
      <c r="DN249" s="648"/>
      <c r="DO249" s="648"/>
      <c r="DP249" s="648"/>
      <c r="DQ249" s="648"/>
      <c r="DR249" s="648"/>
      <c r="DS249" s="648"/>
      <c r="DT249" s="648"/>
      <c r="DU249" s="648"/>
      <c r="DV249" s="648"/>
      <c r="DW249" s="648"/>
      <c r="DX249" s="648"/>
      <c r="DY249" s="648"/>
      <c r="DZ249" s="648"/>
      <c r="EA249" s="648"/>
      <c r="EB249" s="648"/>
      <c r="EC249" s="648"/>
      <c r="ED249" s="648"/>
      <c r="EE249" s="648"/>
      <c r="EF249" s="648"/>
      <c r="EG249" s="648"/>
      <c r="EH249" s="648"/>
      <c r="EI249" s="648"/>
      <c r="EJ249" s="648"/>
      <c r="EK249" s="648"/>
      <c r="EL249" s="648"/>
      <c r="EM249" s="648"/>
      <c r="EN249" s="648"/>
      <c r="EO249" s="648"/>
      <c r="EP249" s="648"/>
      <c r="EQ249" s="648"/>
      <c r="ER249" s="648"/>
      <c r="ES249" s="648"/>
      <c r="ET249" s="648"/>
      <c r="EU249" s="648"/>
      <c r="EV249" s="648"/>
      <c r="EW249" s="648"/>
      <c r="EX249" s="648"/>
      <c r="EY249" s="648"/>
      <c r="EZ249" s="648"/>
      <c r="FA249" s="648"/>
      <c r="FB249" s="648"/>
      <c r="FC249" s="648"/>
      <c r="FD249" s="648"/>
      <c r="FE249" s="648"/>
      <c r="FF249" s="648"/>
      <c r="FG249" s="648"/>
      <c r="FH249" s="648"/>
      <c r="FI249" s="648"/>
      <c r="FJ249" s="648"/>
      <c r="FK249" s="648"/>
      <c r="FL249" s="648"/>
      <c r="FM249" s="648"/>
      <c r="FN249" s="648"/>
      <c r="FO249" s="648"/>
      <c r="FP249" s="648"/>
      <c r="FQ249" s="648"/>
      <c r="FR249" s="648"/>
      <c r="FS249" s="648"/>
      <c r="FT249" s="648"/>
      <c r="FU249" s="648"/>
      <c r="FV249" s="648"/>
      <c r="FW249" s="648"/>
      <c r="FX249" s="648"/>
      <c r="FY249" s="648"/>
      <c r="FZ249" s="648"/>
      <c r="GA249" s="648"/>
      <c r="GB249" s="648"/>
      <c r="GC249" s="648"/>
      <c r="GD249" s="648"/>
      <c r="GE249" s="648"/>
      <c r="GF249" s="648"/>
      <c r="GG249" s="648"/>
      <c r="GH249" s="648"/>
      <c r="GI249" s="648"/>
      <c r="GJ249" s="648"/>
      <c r="GK249" s="648"/>
      <c r="GL249" s="648"/>
      <c r="GM249" s="648"/>
      <c r="GN249" s="648"/>
      <c r="GO249" s="648"/>
      <c r="GP249" s="648"/>
      <c r="GQ249" s="648"/>
      <c r="GR249" s="648"/>
      <c r="GS249" s="648"/>
      <c r="GT249" s="648"/>
      <c r="GU249" s="648"/>
      <c r="GV249" s="648"/>
      <c r="GW249" s="648"/>
      <c r="GX249" s="648"/>
      <c r="GY249" s="648"/>
      <c r="GZ249" s="648"/>
      <c r="HA249" s="648"/>
      <c r="HB249" s="648"/>
      <c r="HC249" s="648"/>
      <c r="HD249" s="648"/>
      <c r="HE249" s="648"/>
      <c r="HF249" s="648"/>
      <c r="HG249" s="648"/>
      <c r="HH249" s="648"/>
      <c r="HI249" s="648"/>
      <c r="HJ249" s="648"/>
      <c r="HK249" s="648"/>
      <c r="HL249" s="648"/>
    </row>
    <row r="250" spans="1:220" s="679" customFormat="1">
      <c r="A250" s="673">
        <v>720</v>
      </c>
      <c r="B250" s="669">
        <v>200</v>
      </c>
      <c r="C250" s="669">
        <v>300</v>
      </c>
      <c r="D250" s="669">
        <v>200</v>
      </c>
      <c r="E250" s="662">
        <v>60</v>
      </c>
      <c r="F250" s="662"/>
      <c r="G250" s="663" t="s">
        <v>1215</v>
      </c>
      <c r="H250" s="664">
        <v>0</v>
      </c>
      <c r="I250" s="664">
        <v>0</v>
      </c>
      <c r="J250" s="665" t="s">
        <v>526</v>
      </c>
      <c r="K250" s="648"/>
      <c r="L250" s="648"/>
      <c r="M250" s="648"/>
      <c r="N250" s="648"/>
      <c r="O250" s="648"/>
      <c r="P250" s="648"/>
      <c r="Q250" s="648"/>
      <c r="R250" s="648"/>
      <c r="S250" s="648"/>
      <c r="T250" s="648"/>
      <c r="U250" s="648"/>
      <c r="V250" s="648"/>
      <c r="W250" s="648"/>
      <c r="X250" s="648"/>
      <c r="Y250" s="648"/>
      <c r="Z250" s="648"/>
      <c r="AA250" s="648"/>
      <c r="AB250" s="648"/>
      <c r="AC250" s="648"/>
      <c r="AD250" s="648"/>
      <c r="AE250" s="648"/>
      <c r="AF250" s="648"/>
      <c r="AG250" s="648"/>
      <c r="AH250" s="648"/>
      <c r="AI250" s="648"/>
      <c r="AJ250" s="648"/>
      <c r="AK250" s="648"/>
      <c r="AL250" s="648"/>
      <c r="AM250" s="648"/>
      <c r="AN250" s="648"/>
      <c r="AO250" s="648"/>
      <c r="AP250" s="648"/>
      <c r="AQ250" s="648"/>
      <c r="AR250" s="648"/>
      <c r="AS250" s="648"/>
      <c r="AT250" s="648"/>
      <c r="AU250" s="648"/>
      <c r="AV250" s="648"/>
      <c r="AW250" s="648"/>
      <c r="AX250" s="648"/>
      <c r="AY250" s="648"/>
      <c r="AZ250" s="648"/>
      <c r="BA250" s="648"/>
      <c r="BB250" s="648"/>
      <c r="BC250" s="648"/>
      <c r="BD250" s="648"/>
      <c r="BE250" s="648"/>
      <c r="BF250" s="648"/>
      <c r="BG250" s="648"/>
      <c r="BH250" s="648"/>
      <c r="BI250" s="648"/>
      <c r="BJ250" s="648"/>
      <c r="BK250" s="648"/>
      <c r="BL250" s="648"/>
      <c r="BM250" s="648"/>
      <c r="BN250" s="648"/>
      <c r="BO250" s="648"/>
      <c r="BP250" s="648"/>
      <c r="BQ250" s="648"/>
      <c r="BR250" s="648"/>
      <c r="BS250" s="648"/>
      <c r="BT250" s="648"/>
      <c r="BU250" s="648"/>
      <c r="BV250" s="648"/>
      <c r="BW250" s="648"/>
      <c r="BX250" s="648"/>
      <c r="BY250" s="648"/>
      <c r="BZ250" s="648"/>
      <c r="CA250" s="648"/>
      <c r="CB250" s="648"/>
      <c r="CC250" s="648"/>
      <c r="CD250" s="648"/>
      <c r="CE250" s="648"/>
      <c r="CF250" s="648"/>
      <c r="CG250" s="648"/>
      <c r="CH250" s="648"/>
      <c r="CI250" s="648"/>
      <c r="CJ250" s="648"/>
      <c r="CK250" s="648"/>
      <c r="CL250" s="648"/>
      <c r="CM250" s="648"/>
      <c r="CN250" s="648"/>
      <c r="CO250" s="648"/>
      <c r="CP250" s="648"/>
      <c r="CQ250" s="648"/>
      <c r="CR250" s="648"/>
      <c r="CS250" s="648"/>
      <c r="CT250" s="648"/>
      <c r="CU250" s="648"/>
      <c r="CV250" s="648"/>
      <c r="CW250" s="648"/>
      <c r="CX250" s="648"/>
      <c r="CY250" s="648"/>
      <c r="CZ250" s="648"/>
      <c r="DA250" s="648"/>
      <c r="DB250" s="648"/>
      <c r="DC250" s="648"/>
      <c r="DD250" s="648"/>
      <c r="DE250" s="648"/>
      <c r="DF250" s="648"/>
      <c r="DG250" s="648"/>
      <c r="DH250" s="648"/>
      <c r="DI250" s="648"/>
      <c r="DJ250" s="648"/>
      <c r="DK250" s="648"/>
      <c r="DL250" s="648"/>
      <c r="DM250" s="648"/>
      <c r="DN250" s="648"/>
      <c r="DO250" s="648"/>
      <c r="DP250" s="648"/>
      <c r="DQ250" s="648"/>
      <c r="DR250" s="648"/>
      <c r="DS250" s="648"/>
      <c r="DT250" s="648"/>
      <c r="DU250" s="648"/>
      <c r="DV250" s="648"/>
      <c r="DW250" s="648"/>
      <c r="DX250" s="648"/>
      <c r="DY250" s="648"/>
      <c r="DZ250" s="648"/>
      <c r="EA250" s="648"/>
      <c r="EB250" s="648"/>
      <c r="EC250" s="648"/>
      <c r="ED250" s="648"/>
      <c r="EE250" s="648"/>
      <c r="EF250" s="648"/>
      <c r="EG250" s="648"/>
      <c r="EH250" s="648"/>
      <c r="EI250" s="648"/>
      <c r="EJ250" s="648"/>
      <c r="EK250" s="648"/>
      <c r="EL250" s="648"/>
      <c r="EM250" s="648"/>
      <c r="EN250" s="648"/>
      <c r="EO250" s="648"/>
      <c r="EP250" s="648"/>
      <c r="EQ250" s="648"/>
      <c r="ER250" s="648"/>
      <c r="ES250" s="648"/>
      <c r="ET250" s="648"/>
      <c r="EU250" s="648"/>
      <c r="EV250" s="648"/>
      <c r="EW250" s="648"/>
      <c r="EX250" s="648"/>
      <c r="EY250" s="648"/>
      <c r="EZ250" s="648"/>
      <c r="FA250" s="648"/>
      <c r="FB250" s="648"/>
      <c r="FC250" s="648"/>
      <c r="FD250" s="648"/>
      <c r="FE250" s="648"/>
      <c r="FF250" s="648"/>
      <c r="FG250" s="648"/>
      <c r="FH250" s="648"/>
      <c r="FI250" s="648"/>
      <c r="FJ250" s="648"/>
      <c r="FK250" s="648"/>
      <c r="FL250" s="648"/>
      <c r="FM250" s="648"/>
      <c r="FN250" s="648"/>
      <c r="FO250" s="648"/>
      <c r="FP250" s="648"/>
      <c r="FQ250" s="648"/>
      <c r="FR250" s="648"/>
      <c r="FS250" s="648"/>
      <c r="FT250" s="648"/>
      <c r="FU250" s="648"/>
      <c r="FV250" s="648"/>
      <c r="FW250" s="648"/>
      <c r="FX250" s="648"/>
      <c r="FY250" s="648"/>
      <c r="FZ250" s="648"/>
      <c r="GA250" s="648"/>
      <c r="GB250" s="648"/>
      <c r="GC250" s="648"/>
      <c r="GD250" s="648"/>
      <c r="GE250" s="648"/>
      <c r="GF250" s="648"/>
      <c r="GG250" s="648"/>
      <c r="GH250" s="648"/>
      <c r="GI250" s="648"/>
      <c r="GJ250" s="648"/>
      <c r="GK250" s="648"/>
      <c r="GL250" s="648"/>
      <c r="GM250" s="648"/>
      <c r="GN250" s="648"/>
      <c r="GO250" s="648"/>
      <c r="GP250" s="648"/>
      <c r="GQ250" s="648"/>
      <c r="GR250" s="648"/>
      <c r="GS250" s="648"/>
      <c r="GT250" s="648"/>
      <c r="GU250" s="648"/>
      <c r="GV250" s="648"/>
      <c r="GW250" s="648"/>
      <c r="GX250" s="648"/>
      <c r="GY250" s="648"/>
      <c r="GZ250" s="648"/>
      <c r="HA250" s="648"/>
      <c r="HB250" s="648"/>
      <c r="HC250" s="648"/>
      <c r="HD250" s="648"/>
      <c r="HE250" s="648"/>
      <c r="HF250" s="648"/>
      <c r="HG250" s="648"/>
      <c r="HH250" s="648"/>
      <c r="HI250" s="648"/>
      <c r="HJ250" s="648"/>
      <c r="HK250" s="648"/>
      <c r="HL250" s="648"/>
    </row>
    <row r="251" spans="1:220" s="679" customFormat="1">
      <c r="A251" s="673">
        <v>720</v>
      </c>
      <c r="B251" s="669">
        <v>200</v>
      </c>
      <c r="C251" s="669">
        <v>300</v>
      </c>
      <c r="D251" s="669">
        <v>200</v>
      </c>
      <c r="E251" s="662">
        <v>90</v>
      </c>
      <c r="F251" s="662"/>
      <c r="G251" s="663" t="s">
        <v>2569</v>
      </c>
      <c r="H251" s="664">
        <v>0</v>
      </c>
      <c r="I251" s="664">
        <v>102617</v>
      </c>
      <c r="J251" s="665" t="s">
        <v>528</v>
      </c>
      <c r="K251" s="648"/>
      <c r="L251" s="648"/>
      <c r="M251" s="648"/>
      <c r="N251" s="648"/>
      <c r="O251" s="648"/>
      <c r="P251" s="648"/>
      <c r="Q251" s="648"/>
      <c r="R251" s="648"/>
      <c r="S251" s="648"/>
      <c r="T251" s="648"/>
      <c r="U251" s="648"/>
      <c r="V251" s="648"/>
      <c r="W251" s="648"/>
      <c r="X251" s="648"/>
      <c r="Y251" s="648"/>
      <c r="Z251" s="648"/>
      <c r="AA251" s="648"/>
      <c r="AB251" s="648"/>
      <c r="AC251" s="648"/>
      <c r="AD251" s="648"/>
      <c r="AE251" s="648"/>
      <c r="AF251" s="648"/>
      <c r="AG251" s="648"/>
      <c r="AH251" s="648"/>
      <c r="AI251" s="648"/>
      <c r="AJ251" s="648"/>
      <c r="AK251" s="648"/>
      <c r="AL251" s="648"/>
      <c r="AM251" s="648"/>
      <c r="AN251" s="648"/>
      <c r="AO251" s="648"/>
      <c r="AP251" s="648"/>
      <c r="AQ251" s="648"/>
      <c r="AR251" s="648"/>
      <c r="AS251" s="648"/>
      <c r="AT251" s="648"/>
      <c r="AU251" s="648"/>
      <c r="AV251" s="648"/>
      <c r="AW251" s="648"/>
      <c r="AX251" s="648"/>
      <c r="AY251" s="648"/>
      <c r="AZ251" s="648"/>
      <c r="BA251" s="648"/>
      <c r="BB251" s="648"/>
      <c r="BC251" s="648"/>
      <c r="BD251" s="648"/>
      <c r="BE251" s="648"/>
      <c r="BF251" s="648"/>
      <c r="BG251" s="648"/>
      <c r="BH251" s="648"/>
      <c r="BI251" s="648"/>
      <c r="BJ251" s="648"/>
      <c r="BK251" s="648"/>
      <c r="BL251" s="648"/>
      <c r="BM251" s="648"/>
      <c r="BN251" s="648"/>
      <c r="BO251" s="648"/>
      <c r="BP251" s="648"/>
      <c r="BQ251" s="648"/>
      <c r="BR251" s="648"/>
      <c r="BS251" s="648"/>
      <c r="BT251" s="648"/>
      <c r="BU251" s="648"/>
      <c r="BV251" s="648"/>
      <c r="BW251" s="648"/>
      <c r="BX251" s="648"/>
      <c r="BY251" s="648"/>
      <c r="BZ251" s="648"/>
      <c r="CA251" s="648"/>
      <c r="CB251" s="648"/>
      <c r="CC251" s="648"/>
      <c r="CD251" s="648"/>
      <c r="CE251" s="648"/>
      <c r="CF251" s="648"/>
      <c r="CG251" s="648"/>
      <c r="CH251" s="648"/>
      <c r="CI251" s="648"/>
      <c r="CJ251" s="648"/>
      <c r="CK251" s="648"/>
      <c r="CL251" s="648"/>
      <c r="CM251" s="648"/>
      <c r="CN251" s="648"/>
      <c r="CO251" s="648"/>
      <c r="CP251" s="648"/>
      <c r="CQ251" s="648"/>
      <c r="CR251" s="648"/>
      <c r="CS251" s="648"/>
      <c r="CT251" s="648"/>
      <c r="CU251" s="648"/>
      <c r="CV251" s="648"/>
      <c r="CW251" s="648"/>
      <c r="CX251" s="648"/>
      <c r="CY251" s="648"/>
      <c r="CZ251" s="648"/>
      <c r="DA251" s="648"/>
      <c r="DB251" s="648"/>
      <c r="DC251" s="648"/>
      <c r="DD251" s="648"/>
      <c r="DE251" s="648"/>
      <c r="DF251" s="648"/>
      <c r="DG251" s="648"/>
      <c r="DH251" s="648"/>
      <c r="DI251" s="648"/>
      <c r="DJ251" s="648"/>
      <c r="DK251" s="648"/>
      <c r="DL251" s="648"/>
      <c r="DM251" s="648"/>
      <c r="DN251" s="648"/>
      <c r="DO251" s="648"/>
      <c r="DP251" s="648"/>
      <c r="DQ251" s="648"/>
      <c r="DR251" s="648"/>
      <c r="DS251" s="648"/>
      <c r="DT251" s="648"/>
      <c r="DU251" s="648"/>
      <c r="DV251" s="648"/>
      <c r="DW251" s="648"/>
      <c r="DX251" s="648"/>
      <c r="DY251" s="648"/>
      <c r="DZ251" s="648"/>
      <c r="EA251" s="648"/>
      <c r="EB251" s="648"/>
      <c r="EC251" s="648"/>
      <c r="ED251" s="648"/>
      <c r="EE251" s="648"/>
      <c r="EF251" s="648"/>
      <c r="EG251" s="648"/>
      <c r="EH251" s="648"/>
      <c r="EI251" s="648"/>
      <c r="EJ251" s="648"/>
      <c r="EK251" s="648"/>
      <c r="EL251" s="648"/>
      <c r="EM251" s="648"/>
      <c r="EN251" s="648"/>
      <c r="EO251" s="648"/>
      <c r="EP251" s="648"/>
      <c r="EQ251" s="648"/>
      <c r="ER251" s="648"/>
      <c r="ES251" s="648"/>
      <c r="ET251" s="648"/>
      <c r="EU251" s="648"/>
      <c r="EV251" s="648"/>
      <c r="EW251" s="648"/>
      <c r="EX251" s="648"/>
      <c r="EY251" s="648"/>
      <c r="EZ251" s="648"/>
      <c r="FA251" s="648"/>
      <c r="FB251" s="648"/>
      <c r="FC251" s="648"/>
      <c r="FD251" s="648"/>
      <c r="FE251" s="648"/>
      <c r="FF251" s="648"/>
      <c r="FG251" s="648"/>
      <c r="FH251" s="648"/>
      <c r="FI251" s="648"/>
      <c r="FJ251" s="648"/>
      <c r="FK251" s="648"/>
      <c r="FL251" s="648"/>
      <c r="FM251" s="648"/>
      <c r="FN251" s="648"/>
      <c r="FO251" s="648"/>
      <c r="FP251" s="648"/>
      <c r="FQ251" s="648"/>
      <c r="FR251" s="648"/>
      <c r="FS251" s="648"/>
      <c r="FT251" s="648"/>
      <c r="FU251" s="648"/>
      <c r="FV251" s="648"/>
      <c r="FW251" s="648"/>
      <c r="FX251" s="648"/>
      <c r="FY251" s="648"/>
      <c r="FZ251" s="648"/>
      <c r="GA251" s="648"/>
      <c r="GB251" s="648"/>
      <c r="GC251" s="648"/>
      <c r="GD251" s="648"/>
      <c r="GE251" s="648"/>
      <c r="GF251" s="648"/>
      <c r="GG251" s="648"/>
      <c r="GH251" s="648"/>
      <c r="GI251" s="648"/>
      <c r="GJ251" s="648"/>
      <c r="GK251" s="648"/>
      <c r="GL251" s="648"/>
      <c r="GM251" s="648"/>
      <c r="GN251" s="648"/>
      <c r="GO251" s="648"/>
      <c r="GP251" s="648"/>
      <c r="GQ251" s="648"/>
      <c r="GR251" s="648"/>
      <c r="GS251" s="648"/>
      <c r="GT251" s="648"/>
      <c r="GU251" s="648"/>
      <c r="GV251" s="648"/>
      <c r="GW251" s="648"/>
      <c r="GX251" s="648"/>
      <c r="GY251" s="648"/>
      <c r="GZ251" s="648"/>
      <c r="HA251" s="648"/>
      <c r="HB251" s="648"/>
      <c r="HC251" s="648"/>
      <c r="HD251" s="648"/>
      <c r="HE251" s="648"/>
      <c r="HF251" s="648"/>
      <c r="HG251" s="648"/>
      <c r="HH251" s="648"/>
      <c r="HI251" s="648"/>
      <c r="HJ251" s="648"/>
      <c r="HK251" s="648"/>
      <c r="HL251" s="648"/>
    </row>
    <row r="252" spans="1:220" s="679" customFormat="1" ht="13.5" thickBot="1">
      <c r="A252" s="681">
        <v>720</v>
      </c>
      <c r="B252" s="682">
        <v>200</v>
      </c>
      <c r="C252" s="683">
        <v>400</v>
      </c>
      <c r="D252" s="683"/>
      <c r="E252" s="683"/>
      <c r="F252" s="683"/>
      <c r="G252" s="684" t="s">
        <v>306</v>
      </c>
      <c r="H252" s="685">
        <v>0</v>
      </c>
      <c r="I252" s="685">
        <v>41</v>
      </c>
      <c r="J252" s="686" t="s">
        <v>531</v>
      </c>
      <c r="K252" s="648"/>
      <c r="L252" s="648"/>
      <c r="M252" s="648"/>
      <c r="N252" s="648"/>
      <c r="O252" s="648"/>
      <c r="P252" s="648"/>
      <c r="Q252" s="648"/>
      <c r="R252" s="648"/>
      <c r="S252" s="648"/>
      <c r="T252" s="648"/>
      <c r="U252" s="648"/>
      <c r="V252" s="648"/>
      <c r="W252" s="648"/>
      <c r="X252" s="648"/>
      <c r="Y252" s="648"/>
      <c r="Z252" s="648"/>
      <c r="AA252" s="648"/>
      <c r="AB252" s="648"/>
      <c r="AC252" s="648"/>
      <c r="AD252" s="648"/>
      <c r="AE252" s="648"/>
      <c r="AF252" s="648"/>
      <c r="AG252" s="648"/>
      <c r="AH252" s="648"/>
      <c r="AI252" s="648"/>
      <c r="AJ252" s="648"/>
      <c r="AK252" s="648"/>
      <c r="AL252" s="648"/>
      <c r="AM252" s="648"/>
      <c r="AN252" s="648"/>
      <c r="AO252" s="648"/>
      <c r="AP252" s="648"/>
      <c r="AQ252" s="648"/>
      <c r="AR252" s="648"/>
      <c r="AS252" s="648"/>
      <c r="AT252" s="648"/>
      <c r="AU252" s="648"/>
      <c r="AV252" s="648"/>
      <c r="AW252" s="648"/>
      <c r="AX252" s="648"/>
      <c r="AY252" s="648"/>
      <c r="AZ252" s="648"/>
      <c r="BA252" s="648"/>
      <c r="BB252" s="648"/>
      <c r="BC252" s="648"/>
      <c r="BD252" s="648"/>
      <c r="BE252" s="648"/>
      <c r="BF252" s="648"/>
      <c r="BG252" s="648"/>
      <c r="BH252" s="648"/>
      <c r="BI252" s="648"/>
      <c r="BJ252" s="648"/>
      <c r="BK252" s="648"/>
      <c r="BL252" s="648"/>
      <c r="BM252" s="648"/>
      <c r="BN252" s="648"/>
      <c r="BO252" s="648"/>
      <c r="BP252" s="648"/>
      <c r="BQ252" s="648"/>
      <c r="BR252" s="648"/>
      <c r="BS252" s="648"/>
      <c r="BT252" s="648"/>
      <c r="BU252" s="648"/>
      <c r="BV252" s="648"/>
      <c r="BW252" s="648"/>
      <c r="BX252" s="648"/>
      <c r="BY252" s="648"/>
      <c r="BZ252" s="648"/>
      <c r="CA252" s="648"/>
      <c r="CB252" s="648"/>
      <c r="CC252" s="648"/>
      <c r="CD252" s="648"/>
      <c r="CE252" s="648"/>
      <c r="CF252" s="648"/>
      <c r="CG252" s="648"/>
      <c r="CH252" s="648"/>
      <c r="CI252" s="648"/>
      <c r="CJ252" s="648"/>
      <c r="CK252" s="648"/>
      <c r="CL252" s="648"/>
      <c r="CM252" s="648"/>
      <c r="CN252" s="648"/>
      <c r="CO252" s="648"/>
      <c r="CP252" s="648"/>
      <c r="CQ252" s="648"/>
      <c r="CR252" s="648"/>
      <c r="CS252" s="648"/>
      <c r="CT252" s="648"/>
      <c r="CU252" s="648"/>
      <c r="CV252" s="648"/>
      <c r="CW252" s="648"/>
      <c r="CX252" s="648"/>
      <c r="CY252" s="648"/>
      <c r="CZ252" s="648"/>
      <c r="DA252" s="648"/>
      <c r="DB252" s="648"/>
      <c r="DC252" s="648"/>
      <c r="DD252" s="648"/>
      <c r="DE252" s="648"/>
      <c r="DF252" s="648"/>
      <c r="DG252" s="648"/>
      <c r="DH252" s="648"/>
      <c r="DI252" s="648"/>
      <c r="DJ252" s="648"/>
      <c r="DK252" s="648"/>
      <c r="DL252" s="648"/>
      <c r="DM252" s="648"/>
      <c r="DN252" s="648"/>
      <c r="DO252" s="648"/>
      <c r="DP252" s="648"/>
      <c r="DQ252" s="648"/>
      <c r="DR252" s="648"/>
      <c r="DS252" s="648"/>
      <c r="DT252" s="648"/>
      <c r="DU252" s="648"/>
      <c r="DV252" s="648"/>
      <c r="DW252" s="648"/>
      <c r="DX252" s="648"/>
      <c r="DY252" s="648"/>
      <c r="DZ252" s="648"/>
      <c r="EA252" s="648"/>
      <c r="EB252" s="648"/>
      <c r="EC252" s="648"/>
      <c r="ED252" s="648"/>
      <c r="EE252" s="648"/>
      <c r="EF252" s="648"/>
      <c r="EG252" s="648"/>
      <c r="EH252" s="648"/>
      <c r="EI252" s="648"/>
      <c r="EJ252" s="648"/>
      <c r="EK252" s="648"/>
      <c r="EL252" s="648"/>
      <c r="EM252" s="648"/>
      <c r="EN252" s="648"/>
      <c r="EO252" s="648"/>
      <c r="EP252" s="648"/>
      <c r="EQ252" s="648"/>
      <c r="ER252" s="648"/>
      <c r="ES252" s="648"/>
      <c r="ET252" s="648"/>
      <c r="EU252" s="648"/>
      <c r="EV252" s="648"/>
      <c r="EW252" s="648"/>
      <c r="EX252" s="648"/>
      <c r="EY252" s="648"/>
      <c r="EZ252" s="648"/>
      <c r="FA252" s="648"/>
      <c r="FB252" s="648"/>
      <c r="FC252" s="648"/>
      <c r="FD252" s="648"/>
      <c r="FE252" s="648"/>
      <c r="FF252" s="648"/>
      <c r="FG252" s="648"/>
      <c r="FH252" s="648"/>
      <c r="FI252" s="648"/>
      <c r="FJ252" s="648"/>
      <c r="FK252" s="648"/>
      <c r="FL252" s="648"/>
      <c r="FM252" s="648"/>
      <c r="FN252" s="648"/>
      <c r="FO252" s="648"/>
      <c r="FP252" s="648"/>
      <c r="FQ252" s="648"/>
      <c r="FR252" s="648"/>
      <c r="FS252" s="648"/>
      <c r="FT252" s="648"/>
      <c r="FU252" s="648"/>
      <c r="FV252" s="648"/>
      <c r="FW252" s="648"/>
      <c r="FX252" s="648"/>
      <c r="FY252" s="648"/>
      <c r="FZ252" s="648"/>
      <c r="GA252" s="648"/>
      <c r="GB252" s="648"/>
      <c r="GC252" s="648"/>
      <c r="GD252" s="648"/>
      <c r="GE252" s="648"/>
      <c r="GF252" s="648"/>
      <c r="GG252" s="648"/>
      <c r="GH252" s="648"/>
      <c r="GI252" s="648"/>
      <c r="GJ252" s="648"/>
      <c r="GK252" s="648"/>
      <c r="GL252" s="648"/>
      <c r="GM252" s="648"/>
      <c r="GN252" s="648"/>
      <c r="GO252" s="648"/>
      <c r="GP252" s="648"/>
      <c r="GQ252" s="648"/>
      <c r="GR252" s="648"/>
      <c r="GS252" s="648"/>
      <c r="GT252" s="648"/>
      <c r="GU252" s="648"/>
      <c r="GV252" s="648"/>
      <c r="GW252" s="648"/>
      <c r="GX252" s="648"/>
      <c r="GY252" s="648"/>
      <c r="GZ252" s="648"/>
      <c r="HA252" s="648"/>
      <c r="HB252" s="648"/>
      <c r="HC252" s="648"/>
      <c r="HD252" s="648"/>
      <c r="HE252" s="648"/>
      <c r="HF252" s="648"/>
      <c r="HG252" s="648"/>
      <c r="HH252" s="648"/>
      <c r="HI252" s="648"/>
      <c r="HJ252" s="648"/>
      <c r="HK252" s="648"/>
      <c r="HL252" s="648"/>
    </row>
    <row r="253" spans="1:220" s="679" customFormat="1">
      <c r="A253" s="687"/>
      <c r="B253" s="687"/>
      <c r="C253" s="687"/>
      <c r="D253" s="687"/>
      <c r="E253" s="687"/>
      <c r="F253" s="687"/>
      <c r="G253" s="688" t="s">
        <v>464</v>
      </c>
      <c r="H253" s="689">
        <v>70110057</v>
      </c>
      <c r="I253" s="689">
        <v>73435410</v>
      </c>
      <c r="J253" s="645"/>
      <c r="K253" s="648"/>
      <c r="L253" s="648"/>
      <c r="M253" s="648"/>
      <c r="N253" s="648"/>
      <c r="O253" s="648"/>
      <c r="P253" s="648"/>
      <c r="Q253" s="648"/>
      <c r="R253" s="648"/>
      <c r="S253" s="648"/>
      <c r="T253" s="648"/>
      <c r="U253" s="648"/>
      <c r="V253" s="648"/>
      <c r="W253" s="648"/>
      <c r="X253" s="648"/>
      <c r="Y253" s="648"/>
      <c r="Z253" s="648"/>
      <c r="AA253" s="648"/>
      <c r="AB253" s="648"/>
      <c r="AC253" s="648"/>
      <c r="AD253" s="648"/>
      <c r="AE253" s="648"/>
      <c r="AF253" s="648"/>
      <c r="AG253" s="648"/>
      <c r="AH253" s="648"/>
      <c r="AI253" s="648"/>
      <c r="AJ253" s="648"/>
      <c r="AK253" s="648"/>
      <c r="AL253" s="648"/>
      <c r="AM253" s="648"/>
      <c r="AN253" s="648"/>
      <c r="AO253" s="648"/>
      <c r="AP253" s="648"/>
      <c r="AQ253" s="648"/>
      <c r="AR253" s="648"/>
      <c r="AS253" s="648"/>
      <c r="AT253" s="648"/>
      <c r="AU253" s="648"/>
      <c r="AV253" s="648"/>
      <c r="AW253" s="648"/>
      <c r="AX253" s="648"/>
      <c r="AY253" s="648"/>
      <c r="AZ253" s="648"/>
      <c r="BA253" s="648"/>
      <c r="BB253" s="648"/>
      <c r="BC253" s="648"/>
      <c r="BD253" s="648"/>
      <c r="BE253" s="648"/>
      <c r="BF253" s="648"/>
      <c r="BG253" s="648"/>
      <c r="BH253" s="648"/>
      <c r="BI253" s="648"/>
      <c r="BJ253" s="648"/>
      <c r="BK253" s="648"/>
      <c r="BL253" s="648"/>
      <c r="BM253" s="648"/>
      <c r="BN253" s="648"/>
      <c r="BO253" s="648"/>
      <c r="BP253" s="648"/>
      <c r="BQ253" s="648"/>
      <c r="BR253" s="648"/>
      <c r="BS253" s="648"/>
      <c r="BT253" s="648"/>
      <c r="BU253" s="648"/>
      <c r="BV253" s="648"/>
      <c r="BW253" s="648"/>
      <c r="BX253" s="648"/>
      <c r="BY253" s="648"/>
      <c r="BZ253" s="648"/>
      <c r="CA253" s="648"/>
      <c r="CB253" s="648"/>
      <c r="CC253" s="648"/>
      <c r="CD253" s="648"/>
      <c r="CE253" s="648"/>
      <c r="CF253" s="648"/>
      <c r="CG253" s="648"/>
      <c r="CH253" s="648"/>
      <c r="CI253" s="648"/>
      <c r="CJ253" s="648"/>
      <c r="CK253" s="648"/>
      <c r="CL253" s="648"/>
      <c r="CM253" s="648"/>
      <c r="CN253" s="648"/>
      <c r="CO253" s="648"/>
      <c r="CP253" s="648"/>
      <c r="CQ253" s="648"/>
      <c r="CR253" s="648"/>
      <c r="CS253" s="648"/>
      <c r="CT253" s="648"/>
      <c r="CU253" s="648"/>
      <c r="CV253" s="648"/>
      <c r="CW253" s="648"/>
      <c r="CX253" s="648"/>
      <c r="CY253" s="648"/>
      <c r="CZ253" s="648"/>
      <c r="DA253" s="648"/>
      <c r="DB253" s="648"/>
      <c r="DC253" s="648"/>
      <c r="DD253" s="648"/>
      <c r="DE253" s="648"/>
      <c r="DF253" s="648"/>
      <c r="DG253" s="648"/>
      <c r="DH253" s="648"/>
      <c r="DI253" s="648"/>
      <c r="DJ253" s="648"/>
      <c r="DK253" s="648"/>
      <c r="DL253" s="648"/>
      <c r="DM253" s="648"/>
      <c r="DN253" s="648"/>
      <c r="DO253" s="648"/>
      <c r="DP253" s="648"/>
      <c r="DQ253" s="648"/>
      <c r="DR253" s="648"/>
      <c r="DS253" s="648"/>
      <c r="DT253" s="648"/>
      <c r="DU253" s="648"/>
      <c r="DV253" s="648"/>
      <c r="DW253" s="648"/>
      <c r="DX253" s="648"/>
      <c r="DY253" s="648"/>
      <c r="DZ253" s="648"/>
      <c r="EA253" s="648"/>
      <c r="EB253" s="648"/>
      <c r="EC253" s="648"/>
      <c r="ED253" s="648"/>
      <c r="EE253" s="648"/>
      <c r="EF253" s="648"/>
      <c r="EG253" s="648"/>
      <c r="EH253" s="648"/>
      <c r="EI253" s="648"/>
      <c r="EJ253" s="648"/>
      <c r="EK253" s="648"/>
      <c r="EL253" s="648"/>
      <c r="EM253" s="648"/>
      <c r="EN253" s="648"/>
      <c r="EO253" s="648"/>
      <c r="EP253" s="648"/>
      <c r="EQ253" s="648"/>
      <c r="ER253" s="648"/>
      <c r="ES253" s="648"/>
      <c r="ET253" s="648"/>
      <c r="EU253" s="648"/>
      <c r="EV253" s="648"/>
      <c r="EW253" s="648"/>
      <c r="EX253" s="648"/>
      <c r="EY253" s="648"/>
      <c r="EZ253" s="648"/>
      <c r="FA253" s="648"/>
      <c r="FB253" s="648"/>
      <c r="FC253" s="648"/>
      <c r="FD253" s="648"/>
      <c r="FE253" s="648"/>
      <c r="FF253" s="648"/>
      <c r="FG253" s="648"/>
      <c r="FH253" s="648"/>
      <c r="FI253" s="648"/>
      <c r="FJ253" s="648"/>
      <c r="FK253" s="648"/>
      <c r="FL253" s="648"/>
      <c r="FM253" s="648"/>
      <c r="FN253" s="648"/>
      <c r="FO253" s="648"/>
      <c r="FP253" s="648"/>
      <c r="FQ253" s="648"/>
      <c r="FR253" s="648"/>
      <c r="FS253" s="648"/>
      <c r="FT253" s="648"/>
      <c r="FU253" s="648"/>
      <c r="FV253" s="648"/>
      <c r="FW253" s="648"/>
      <c r="FX253" s="648"/>
      <c r="FY253" s="648"/>
      <c r="FZ253" s="648"/>
      <c r="GA253" s="648"/>
      <c r="GB253" s="648"/>
      <c r="GC253" s="648"/>
      <c r="GD253" s="648"/>
      <c r="GE253" s="648"/>
      <c r="GF253" s="648"/>
      <c r="GG253" s="648"/>
      <c r="GH253" s="648"/>
      <c r="GI253" s="648"/>
      <c r="GJ253" s="648"/>
      <c r="GK253" s="648"/>
      <c r="GL253" s="648"/>
      <c r="GM253" s="648"/>
      <c r="GN253" s="648"/>
      <c r="GO253" s="648"/>
      <c r="GP253" s="648"/>
      <c r="GQ253" s="648"/>
      <c r="GR253" s="648"/>
      <c r="GS253" s="648"/>
      <c r="GT253" s="648"/>
      <c r="GU253" s="648"/>
      <c r="GV253" s="648"/>
      <c r="GW253" s="648"/>
      <c r="GX253" s="648"/>
      <c r="GY253" s="648"/>
      <c r="GZ253" s="648"/>
      <c r="HA253" s="648"/>
      <c r="HB253" s="648"/>
      <c r="HC253" s="648"/>
      <c r="HD253" s="648"/>
      <c r="HE253" s="648"/>
      <c r="HF253" s="648"/>
      <c r="HG253" s="648"/>
      <c r="HH253" s="648"/>
      <c r="HI253" s="648"/>
      <c r="HJ253" s="648"/>
      <c r="HK253" s="648"/>
      <c r="HL253" s="648"/>
    </row>
    <row r="254" spans="1:220" s="679" customFormat="1">
      <c r="A254" s="687"/>
      <c r="B254" s="687"/>
      <c r="C254" s="687"/>
      <c r="D254" s="687"/>
      <c r="E254" s="687"/>
      <c r="F254" s="687"/>
      <c r="G254" s="688" t="s">
        <v>463</v>
      </c>
      <c r="H254" s="689">
        <v>70110057</v>
      </c>
      <c r="I254" s="689">
        <v>73433201</v>
      </c>
      <c r="J254" s="645"/>
      <c r="K254" s="648"/>
      <c r="L254" s="648"/>
      <c r="M254" s="648"/>
      <c r="N254" s="648"/>
      <c r="O254" s="648"/>
      <c r="P254" s="648"/>
      <c r="Q254" s="648"/>
      <c r="R254" s="648"/>
      <c r="S254" s="648"/>
      <c r="T254" s="648"/>
      <c r="U254" s="648"/>
      <c r="V254" s="648"/>
      <c r="W254" s="648"/>
      <c r="X254" s="648"/>
      <c r="Y254" s="648"/>
      <c r="Z254" s="648"/>
      <c r="AA254" s="648"/>
      <c r="AB254" s="648"/>
      <c r="AC254" s="648"/>
      <c r="AD254" s="648"/>
      <c r="AE254" s="648"/>
      <c r="AF254" s="648"/>
      <c r="AG254" s="648"/>
      <c r="AH254" s="648"/>
      <c r="AI254" s="648"/>
      <c r="AJ254" s="648"/>
      <c r="AK254" s="648"/>
      <c r="AL254" s="648"/>
      <c r="AM254" s="648"/>
      <c r="AN254" s="648"/>
      <c r="AO254" s="648"/>
      <c r="AP254" s="648"/>
      <c r="AQ254" s="648"/>
      <c r="AR254" s="648"/>
      <c r="AS254" s="648"/>
      <c r="AT254" s="648"/>
      <c r="AU254" s="648"/>
      <c r="AV254" s="648"/>
      <c r="AW254" s="648"/>
      <c r="AX254" s="648"/>
      <c r="AY254" s="648"/>
      <c r="AZ254" s="648"/>
      <c r="BA254" s="648"/>
      <c r="BB254" s="648"/>
      <c r="BC254" s="648"/>
      <c r="BD254" s="648"/>
      <c r="BE254" s="648"/>
      <c r="BF254" s="648"/>
      <c r="BG254" s="648"/>
      <c r="BH254" s="648"/>
      <c r="BI254" s="648"/>
      <c r="BJ254" s="648"/>
      <c r="BK254" s="648"/>
      <c r="BL254" s="648"/>
      <c r="BM254" s="648"/>
      <c r="BN254" s="648"/>
      <c r="BO254" s="648"/>
      <c r="BP254" s="648"/>
      <c r="BQ254" s="648"/>
      <c r="BR254" s="648"/>
      <c r="BS254" s="648"/>
      <c r="BT254" s="648"/>
      <c r="BU254" s="648"/>
      <c r="BV254" s="648"/>
      <c r="BW254" s="648"/>
      <c r="BX254" s="648"/>
      <c r="BY254" s="648"/>
      <c r="BZ254" s="648"/>
      <c r="CA254" s="648"/>
      <c r="CB254" s="648"/>
      <c r="CC254" s="648"/>
      <c r="CD254" s="648"/>
      <c r="CE254" s="648"/>
      <c r="CF254" s="648"/>
      <c r="CG254" s="648"/>
      <c r="CH254" s="648"/>
      <c r="CI254" s="648"/>
      <c r="CJ254" s="648"/>
      <c r="CK254" s="648"/>
      <c r="CL254" s="648"/>
      <c r="CM254" s="648"/>
      <c r="CN254" s="648"/>
      <c r="CO254" s="648"/>
      <c r="CP254" s="648"/>
      <c r="CQ254" s="648"/>
      <c r="CR254" s="648"/>
      <c r="CS254" s="648"/>
      <c r="CT254" s="648"/>
      <c r="CU254" s="648"/>
      <c r="CV254" s="648"/>
      <c r="CW254" s="648"/>
      <c r="CX254" s="648"/>
      <c r="CY254" s="648"/>
      <c r="CZ254" s="648"/>
      <c r="DA254" s="648"/>
      <c r="DB254" s="648"/>
      <c r="DC254" s="648"/>
      <c r="DD254" s="648"/>
      <c r="DE254" s="648"/>
      <c r="DF254" s="648"/>
      <c r="DG254" s="648"/>
      <c r="DH254" s="648"/>
      <c r="DI254" s="648"/>
      <c r="DJ254" s="648"/>
      <c r="DK254" s="648"/>
      <c r="DL254" s="648"/>
      <c r="DM254" s="648"/>
      <c r="DN254" s="648"/>
      <c r="DO254" s="648"/>
      <c r="DP254" s="648"/>
      <c r="DQ254" s="648"/>
      <c r="DR254" s="648"/>
      <c r="DS254" s="648"/>
      <c r="DT254" s="648"/>
      <c r="DU254" s="648"/>
      <c r="DV254" s="648"/>
      <c r="DW254" s="648"/>
      <c r="DX254" s="648"/>
      <c r="DY254" s="648"/>
      <c r="DZ254" s="648"/>
      <c r="EA254" s="648"/>
      <c r="EB254" s="648"/>
      <c r="EC254" s="648"/>
      <c r="ED254" s="648"/>
      <c r="EE254" s="648"/>
      <c r="EF254" s="648"/>
      <c r="EG254" s="648"/>
      <c r="EH254" s="648"/>
      <c r="EI254" s="648"/>
      <c r="EJ254" s="648"/>
      <c r="EK254" s="648"/>
      <c r="EL254" s="648"/>
      <c r="EM254" s="648"/>
      <c r="EN254" s="648"/>
      <c r="EO254" s="648"/>
      <c r="EP254" s="648"/>
      <c r="EQ254" s="648"/>
      <c r="ER254" s="648"/>
      <c r="ES254" s="648"/>
      <c r="ET254" s="648"/>
      <c r="EU254" s="648"/>
      <c r="EV254" s="648"/>
      <c r="EW254" s="648"/>
      <c r="EX254" s="648"/>
      <c r="EY254" s="648"/>
      <c r="EZ254" s="648"/>
      <c r="FA254" s="648"/>
      <c r="FB254" s="648"/>
      <c r="FC254" s="648"/>
      <c r="FD254" s="648"/>
      <c r="FE254" s="648"/>
      <c r="FF254" s="648"/>
      <c r="FG254" s="648"/>
      <c r="FH254" s="648"/>
      <c r="FI254" s="648"/>
      <c r="FJ254" s="648"/>
      <c r="FK254" s="648"/>
      <c r="FL254" s="648"/>
      <c r="FM254" s="648"/>
      <c r="FN254" s="648"/>
      <c r="FO254" s="648"/>
      <c r="FP254" s="648"/>
      <c r="FQ254" s="648"/>
      <c r="FR254" s="648"/>
      <c r="FS254" s="648"/>
      <c r="FT254" s="648"/>
      <c r="FU254" s="648"/>
      <c r="FV254" s="648"/>
      <c r="FW254" s="648"/>
      <c r="FX254" s="648"/>
      <c r="FY254" s="648"/>
      <c r="FZ254" s="648"/>
      <c r="GA254" s="648"/>
      <c r="GB254" s="648"/>
      <c r="GC254" s="648"/>
      <c r="GD254" s="648"/>
      <c r="GE254" s="648"/>
      <c r="GF254" s="648"/>
      <c r="GG254" s="648"/>
      <c r="GH254" s="648"/>
      <c r="GI254" s="648"/>
      <c r="GJ254" s="648"/>
      <c r="GK254" s="648"/>
      <c r="GL254" s="648"/>
      <c r="GM254" s="648"/>
      <c r="GN254" s="648"/>
      <c r="GO254" s="648"/>
      <c r="GP254" s="648"/>
      <c r="GQ254" s="648"/>
      <c r="GR254" s="648"/>
      <c r="GS254" s="648"/>
      <c r="GT254" s="648"/>
      <c r="GU254" s="648"/>
      <c r="GV254" s="648"/>
      <c r="GW254" s="648"/>
      <c r="GX254" s="648"/>
      <c r="GY254" s="648"/>
      <c r="GZ254" s="648"/>
      <c r="HA254" s="648"/>
      <c r="HB254" s="648"/>
      <c r="HC254" s="648"/>
      <c r="HD254" s="648"/>
      <c r="HE254" s="648"/>
      <c r="HF254" s="648"/>
      <c r="HG254" s="648"/>
      <c r="HH254" s="648"/>
      <c r="HI254" s="648"/>
      <c r="HJ254" s="648"/>
      <c r="HK254" s="648"/>
      <c r="HL254" s="648"/>
    </row>
    <row r="255" spans="1:220" s="679" customFormat="1">
      <c r="A255" s="687"/>
      <c r="B255" s="687"/>
      <c r="C255" s="687"/>
      <c r="D255" s="687"/>
      <c r="E255" s="687"/>
      <c r="F255" s="687"/>
      <c r="G255" s="688" t="s">
        <v>497</v>
      </c>
      <c r="H255" s="689">
        <v>0</v>
      </c>
      <c r="I255" s="689">
        <v>2209</v>
      </c>
      <c r="J255" s="645"/>
      <c r="K255" s="648"/>
      <c r="L255" s="648"/>
      <c r="M255" s="648"/>
      <c r="N255" s="648"/>
      <c r="O255" s="648"/>
      <c r="P255" s="648"/>
      <c r="Q255" s="648"/>
      <c r="R255" s="648"/>
      <c r="S255" s="648"/>
      <c r="T255" s="648"/>
      <c r="U255" s="648"/>
      <c r="V255" s="648"/>
      <c r="W255" s="648"/>
      <c r="X255" s="648"/>
      <c r="Y255" s="648"/>
      <c r="Z255" s="648"/>
      <c r="AA255" s="648"/>
      <c r="AB255" s="648"/>
      <c r="AC255" s="648"/>
      <c r="AD255" s="648"/>
      <c r="AE255" s="648"/>
      <c r="AF255" s="648"/>
      <c r="AG255" s="648"/>
      <c r="AH255" s="648"/>
      <c r="AI255" s="648"/>
      <c r="AJ255" s="648"/>
      <c r="AK255" s="648"/>
      <c r="AL255" s="648"/>
      <c r="AM255" s="648"/>
      <c r="AN255" s="648"/>
      <c r="AO255" s="648"/>
      <c r="AP255" s="648"/>
      <c r="AQ255" s="648"/>
      <c r="AR255" s="648"/>
      <c r="AS255" s="648"/>
      <c r="AT255" s="648"/>
      <c r="AU255" s="648"/>
      <c r="AV255" s="648"/>
      <c r="AW255" s="648"/>
      <c r="AX255" s="648"/>
      <c r="AY255" s="648"/>
      <c r="AZ255" s="648"/>
      <c r="BA255" s="648"/>
      <c r="BB255" s="648"/>
      <c r="BC255" s="648"/>
      <c r="BD255" s="648"/>
      <c r="BE255" s="648"/>
      <c r="BF255" s="648"/>
      <c r="BG255" s="648"/>
      <c r="BH255" s="648"/>
      <c r="BI255" s="648"/>
      <c r="BJ255" s="648"/>
      <c r="BK255" s="648"/>
      <c r="BL255" s="648"/>
      <c r="BM255" s="648"/>
      <c r="BN255" s="648"/>
      <c r="BO255" s="648"/>
      <c r="BP255" s="648"/>
      <c r="BQ255" s="648"/>
      <c r="BR255" s="648"/>
      <c r="BS255" s="648"/>
      <c r="BT255" s="648"/>
      <c r="BU255" s="648"/>
      <c r="BV255" s="648"/>
      <c r="BW255" s="648"/>
      <c r="BX255" s="648"/>
      <c r="BY255" s="648"/>
      <c r="BZ255" s="648"/>
      <c r="CA255" s="648"/>
      <c r="CB255" s="648"/>
      <c r="CC255" s="648"/>
      <c r="CD255" s="648"/>
      <c r="CE255" s="648"/>
      <c r="CF255" s="648"/>
      <c r="CG255" s="648"/>
      <c r="CH255" s="648"/>
      <c r="CI255" s="648"/>
      <c r="CJ255" s="648"/>
      <c r="CK255" s="648"/>
      <c r="CL255" s="648"/>
      <c r="CM255" s="648"/>
      <c r="CN255" s="648"/>
      <c r="CO255" s="648"/>
      <c r="CP255" s="648"/>
      <c r="CQ255" s="648"/>
      <c r="CR255" s="648"/>
      <c r="CS255" s="648"/>
      <c r="CT255" s="648"/>
      <c r="CU255" s="648"/>
      <c r="CV255" s="648"/>
      <c r="CW255" s="648"/>
      <c r="CX255" s="648"/>
      <c r="CY255" s="648"/>
      <c r="CZ255" s="648"/>
      <c r="DA255" s="648"/>
      <c r="DB255" s="648"/>
      <c r="DC255" s="648"/>
      <c r="DD255" s="648"/>
      <c r="DE255" s="648"/>
      <c r="DF255" s="648"/>
      <c r="DG255" s="648"/>
      <c r="DH255" s="648"/>
      <c r="DI255" s="648"/>
      <c r="DJ255" s="648"/>
      <c r="DK255" s="648"/>
      <c r="DL255" s="648"/>
      <c r="DM255" s="648"/>
      <c r="DN255" s="648"/>
      <c r="DO255" s="648"/>
      <c r="DP255" s="648"/>
      <c r="DQ255" s="648"/>
      <c r="DR255" s="648"/>
      <c r="DS255" s="648"/>
      <c r="DT255" s="648"/>
      <c r="DU255" s="648"/>
      <c r="DV255" s="648"/>
      <c r="DW255" s="648"/>
      <c r="DX255" s="648"/>
      <c r="DY255" s="648"/>
      <c r="DZ255" s="648"/>
      <c r="EA255" s="648"/>
      <c r="EB255" s="648"/>
      <c r="EC255" s="648"/>
      <c r="ED255" s="648"/>
      <c r="EE255" s="648"/>
      <c r="EF255" s="648"/>
      <c r="EG255" s="648"/>
      <c r="EH255" s="648"/>
      <c r="EI255" s="648"/>
      <c r="EJ255" s="648"/>
      <c r="EK255" s="648"/>
      <c r="EL255" s="648"/>
      <c r="EM255" s="648"/>
      <c r="EN255" s="648"/>
      <c r="EO255" s="648"/>
      <c r="EP255" s="648"/>
      <c r="EQ255" s="648"/>
      <c r="ER255" s="648"/>
      <c r="ES255" s="648"/>
      <c r="ET255" s="648"/>
      <c r="EU255" s="648"/>
      <c r="EV255" s="648"/>
      <c r="EW255" s="648"/>
      <c r="EX255" s="648"/>
      <c r="EY255" s="648"/>
      <c r="EZ255" s="648"/>
      <c r="FA255" s="648"/>
      <c r="FB255" s="648"/>
      <c r="FC255" s="648"/>
      <c r="FD255" s="648"/>
      <c r="FE255" s="648"/>
      <c r="FF255" s="648"/>
      <c r="FG255" s="648"/>
      <c r="FH255" s="648"/>
      <c r="FI255" s="648"/>
      <c r="FJ255" s="648"/>
      <c r="FK255" s="648"/>
      <c r="FL255" s="648"/>
      <c r="FM255" s="648"/>
      <c r="FN255" s="648"/>
      <c r="FO255" s="648"/>
      <c r="FP255" s="648"/>
      <c r="FQ255" s="648"/>
      <c r="FR255" s="648"/>
      <c r="FS255" s="648"/>
      <c r="FT255" s="648"/>
      <c r="FU255" s="648"/>
      <c r="FV255" s="648"/>
      <c r="FW255" s="648"/>
      <c r="FX255" s="648"/>
      <c r="FY255" s="648"/>
      <c r="FZ255" s="648"/>
      <c r="GA255" s="648"/>
      <c r="GB255" s="648"/>
      <c r="GC255" s="648"/>
      <c r="GD255" s="648"/>
      <c r="GE255" s="648"/>
      <c r="GF255" s="648"/>
      <c r="GG255" s="648"/>
      <c r="GH255" s="648"/>
      <c r="GI255" s="648"/>
      <c r="GJ255" s="648"/>
      <c r="GK255" s="648"/>
      <c r="GL255" s="648"/>
      <c r="GM255" s="648"/>
      <c r="GN255" s="648"/>
      <c r="GO255" s="648"/>
      <c r="GP255" s="648"/>
      <c r="GQ255" s="648"/>
      <c r="GR255" s="648"/>
      <c r="GS255" s="648"/>
      <c r="GT255" s="648"/>
      <c r="GU255" s="648"/>
      <c r="GV255" s="648"/>
      <c r="GW255" s="648"/>
      <c r="GX255" s="648"/>
      <c r="GY255" s="648"/>
      <c r="GZ255" s="648"/>
      <c r="HA255" s="648"/>
      <c r="HB255" s="648"/>
      <c r="HC255" s="648"/>
      <c r="HD255" s="648"/>
      <c r="HE255" s="648"/>
      <c r="HF255" s="648"/>
      <c r="HG255" s="648"/>
      <c r="HH255" s="648"/>
      <c r="HI255" s="648"/>
      <c r="HJ255" s="648"/>
      <c r="HK255" s="648"/>
      <c r="HL255" s="648"/>
    </row>
    <row r="256" spans="1:220" s="679" customFormat="1">
      <c r="A256" s="687"/>
      <c r="B256" s="687"/>
      <c r="C256" s="687"/>
      <c r="D256" s="687"/>
      <c r="E256" s="687"/>
      <c r="F256" s="687"/>
      <c r="G256" s="688"/>
      <c r="H256" s="689"/>
      <c r="I256" s="689"/>
      <c r="J256" s="645"/>
      <c r="K256" s="648"/>
      <c r="L256" s="648"/>
      <c r="M256" s="648"/>
      <c r="N256" s="648"/>
      <c r="O256" s="648"/>
      <c r="P256" s="648"/>
      <c r="Q256" s="648"/>
      <c r="R256" s="648"/>
      <c r="S256" s="648"/>
      <c r="T256" s="648"/>
      <c r="U256" s="648"/>
      <c r="V256" s="648"/>
      <c r="W256" s="648"/>
      <c r="X256" s="648"/>
      <c r="Y256" s="648"/>
      <c r="Z256" s="648"/>
      <c r="AA256" s="648"/>
      <c r="AB256" s="648"/>
      <c r="AC256" s="648"/>
      <c r="AD256" s="648"/>
      <c r="AE256" s="648"/>
      <c r="AF256" s="648"/>
      <c r="AG256" s="648"/>
      <c r="AH256" s="648"/>
      <c r="AI256" s="648"/>
      <c r="AJ256" s="648"/>
      <c r="AK256" s="648"/>
      <c r="AL256" s="648"/>
      <c r="AM256" s="648"/>
      <c r="AN256" s="648"/>
      <c r="AO256" s="648"/>
      <c r="AP256" s="648"/>
      <c r="AQ256" s="648"/>
      <c r="AR256" s="648"/>
      <c r="AS256" s="648"/>
      <c r="AT256" s="648"/>
      <c r="AU256" s="648"/>
      <c r="AV256" s="648"/>
      <c r="AW256" s="648"/>
      <c r="AX256" s="648"/>
      <c r="AY256" s="648"/>
      <c r="AZ256" s="648"/>
      <c r="BA256" s="648"/>
      <c r="BB256" s="648"/>
      <c r="BC256" s="648"/>
      <c r="BD256" s="648"/>
      <c r="BE256" s="648"/>
      <c r="BF256" s="648"/>
      <c r="BG256" s="648"/>
      <c r="BH256" s="648"/>
      <c r="BI256" s="648"/>
      <c r="BJ256" s="648"/>
      <c r="BK256" s="648"/>
      <c r="BL256" s="648"/>
      <c r="BM256" s="648"/>
      <c r="BN256" s="648"/>
      <c r="BO256" s="648"/>
      <c r="BP256" s="648"/>
      <c r="BQ256" s="648"/>
      <c r="BR256" s="648"/>
      <c r="BS256" s="648"/>
      <c r="BT256" s="648"/>
      <c r="BU256" s="648"/>
      <c r="BV256" s="648"/>
      <c r="BW256" s="648"/>
      <c r="BX256" s="648"/>
      <c r="BY256" s="648"/>
      <c r="BZ256" s="648"/>
      <c r="CA256" s="648"/>
      <c r="CB256" s="648"/>
      <c r="CC256" s="648"/>
      <c r="CD256" s="648"/>
      <c r="CE256" s="648"/>
      <c r="CF256" s="648"/>
      <c r="CG256" s="648"/>
      <c r="CH256" s="648"/>
      <c r="CI256" s="648"/>
      <c r="CJ256" s="648"/>
      <c r="CK256" s="648"/>
      <c r="CL256" s="648"/>
      <c r="CM256" s="648"/>
      <c r="CN256" s="648"/>
      <c r="CO256" s="648"/>
      <c r="CP256" s="648"/>
      <c r="CQ256" s="648"/>
      <c r="CR256" s="648"/>
      <c r="CS256" s="648"/>
      <c r="CT256" s="648"/>
      <c r="CU256" s="648"/>
      <c r="CV256" s="648"/>
      <c r="CW256" s="648"/>
      <c r="CX256" s="648"/>
      <c r="CY256" s="648"/>
      <c r="CZ256" s="648"/>
      <c r="DA256" s="648"/>
      <c r="DB256" s="648"/>
      <c r="DC256" s="648"/>
      <c r="DD256" s="648"/>
      <c r="DE256" s="648"/>
      <c r="DF256" s="648"/>
      <c r="DG256" s="648"/>
      <c r="DH256" s="648"/>
      <c r="DI256" s="648"/>
      <c r="DJ256" s="648"/>
      <c r="DK256" s="648"/>
      <c r="DL256" s="648"/>
      <c r="DM256" s="648"/>
      <c r="DN256" s="648"/>
      <c r="DO256" s="648"/>
      <c r="DP256" s="648"/>
      <c r="DQ256" s="648"/>
      <c r="DR256" s="648"/>
      <c r="DS256" s="648"/>
      <c r="DT256" s="648"/>
      <c r="DU256" s="648"/>
      <c r="DV256" s="648"/>
      <c r="DW256" s="648"/>
      <c r="DX256" s="648"/>
      <c r="DY256" s="648"/>
      <c r="DZ256" s="648"/>
      <c r="EA256" s="648"/>
      <c r="EB256" s="648"/>
      <c r="EC256" s="648"/>
      <c r="ED256" s="648"/>
      <c r="EE256" s="648"/>
      <c r="EF256" s="648"/>
      <c r="EG256" s="648"/>
      <c r="EH256" s="648"/>
      <c r="EI256" s="648"/>
      <c r="EJ256" s="648"/>
      <c r="EK256" s="648"/>
      <c r="EL256" s="648"/>
      <c r="EM256" s="648"/>
      <c r="EN256" s="648"/>
      <c r="EO256" s="648"/>
      <c r="EP256" s="648"/>
      <c r="EQ256" s="648"/>
      <c r="ER256" s="648"/>
      <c r="ES256" s="648"/>
      <c r="ET256" s="648"/>
      <c r="EU256" s="648"/>
      <c r="EV256" s="648"/>
      <c r="EW256" s="648"/>
      <c r="EX256" s="648"/>
      <c r="EY256" s="648"/>
      <c r="EZ256" s="648"/>
      <c r="FA256" s="648"/>
      <c r="FB256" s="648"/>
      <c r="FC256" s="648"/>
      <c r="FD256" s="648"/>
      <c r="FE256" s="648"/>
      <c r="FF256" s="648"/>
      <c r="FG256" s="648"/>
      <c r="FH256" s="648"/>
      <c r="FI256" s="648"/>
      <c r="FJ256" s="648"/>
      <c r="FK256" s="648"/>
      <c r="FL256" s="648"/>
      <c r="FM256" s="648"/>
      <c r="FN256" s="648"/>
      <c r="FO256" s="648"/>
      <c r="FP256" s="648"/>
      <c r="FQ256" s="648"/>
      <c r="FR256" s="648"/>
      <c r="FS256" s="648"/>
      <c r="FT256" s="648"/>
      <c r="FU256" s="648"/>
      <c r="FV256" s="648"/>
      <c r="FW256" s="648"/>
      <c r="FX256" s="648"/>
      <c r="FY256" s="648"/>
      <c r="FZ256" s="648"/>
      <c r="GA256" s="648"/>
      <c r="GB256" s="648"/>
      <c r="GC256" s="648"/>
      <c r="GD256" s="648"/>
      <c r="GE256" s="648"/>
      <c r="GF256" s="648"/>
      <c r="GG256" s="648"/>
      <c r="GH256" s="648"/>
      <c r="GI256" s="648"/>
      <c r="GJ256" s="648"/>
      <c r="GK256" s="648"/>
      <c r="GL256" s="648"/>
      <c r="GM256" s="648"/>
      <c r="GN256" s="648"/>
      <c r="GO256" s="648"/>
      <c r="GP256" s="648"/>
      <c r="GQ256" s="648"/>
      <c r="GR256" s="648"/>
      <c r="GS256" s="648"/>
      <c r="GT256" s="648"/>
      <c r="GU256" s="648"/>
      <c r="GV256" s="648"/>
      <c r="GW256" s="648"/>
      <c r="GX256" s="648"/>
      <c r="GY256" s="648"/>
      <c r="GZ256" s="648"/>
      <c r="HA256" s="648"/>
      <c r="HB256" s="648"/>
      <c r="HC256" s="648"/>
      <c r="HD256" s="648"/>
      <c r="HE256" s="648"/>
      <c r="HF256" s="648"/>
      <c r="HG256" s="648"/>
      <c r="HH256" s="648"/>
      <c r="HI256" s="648"/>
      <c r="HJ256" s="648"/>
      <c r="HK256" s="648"/>
      <c r="HL256" s="648"/>
    </row>
    <row r="257" spans="1:220" s="679" customFormat="1">
      <c r="A257" s="687"/>
      <c r="B257" s="687"/>
      <c r="C257" s="687"/>
      <c r="D257" s="687"/>
      <c r="E257" s="687"/>
      <c r="F257" s="687"/>
      <c r="G257" s="688"/>
      <c r="H257" s="689"/>
      <c r="I257" s="689"/>
      <c r="J257" s="645"/>
      <c r="K257" s="648"/>
      <c r="L257" s="648"/>
      <c r="M257" s="648"/>
      <c r="N257" s="648"/>
      <c r="O257" s="648"/>
      <c r="P257" s="648"/>
      <c r="Q257" s="648"/>
      <c r="R257" s="648"/>
      <c r="S257" s="648"/>
      <c r="T257" s="648"/>
      <c r="U257" s="648"/>
      <c r="V257" s="648"/>
      <c r="W257" s="648"/>
      <c r="X257" s="648"/>
      <c r="Y257" s="648"/>
      <c r="Z257" s="648"/>
      <c r="AA257" s="648"/>
      <c r="AB257" s="648"/>
      <c r="AC257" s="648"/>
      <c r="AD257" s="648"/>
      <c r="AE257" s="648"/>
      <c r="AF257" s="648"/>
      <c r="AG257" s="648"/>
      <c r="AH257" s="648"/>
      <c r="AI257" s="648"/>
      <c r="AJ257" s="648"/>
      <c r="AK257" s="648"/>
      <c r="AL257" s="648"/>
      <c r="AM257" s="648"/>
      <c r="AN257" s="648"/>
      <c r="AO257" s="648"/>
      <c r="AP257" s="648"/>
      <c r="AQ257" s="648"/>
      <c r="AR257" s="648"/>
      <c r="AS257" s="648"/>
      <c r="AT257" s="648"/>
      <c r="AU257" s="648"/>
      <c r="AV257" s="648"/>
      <c r="AW257" s="648"/>
      <c r="AX257" s="648"/>
      <c r="AY257" s="648"/>
      <c r="AZ257" s="648"/>
      <c r="BA257" s="648"/>
      <c r="BB257" s="648"/>
      <c r="BC257" s="648"/>
      <c r="BD257" s="648"/>
      <c r="BE257" s="648"/>
      <c r="BF257" s="648"/>
      <c r="BG257" s="648"/>
      <c r="BH257" s="648"/>
      <c r="BI257" s="648"/>
      <c r="BJ257" s="648"/>
      <c r="BK257" s="648"/>
      <c r="BL257" s="648"/>
      <c r="BM257" s="648"/>
      <c r="BN257" s="648"/>
      <c r="BO257" s="648"/>
      <c r="BP257" s="648"/>
      <c r="BQ257" s="648"/>
      <c r="BR257" s="648"/>
      <c r="BS257" s="648"/>
      <c r="BT257" s="648"/>
      <c r="BU257" s="648"/>
      <c r="BV257" s="648"/>
      <c r="BW257" s="648"/>
      <c r="BX257" s="648"/>
      <c r="BY257" s="648"/>
      <c r="BZ257" s="648"/>
      <c r="CA257" s="648"/>
      <c r="CB257" s="648"/>
      <c r="CC257" s="648"/>
      <c r="CD257" s="648"/>
      <c r="CE257" s="648"/>
      <c r="CF257" s="648"/>
      <c r="CG257" s="648"/>
      <c r="CH257" s="648"/>
      <c r="CI257" s="648"/>
      <c r="CJ257" s="648"/>
      <c r="CK257" s="648"/>
      <c r="CL257" s="648"/>
      <c r="CM257" s="648"/>
      <c r="CN257" s="648"/>
      <c r="CO257" s="648"/>
      <c r="CP257" s="648"/>
      <c r="CQ257" s="648"/>
      <c r="CR257" s="648"/>
      <c r="CS257" s="648"/>
      <c r="CT257" s="648"/>
      <c r="CU257" s="648"/>
      <c r="CV257" s="648"/>
      <c r="CW257" s="648"/>
      <c r="CX257" s="648"/>
      <c r="CY257" s="648"/>
      <c r="CZ257" s="648"/>
      <c r="DA257" s="648"/>
      <c r="DB257" s="648"/>
      <c r="DC257" s="648"/>
      <c r="DD257" s="648"/>
      <c r="DE257" s="648"/>
      <c r="DF257" s="648"/>
      <c r="DG257" s="648"/>
      <c r="DH257" s="648"/>
      <c r="DI257" s="648"/>
      <c r="DJ257" s="648"/>
      <c r="DK257" s="648"/>
      <c r="DL257" s="648"/>
      <c r="DM257" s="648"/>
      <c r="DN257" s="648"/>
      <c r="DO257" s="648"/>
      <c r="DP257" s="648"/>
      <c r="DQ257" s="648"/>
      <c r="DR257" s="648"/>
      <c r="DS257" s="648"/>
      <c r="DT257" s="648"/>
      <c r="DU257" s="648"/>
      <c r="DV257" s="648"/>
      <c r="DW257" s="648"/>
      <c r="DX257" s="648"/>
      <c r="DY257" s="648"/>
      <c r="DZ257" s="648"/>
      <c r="EA257" s="648"/>
      <c r="EB257" s="648"/>
      <c r="EC257" s="648"/>
      <c r="ED257" s="648"/>
      <c r="EE257" s="648"/>
      <c r="EF257" s="648"/>
      <c r="EG257" s="648"/>
      <c r="EH257" s="648"/>
      <c r="EI257" s="648"/>
      <c r="EJ257" s="648"/>
      <c r="EK257" s="648"/>
      <c r="EL257" s="648"/>
      <c r="EM257" s="648"/>
      <c r="EN257" s="648"/>
      <c r="EO257" s="648"/>
      <c r="EP257" s="648"/>
      <c r="EQ257" s="648"/>
      <c r="ER257" s="648"/>
      <c r="ES257" s="648"/>
      <c r="ET257" s="648"/>
      <c r="EU257" s="648"/>
      <c r="EV257" s="648"/>
      <c r="EW257" s="648"/>
      <c r="EX257" s="648"/>
      <c r="EY257" s="648"/>
      <c r="EZ257" s="648"/>
      <c r="FA257" s="648"/>
      <c r="FB257" s="648"/>
      <c r="FC257" s="648"/>
      <c r="FD257" s="648"/>
      <c r="FE257" s="648"/>
      <c r="FF257" s="648"/>
      <c r="FG257" s="648"/>
      <c r="FH257" s="648"/>
      <c r="FI257" s="648"/>
      <c r="FJ257" s="648"/>
      <c r="FK257" s="648"/>
      <c r="FL257" s="648"/>
      <c r="FM257" s="648"/>
      <c r="FN257" s="648"/>
      <c r="FO257" s="648"/>
      <c r="FP257" s="648"/>
      <c r="FQ257" s="648"/>
      <c r="FR257" s="648"/>
      <c r="FS257" s="648"/>
      <c r="FT257" s="648"/>
      <c r="FU257" s="648"/>
      <c r="FV257" s="648"/>
      <c r="FW257" s="648"/>
      <c r="FX257" s="648"/>
      <c r="FY257" s="648"/>
      <c r="FZ257" s="648"/>
      <c r="GA257" s="648"/>
      <c r="GB257" s="648"/>
      <c r="GC257" s="648"/>
      <c r="GD257" s="648"/>
      <c r="GE257" s="648"/>
      <c r="GF257" s="648"/>
      <c r="GG257" s="648"/>
      <c r="GH257" s="648"/>
      <c r="GI257" s="648"/>
      <c r="GJ257" s="648"/>
      <c r="GK257" s="648"/>
      <c r="GL257" s="648"/>
      <c r="GM257" s="648"/>
      <c r="GN257" s="648"/>
      <c r="GO257" s="648"/>
      <c r="GP257" s="648"/>
      <c r="GQ257" s="648"/>
      <c r="GR257" s="648"/>
      <c r="GS257" s="648"/>
      <c r="GT257" s="648"/>
      <c r="GU257" s="648"/>
      <c r="GV257" s="648"/>
      <c r="GW257" s="648"/>
      <c r="GX257" s="648"/>
      <c r="GY257" s="648"/>
      <c r="GZ257" s="648"/>
      <c r="HA257" s="648"/>
      <c r="HB257" s="648"/>
      <c r="HC257" s="648"/>
      <c r="HD257" s="648"/>
      <c r="HE257" s="648"/>
      <c r="HF257" s="648"/>
      <c r="HG257" s="648"/>
      <c r="HH257" s="648"/>
      <c r="HI257" s="648"/>
      <c r="HJ257" s="648"/>
      <c r="HK257" s="648"/>
      <c r="HL257" s="648"/>
    </row>
    <row r="258" spans="1:220" s="679" customFormat="1">
      <c r="A258" s="687"/>
      <c r="B258" s="687"/>
      <c r="C258" s="687"/>
      <c r="D258" s="687"/>
      <c r="E258" s="687"/>
      <c r="F258" s="687"/>
      <c r="G258" s="688"/>
      <c r="H258" s="689"/>
      <c r="I258" s="689"/>
      <c r="J258" s="645"/>
      <c r="K258" s="648"/>
      <c r="L258" s="648"/>
      <c r="M258" s="648"/>
      <c r="N258" s="648"/>
      <c r="O258" s="648"/>
      <c r="P258" s="648"/>
      <c r="Q258" s="648"/>
      <c r="R258" s="648"/>
      <c r="S258" s="648"/>
      <c r="T258" s="648"/>
      <c r="U258" s="648"/>
      <c r="V258" s="648"/>
      <c r="W258" s="648"/>
      <c r="X258" s="648"/>
      <c r="Y258" s="648"/>
      <c r="Z258" s="648"/>
      <c r="AA258" s="648"/>
      <c r="AB258" s="648"/>
      <c r="AC258" s="648"/>
      <c r="AD258" s="648"/>
      <c r="AE258" s="648"/>
      <c r="AF258" s="648"/>
      <c r="AG258" s="648"/>
      <c r="AH258" s="648"/>
      <c r="AI258" s="648"/>
      <c r="AJ258" s="648"/>
      <c r="AK258" s="648"/>
      <c r="AL258" s="648"/>
      <c r="AM258" s="648"/>
      <c r="AN258" s="648"/>
      <c r="AO258" s="648"/>
      <c r="AP258" s="648"/>
      <c r="AQ258" s="648"/>
      <c r="AR258" s="648"/>
      <c r="AS258" s="648"/>
      <c r="AT258" s="648"/>
      <c r="AU258" s="648"/>
      <c r="AV258" s="648"/>
      <c r="AW258" s="648"/>
      <c r="AX258" s="648"/>
      <c r="AY258" s="648"/>
      <c r="AZ258" s="648"/>
      <c r="BA258" s="648"/>
      <c r="BB258" s="648"/>
      <c r="BC258" s="648"/>
      <c r="BD258" s="648"/>
      <c r="BE258" s="648"/>
      <c r="BF258" s="648"/>
      <c r="BG258" s="648"/>
      <c r="BH258" s="648"/>
      <c r="BI258" s="648"/>
      <c r="BJ258" s="648"/>
      <c r="BK258" s="648"/>
      <c r="BL258" s="648"/>
      <c r="BM258" s="648"/>
      <c r="BN258" s="648"/>
      <c r="BO258" s="648"/>
      <c r="BP258" s="648"/>
      <c r="BQ258" s="648"/>
      <c r="BR258" s="648"/>
      <c r="BS258" s="648"/>
      <c r="BT258" s="648"/>
      <c r="BU258" s="648"/>
      <c r="BV258" s="648"/>
      <c r="BW258" s="648"/>
      <c r="BX258" s="648"/>
      <c r="BY258" s="648"/>
      <c r="BZ258" s="648"/>
      <c r="CA258" s="648"/>
      <c r="CB258" s="648"/>
      <c r="CC258" s="648"/>
      <c r="CD258" s="648"/>
      <c r="CE258" s="648"/>
      <c r="CF258" s="648"/>
      <c r="CG258" s="648"/>
      <c r="CH258" s="648"/>
      <c r="CI258" s="648"/>
      <c r="CJ258" s="648"/>
      <c r="CK258" s="648"/>
      <c r="CL258" s="648"/>
      <c r="CM258" s="648"/>
      <c r="CN258" s="648"/>
      <c r="CO258" s="648"/>
      <c r="CP258" s="648"/>
      <c r="CQ258" s="648"/>
      <c r="CR258" s="648"/>
      <c r="CS258" s="648"/>
      <c r="CT258" s="648"/>
      <c r="CU258" s="648"/>
      <c r="CV258" s="648"/>
      <c r="CW258" s="648"/>
      <c r="CX258" s="648"/>
      <c r="CY258" s="648"/>
      <c r="CZ258" s="648"/>
      <c r="DA258" s="648"/>
      <c r="DB258" s="648"/>
      <c r="DC258" s="648"/>
      <c r="DD258" s="648"/>
      <c r="DE258" s="648"/>
      <c r="DF258" s="648"/>
      <c r="DG258" s="648"/>
      <c r="DH258" s="648"/>
      <c r="DI258" s="648"/>
      <c r="DJ258" s="648"/>
      <c r="DK258" s="648"/>
      <c r="DL258" s="648"/>
      <c r="DM258" s="648"/>
      <c r="DN258" s="648"/>
      <c r="DO258" s="648"/>
      <c r="DP258" s="648"/>
      <c r="DQ258" s="648"/>
      <c r="DR258" s="648"/>
      <c r="DS258" s="648"/>
      <c r="DT258" s="648"/>
      <c r="DU258" s="648"/>
      <c r="DV258" s="648"/>
      <c r="DW258" s="648"/>
      <c r="DX258" s="648"/>
      <c r="DY258" s="648"/>
      <c r="DZ258" s="648"/>
      <c r="EA258" s="648"/>
      <c r="EB258" s="648"/>
      <c r="EC258" s="648"/>
      <c r="ED258" s="648"/>
      <c r="EE258" s="648"/>
      <c r="EF258" s="648"/>
      <c r="EG258" s="648"/>
      <c r="EH258" s="648"/>
      <c r="EI258" s="648"/>
      <c r="EJ258" s="648"/>
      <c r="EK258" s="648"/>
      <c r="EL258" s="648"/>
      <c r="EM258" s="648"/>
      <c r="EN258" s="648"/>
      <c r="EO258" s="648"/>
      <c r="EP258" s="648"/>
      <c r="EQ258" s="648"/>
      <c r="ER258" s="648"/>
      <c r="ES258" s="648"/>
      <c r="ET258" s="648"/>
      <c r="EU258" s="648"/>
      <c r="EV258" s="648"/>
      <c r="EW258" s="648"/>
      <c r="EX258" s="648"/>
      <c r="EY258" s="648"/>
      <c r="EZ258" s="648"/>
      <c r="FA258" s="648"/>
      <c r="FB258" s="648"/>
      <c r="FC258" s="648"/>
      <c r="FD258" s="648"/>
      <c r="FE258" s="648"/>
      <c r="FF258" s="648"/>
      <c r="FG258" s="648"/>
      <c r="FH258" s="648"/>
      <c r="FI258" s="648"/>
      <c r="FJ258" s="648"/>
      <c r="FK258" s="648"/>
      <c r="FL258" s="648"/>
      <c r="FM258" s="648"/>
      <c r="FN258" s="648"/>
      <c r="FO258" s="648"/>
      <c r="FP258" s="648"/>
      <c r="FQ258" s="648"/>
      <c r="FR258" s="648"/>
      <c r="FS258" s="648"/>
      <c r="FT258" s="648"/>
      <c r="FU258" s="648"/>
      <c r="FV258" s="648"/>
      <c r="FW258" s="648"/>
      <c r="FX258" s="648"/>
      <c r="FY258" s="648"/>
      <c r="FZ258" s="648"/>
      <c r="GA258" s="648"/>
      <c r="GB258" s="648"/>
      <c r="GC258" s="648"/>
      <c r="GD258" s="648"/>
      <c r="GE258" s="648"/>
      <c r="GF258" s="648"/>
      <c r="GG258" s="648"/>
      <c r="GH258" s="648"/>
      <c r="GI258" s="648"/>
      <c r="GJ258" s="648"/>
      <c r="GK258" s="648"/>
      <c r="GL258" s="648"/>
      <c r="GM258" s="648"/>
      <c r="GN258" s="648"/>
      <c r="GO258" s="648"/>
      <c r="GP258" s="648"/>
      <c r="GQ258" s="648"/>
      <c r="GR258" s="648"/>
      <c r="GS258" s="648"/>
      <c r="GT258" s="648"/>
      <c r="GU258" s="648"/>
      <c r="GV258" s="648"/>
      <c r="GW258" s="648"/>
      <c r="GX258" s="648"/>
      <c r="GY258" s="648"/>
      <c r="GZ258" s="648"/>
      <c r="HA258" s="648"/>
      <c r="HB258" s="648"/>
      <c r="HC258" s="648"/>
      <c r="HD258" s="648"/>
      <c r="HE258" s="648"/>
      <c r="HF258" s="648"/>
      <c r="HG258" s="648"/>
      <c r="HH258" s="648"/>
      <c r="HI258" s="648"/>
      <c r="HJ258" s="648"/>
      <c r="HK258" s="648"/>
      <c r="HL258" s="648"/>
    </row>
    <row r="259" spans="1:220" s="679" customFormat="1">
      <c r="A259" s="687"/>
      <c r="B259" s="687"/>
      <c r="C259" s="687"/>
      <c r="D259" s="687"/>
      <c r="E259" s="687"/>
      <c r="F259" s="687"/>
      <c r="G259" s="688"/>
      <c r="H259" s="689"/>
      <c r="I259" s="689"/>
      <c r="J259" s="645"/>
      <c r="K259" s="648"/>
      <c r="L259" s="648"/>
      <c r="M259" s="648"/>
      <c r="N259" s="648"/>
      <c r="O259" s="648"/>
      <c r="P259" s="648"/>
      <c r="Q259" s="648"/>
      <c r="R259" s="648"/>
      <c r="S259" s="648"/>
      <c r="T259" s="648"/>
      <c r="U259" s="648"/>
      <c r="V259" s="648"/>
      <c r="W259" s="648"/>
      <c r="X259" s="648"/>
      <c r="Y259" s="648"/>
      <c r="Z259" s="648"/>
      <c r="AA259" s="648"/>
      <c r="AB259" s="648"/>
      <c r="AC259" s="648"/>
      <c r="AD259" s="648"/>
      <c r="AE259" s="648"/>
      <c r="AF259" s="648"/>
      <c r="AG259" s="648"/>
      <c r="AH259" s="648"/>
      <c r="AI259" s="648"/>
      <c r="AJ259" s="648"/>
      <c r="AK259" s="648"/>
      <c r="AL259" s="648"/>
      <c r="AM259" s="648"/>
      <c r="AN259" s="648"/>
      <c r="AO259" s="648"/>
      <c r="AP259" s="648"/>
      <c r="AQ259" s="648"/>
      <c r="AR259" s="648"/>
      <c r="AS259" s="648"/>
      <c r="AT259" s="648"/>
      <c r="AU259" s="648"/>
      <c r="AV259" s="648"/>
      <c r="AW259" s="648"/>
      <c r="AX259" s="648"/>
      <c r="AY259" s="648"/>
      <c r="AZ259" s="648"/>
      <c r="BA259" s="648"/>
      <c r="BB259" s="648"/>
      <c r="BC259" s="648"/>
      <c r="BD259" s="648"/>
      <c r="BE259" s="648"/>
      <c r="BF259" s="648"/>
      <c r="BG259" s="648"/>
      <c r="BH259" s="648"/>
      <c r="BI259" s="648"/>
      <c r="BJ259" s="648"/>
      <c r="BK259" s="648"/>
      <c r="BL259" s="648"/>
      <c r="BM259" s="648"/>
      <c r="BN259" s="648"/>
      <c r="BO259" s="648"/>
      <c r="BP259" s="648"/>
      <c r="BQ259" s="648"/>
      <c r="BR259" s="648"/>
      <c r="BS259" s="648"/>
      <c r="BT259" s="648"/>
      <c r="BU259" s="648"/>
      <c r="BV259" s="648"/>
      <c r="BW259" s="648"/>
      <c r="BX259" s="648"/>
      <c r="BY259" s="648"/>
      <c r="BZ259" s="648"/>
      <c r="CA259" s="648"/>
      <c r="CB259" s="648"/>
      <c r="CC259" s="648"/>
      <c r="CD259" s="648"/>
      <c r="CE259" s="648"/>
      <c r="CF259" s="648"/>
      <c r="CG259" s="648"/>
      <c r="CH259" s="648"/>
      <c r="CI259" s="648"/>
      <c r="CJ259" s="648"/>
      <c r="CK259" s="648"/>
      <c r="CL259" s="648"/>
      <c r="CM259" s="648"/>
      <c r="CN259" s="648"/>
      <c r="CO259" s="648"/>
      <c r="CP259" s="648"/>
      <c r="CQ259" s="648"/>
      <c r="CR259" s="648"/>
      <c r="CS259" s="648"/>
      <c r="CT259" s="648"/>
      <c r="CU259" s="648"/>
      <c r="CV259" s="648"/>
      <c r="CW259" s="648"/>
      <c r="CX259" s="648"/>
      <c r="CY259" s="648"/>
      <c r="CZ259" s="648"/>
      <c r="DA259" s="648"/>
      <c r="DB259" s="648"/>
      <c r="DC259" s="648"/>
      <c r="DD259" s="648"/>
      <c r="DE259" s="648"/>
      <c r="DF259" s="648"/>
      <c r="DG259" s="648"/>
      <c r="DH259" s="648"/>
      <c r="DI259" s="648"/>
      <c r="DJ259" s="648"/>
      <c r="DK259" s="648"/>
      <c r="DL259" s="648"/>
      <c r="DM259" s="648"/>
      <c r="DN259" s="648"/>
      <c r="DO259" s="648"/>
      <c r="DP259" s="648"/>
      <c r="DQ259" s="648"/>
      <c r="DR259" s="648"/>
      <c r="DS259" s="648"/>
      <c r="DT259" s="648"/>
      <c r="DU259" s="648"/>
      <c r="DV259" s="648"/>
      <c r="DW259" s="648"/>
      <c r="DX259" s="648"/>
      <c r="DY259" s="648"/>
      <c r="DZ259" s="648"/>
      <c r="EA259" s="648"/>
      <c r="EB259" s="648"/>
      <c r="EC259" s="648"/>
      <c r="ED259" s="648"/>
      <c r="EE259" s="648"/>
      <c r="EF259" s="648"/>
      <c r="EG259" s="648"/>
      <c r="EH259" s="648"/>
      <c r="EI259" s="648"/>
      <c r="EJ259" s="648"/>
      <c r="EK259" s="648"/>
      <c r="EL259" s="648"/>
      <c r="EM259" s="648"/>
      <c r="EN259" s="648"/>
      <c r="EO259" s="648"/>
      <c r="EP259" s="648"/>
      <c r="EQ259" s="648"/>
      <c r="ER259" s="648"/>
      <c r="ES259" s="648"/>
      <c r="ET259" s="648"/>
      <c r="EU259" s="648"/>
      <c r="EV259" s="648"/>
      <c r="EW259" s="648"/>
      <c r="EX259" s="648"/>
      <c r="EY259" s="648"/>
      <c r="EZ259" s="648"/>
      <c r="FA259" s="648"/>
      <c r="FB259" s="648"/>
      <c r="FC259" s="648"/>
      <c r="FD259" s="648"/>
      <c r="FE259" s="648"/>
      <c r="FF259" s="648"/>
      <c r="FG259" s="648"/>
      <c r="FH259" s="648"/>
      <c r="FI259" s="648"/>
      <c r="FJ259" s="648"/>
      <c r="FK259" s="648"/>
      <c r="FL259" s="648"/>
      <c r="FM259" s="648"/>
      <c r="FN259" s="648"/>
      <c r="FO259" s="648"/>
      <c r="FP259" s="648"/>
      <c r="FQ259" s="648"/>
      <c r="FR259" s="648"/>
      <c r="FS259" s="648"/>
      <c r="FT259" s="648"/>
      <c r="FU259" s="648"/>
      <c r="FV259" s="648"/>
      <c r="FW259" s="648"/>
      <c r="FX259" s="648"/>
      <c r="FY259" s="648"/>
      <c r="FZ259" s="648"/>
      <c r="GA259" s="648"/>
      <c r="GB259" s="648"/>
      <c r="GC259" s="648"/>
      <c r="GD259" s="648"/>
      <c r="GE259" s="648"/>
      <c r="GF259" s="648"/>
      <c r="GG259" s="648"/>
      <c r="GH259" s="648"/>
      <c r="GI259" s="648"/>
      <c r="GJ259" s="648"/>
      <c r="GK259" s="648"/>
      <c r="GL259" s="648"/>
      <c r="GM259" s="648"/>
      <c r="GN259" s="648"/>
      <c r="GO259" s="648"/>
      <c r="GP259" s="648"/>
      <c r="GQ259" s="648"/>
      <c r="GR259" s="648"/>
      <c r="GS259" s="648"/>
      <c r="GT259" s="648"/>
      <c r="GU259" s="648"/>
      <c r="GV259" s="648"/>
      <c r="GW259" s="648"/>
      <c r="GX259" s="648"/>
      <c r="GY259" s="648"/>
      <c r="GZ259" s="648"/>
      <c r="HA259" s="648"/>
      <c r="HB259" s="648"/>
      <c r="HC259" s="648"/>
      <c r="HD259" s="648"/>
      <c r="HE259" s="648"/>
      <c r="HF259" s="648"/>
      <c r="HG259" s="648"/>
      <c r="HH259" s="648"/>
      <c r="HI259" s="648"/>
      <c r="HJ259" s="648"/>
      <c r="HK259" s="648"/>
      <c r="HL259" s="648"/>
    </row>
    <row r="260" spans="1:220" s="679" customFormat="1">
      <c r="A260" s="687"/>
      <c r="B260" s="687"/>
      <c r="C260" s="687"/>
      <c r="D260" s="687"/>
      <c r="E260" s="687"/>
      <c r="F260" s="687"/>
      <c r="G260" s="688"/>
      <c r="H260" s="689"/>
      <c r="I260" s="689"/>
      <c r="J260" s="645"/>
      <c r="K260" s="648"/>
      <c r="L260" s="648"/>
      <c r="M260" s="648"/>
      <c r="N260" s="648"/>
      <c r="O260" s="648"/>
      <c r="P260" s="648"/>
      <c r="Q260" s="648"/>
      <c r="R260" s="648"/>
      <c r="S260" s="648"/>
      <c r="T260" s="648"/>
      <c r="U260" s="648"/>
      <c r="V260" s="648"/>
      <c r="W260" s="648"/>
      <c r="X260" s="648"/>
      <c r="Y260" s="648"/>
      <c r="Z260" s="648"/>
      <c r="AA260" s="648"/>
      <c r="AB260" s="648"/>
      <c r="AC260" s="648"/>
      <c r="AD260" s="648"/>
      <c r="AE260" s="648"/>
      <c r="AF260" s="648"/>
      <c r="AG260" s="648"/>
      <c r="AH260" s="648"/>
      <c r="AI260" s="648"/>
      <c r="AJ260" s="648"/>
      <c r="AK260" s="648"/>
      <c r="AL260" s="648"/>
      <c r="AM260" s="648"/>
      <c r="AN260" s="648"/>
      <c r="AO260" s="648"/>
      <c r="AP260" s="648"/>
      <c r="AQ260" s="648"/>
      <c r="AR260" s="648"/>
      <c r="AS260" s="648"/>
      <c r="AT260" s="648"/>
      <c r="AU260" s="648"/>
      <c r="AV260" s="648"/>
      <c r="AW260" s="648"/>
      <c r="AX260" s="648"/>
      <c r="AY260" s="648"/>
      <c r="AZ260" s="648"/>
      <c r="BA260" s="648"/>
      <c r="BB260" s="648"/>
      <c r="BC260" s="648"/>
      <c r="BD260" s="648"/>
      <c r="BE260" s="648"/>
      <c r="BF260" s="648"/>
      <c r="BG260" s="648"/>
      <c r="BH260" s="648"/>
      <c r="BI260" s="648"/>
      <c r="BJ260" s="648"/>
      <c r="BK260" s="648"/>
      <c r="BL260" s="648"/>
      <c r="BM260" s="648"/>
      <c r="BN260" s="648"/>
      <c r="BO260" s="648"/>
      <c r="BP260" s="648"/>
      <c r="BQ260" s="648"/>
      <c r="BR260" s="648"/>
      <c r="BS260" s="648"/>
      <c r="BT260" s="648"/>
      <c r="BU260" s="648"/>
      <c r="BV260" s="648"/>
      <c r="BW260" s="648"/>
      <c r="BX260" s="648"/>
      <c r="BY260" s="648"/>
      <c r="BZ260" s="648"/>
      <c r="CA260" s="648"/>
      <c r="CB260" s="648"/>
      <c r="CC260" s="648"/>
      <c r="CD260" s="648"/>
      <c r="CE260" s="648"/>
      <c r="CF260" s="648"/>
      <c r="CG260" s="648"/>
      <c r="CH260" s="648"/>
      <c r="CI260" s="648"/>
      <c r="CJ260" s="648"/>
      <c r="CK260" s="648"/>
      <c r="CL260" s="648"/>
      <c r="CM260" s="648"/>
      <c r="CN260" s="648"/>
      <c r="CO260" s="648"/>
      <c r="CP260" s="648"/>
      <c r="CQ260" s="648"/>
      <c r="CR260" s="648"/>
      <c r="CS260" s="648"/>
      <c r="CT260" s="648"/>
      <c r="CU260" s="648"/>
      <c r="CV260" s="648"/>
      <c r="CW260" s="648"/>
      <c r="CX260" s="648"/>
      <c r="CY260" s="648"/>
      <c r="CZ260" s="648"/>
      <c r="DA260" s="648"/>
      <c r="DB260" s="648"/>
      <c r="DC260" s="648"/>
      <c r="DD260" s="648"/>
      <c r="DE260" s="648"/>
      <c r="DF260" s="648"/>
      <c r="DG260" s="648"/>
      <c r="DH260" s="648"/>
      <c r="DI260" s="648"/>
      <c r="DJ260" s="648"/>
      <c r="DK260" s="648"/>
      <c r="DL260" s="648"/>
      <c r="DM260" s="648"/>
      <c r="DN260" s="648"/>
      <c r="DO260" s="648"/>
      <c r="DP260" s="648"/>
      <c r="DQ260" s="648"/>
      <c r="DR260" s="648"/>
      <c r="DS260" s="648"/>
      <c r="DT260" s="648"/>
      <c r="DU260" s="648"/>
      <c r="DV260" s="648"/>
      <c r="DW260" s="648"/>
      <c r="DX260" s="648"/>
      <c r="DY260" s="648"/>
      <c r="DZ260" s="648"/>
      <c r="EA260" s="648"/>
      <c r="EB260" s="648"/>
      <c r="EC260" s="648"/>
      <c r="ED260" s="648"/>
      <c r="EE260" s="648"/>
      <c r="EF260" s="648"/>
      <c r="EG260" s="648"/>
      <c r="EH260" s="648"/>
      <c r="EI260" s="648"/>
      <c r="EJ260" s="648"/>
      <c r="EK260" s="648"/>
      <c r="EL260" s="648"/>
      <c r="EM260" s="648"/>
      <c r="EN260" s="648"/>
      <c r="EO260" s="648"/>
      <c r="EP260" s="648"/>
      <c r="EQ260" s="648"/>
      <c r="ER260" s="648"/>
      <c r="ES260" s="648"/>
      <c r="ET260" s="648"/>
      <c r="EU260" s="648"/>
      <c r="EV260" s="648"/>
      <c r="EW260" s="648"/>
      <c r="EX260" s="648"/>
      <c r="EY260" s="648"/>
      <c r="EZ260" s="648"/>
      <c r="FA260" s="648"/>
      <c r="FB260" s="648"/>
      <c r="FC260" s="648"/>
      <c r="FD260" s="648"/>
      <c r="FE260" s="648"/>
      <c r="FF260" s="648"/>
      <c r="FG260" s="648"/>
      <c r="FH260" s="648"/>
      <c r="FI260" s="648"/>
      <c r="FJ260" s="648"/>
      <c r="FK260" s="648"/>
      <c r="FL260" s="648"/>
      <c r="FM260" s="648"/>
      <c r="FN260" s="648"/>
      <c r="FO260" s="648"/>
      <c r="FP260" s="648"/>
      <c r="FQ260" s="648"/>
      <c r="FR260" s="648"/>
      <c r="FS260" s="648"/>
      <c r="FT260" s="648"/>
      <c r="FU260" s="648"/>
      <c r="FV260" s="648"/>
      <c r="FW260" s="648"/>
      <c r="FX260" s="648"/>
      <c r="FY260" s="648"/>
      <c r="FZ260" s="648"/>
      <c r="GA260" s="648"/>
      <c r="GB260" s="648"/>
      <c r="GC260" s="648"/>
      <c r="GD260" s="648"/>
      <c r="GE260" s="648"/>
      <c r="GF260" s="648"/>
      <c r="GG260" s="648"/>
      <c r="GH260" s="648"/>
      <c r="GI260" s="648"/>
      <c r="GJ260" s="648"/>
      <c r="GK260" s="648"/>
      <c r="GL260" s="648"/>
      <c r="GM260" s="648"/>
      <c r="GN260" s="648"/>
      <c r="GO260" s="648"/>
      <c r="GP260" s="648"/>
      <c r="GQ260" s="648"/>
      <c r="GR260" s="648"/>
      <c r="GS260" s="648"/>
      <c r="GT260" s="648"/>
      <c r="GU260" s="648"/>
      <c r="GV260" s="648"/>
      <c r="GW260" s="648"/>
      <c r="GX260" s="648"/>
      <c r="GY260" s="648"/>
      <c r="GZ260" s="648"/>
      <c r="HA260" s="648"/>
      <c r="HB260" s="648"/>
      <c r="HC260" s="648"/>
      <c r="HD260" s="648"/>
      <c r="HE260" s="648"/>
      <c r="HF260" s="648"/>
      <c r="HG260" s="648"/>
      <c r="HH260" s="648"/>
      <c r="HI260" s="648"/>
      <c r="HJ260" s="648"/>
      <c r="HK260" s="648"/>
      <c r="HL260" s="648"/>
    </row>
    <row r="261" spans="1:220" s="679" customFormat="1">
      <c r="A261" s="687"/>
      <c r="B261" s="687"/>
      <c r="C261" s="687"/>
      <c r="D261" s="687"/>
      <c r="E261" s="687"/>
      <c r="F261" s="687"/>
      <c r="G261" s="688"/>
      <c r="H261" s="689"/>
      <c r="I261" s="689"/>
      <c r="J261" s="645"/>
      <c r="K261" s="648"/>
      <c r="L261" s="648"/>
      <c r="M261" s="648"/>
      <c r="N261" s="648"/>
      <c r="O261" s="648"/>
      <c r="P261" s="648"/>
      <c r="Q261" s="648"/>
      <c r="R261" s="648"/>
      <c r="S261" s="648"/>
      <c r="T261" s="648"/>
      <c r="U261" s="648"/>
      <c r="V261" s="648"/>
      <c r="W261" s="648"/>
      <c r="X261" s="648"/>
      <c r="Y261" s="648"/>
      <c r="Z261" s="648"/>
      <c r="AA261" s="648"/>
      <c r="AB261" s="648"/>
      <c r="AC261" s="648"/>
      <c r="AD261" s="648"/>
      <c r="AE261" s="648"/>
      <c r="AF261" s="648"/>
      <c r="AG261" s="648"/>
      <c r="AH261" s="648"/>
      <c r="AI261" s="648"/>
      <c r="AJ261" s="648"/>
      <c r="AK261" s="648"/>
      <c r="AL261" s="648"/>
      <c r="AM261" s="648"/>
      <c r="AN261" s="648"/>
      <c r="AO261" s="648"/>
      <c r="AP261" s="648"/>
      <c r="AQ261" s="648"/>
      <c r="AR261" s="648"/>
      <c r="AS261" s="648"/>
      <c r="AT261" s="648"/>
      <c r="AU261" s="648"/>
      <c r="AV261" s="648"/>
      <c r="AW261" s="648"/>
      <c r="AX261" s="648"/>
      <c r="AY261" s="648"/>
      <c r="AZ261" s="648"/>
      <c r="BA261" s="648"/>
      <c r="BB261" s="648"/>
      <c r="BC261" s="648"/>
      <c r="BD261" s="648"/>
      <c r="BE261" s="648"/>
      <c r="BF261" s="648"/>
      <c r="BG261" s="648"/>
      <c r="BH261" s="648"/>
      <c r="BI261" s="648"/>
      <c r="BJ261" s="648"/>
      <c r="BK261" s="648"/>
      <c r="BL261" s="648"/>
      <c r="BM261" s="648"/>
      <c r="BN261" s="648"/>
      <c r="BO261" s="648"/>
      <c r="BP261" s="648"/>
      <c r="BQ261" s="648"/>
      <c r="BR261" s="648"/>
      <c r="BS261" s="648"/>
      <c r="BT261" s="648"/>
      <c r="BU261" s="648"/>
      <c r="BV261" s="648"/>
      <c r="BW261" s="648"/>
      <c r="BX261" s="648"/>
      <c r="BY261" s="648"/>
      <c r="BZ261" s="648"/>
      <c r="CA261" s="648"/>
      <c r="CB261" s="648"/>
      <c r="CC261" s="648"/>
      <c r="CD261" s="648"/>
      <c r="CE261" s="648"/>
      <c r="CF261" s="648"/>
      <c r="CG261" s="648"/>
      <c r="CH261" s="648"/>
      <c r="CI261" s="648"/>
      <c r="CJ261" s="648"/>
      <c r="CK261" s="648"/>
      <c r="CL261" s="648"/>
      <c r="CM261" s="648"/>
      <c r="CN261" s="648"/>
      <c r="CO261" s="648"/>
      <c r="CP261" s="648"/>
      <c r="CQ261" s="648"/>
      <c r="CR261" s="648"/>
      <c r="CS261" s="648"/>
      <c r="CT261" s="648"/>
      <c r="CU261" s="648"/>
      <c r="CV261" s="648"/>
      <c r="CW261" s="648"/>
      <c r="CX261" s="648"/>
      <c r="CY261" s="648"/>
      <c r="CZ261" s="648"/>
      <c r="DA261" s="648"/>
      <c r="DB261" s="648"/>
      <c r="DC261" s="648"/>
      <c r="DD261" s="648"/>
      <c r="DE261" s="648"/>
      <c r="DF261" s="648"/>
      <c r="DG261" s="648"/>
      <c r="DH261" s="648"/>
      <c r="DI261" s="648"/>
      <c r="DJ261" s="648"/>
      <c r="DK261" s="648"/>
      <c r="DL261" s="648"/>
      <c r="DM261" s="648"/>
      <c r="DN261" s="648"/>
      <c r="DO261" s="648"/>
      <c r="DP261" s="648"/>
      <c r="DQ261" s="648"/>
      <c r="DR261" s="648"/>
      <c r="DS261" s="648"/>
      <c r="DT261" s="648"/>
      <c r="DU261" s="648"/>
      <c r="DV261" s="648"/>
      <c r="DW261" s="648"/>
      <c r="DX261" s="648"/>
      <c r="DY261" s="648"/>
      <c r="DZ261" s="648"/>
      <c r="EA261" s="648"/>
      <c r="EB261" s="648"/>
      <c r="EC261" s="648"/>
      <c r="ED261" s="648"/>
      <c r="EE261" s="648"/>
      <c r="EF261" s="648"/>
      <c r="EG261" s="648"/>
      <c r="EH261" s="648"/>
      <c r="EI261" s="648"/>
      <c r="EJ261" s="648"/>
      <c r="EK261" s="648"/>
      <c r="EL261" s="648"/>
      <c r="EM261" s="648"/>
      <c r="EN261" s="648"/>
      <c r="EO261" s="648"/>
      <c r="EP261" s="648"/>
      <c r="EQ261" s="648"/>
      <c r="ER261" s="648"/>
      <c r="ES261" s="648"/>
      <c r="ET261" s="648"/>
      <c r="EU261" s="648"/>
      <c r="EV261" s="648"/>
      <c r="EW261" s="648"/>
      <c r="EX261" s="648"/>
      <c r="EY261" s="648"/>
      <c r="EZ261" s="648"/>
      <c r="FA261" s="648"/>
      <c r="FB261" s="648"/>
      <c r="FC261" s="648"/>
      <c r="FD261" s="648"/>
      <c r="FE261" s="648"/>
      <c r="FF261" s="648"/>
      <c r="FG261" s="648"/>
      <c r="FH261" s="648"/>
      <c r="FI261" s="648"/>
      <c r="FJ261" s="648"/>
      <c r="FK261" s="648"/>
      <c r="FL261" s="648"/>
      <c r="FM261" s="648"/>
      <c r="FN261" s="648"/>
      <c r="FO261" s="648"/>
      <c r="FP261" s="648"/>
      <c r="FQ261" s="648"/>
      <c r="FR261" s="648"/>
      <c r="FS261" s="648"/>
      <c r="FT261" s="648"/>
      <c r="FU261" s="648"/>
      <c r="FV261" s="648"/>
      <c r="FW261" s="648"/>
      <c r="FX261" s="648"/>
      <c r="FY261" s="648"/>
      <c r="FZ261" s="648"/>
      <c r="GA261" s="648"/>
      <c r="GB261" s="648"/>
      <c r="GC261" s="648"/>
      <c r="GD261" s="648"/>
      <c r="GE261" s="648"/>
      <c r="GF261" s="648"/>
      <c r="GG261" s="648"/>
      <c r="GH261" s="648"/>
      <c r="GI261" s="648"/>
      <c r="GJ261" s="648"/>
      <c r="GK261" s="648"/>
      <c r="GL261" s="648"/>
      <c r="GM261" s="648"/>
      <c r="GN261" s="648"/>
      <c r="GO261" s="648"/>
      <c r="GP261" s="648"/>
      <c r="GQ261" s="648"/>
      <c r="GR261" s="648"/>
      <c r="GS261" s="648"/>
      <c r="GT261" s="648"/>
      <c r="GU261" s="648"/>
      <c r="GV261" s="648"/>
      <c r="GW261" s="648"/>
      <c r="GX261" s="648"/>
      <c r="GY261" s="648"/>
      <c r="GZ261" s="648"/>
      <c r="HA261" s="648"/>
      <c r="HB261" s="648"/>
      <c r="HC261" s="648"/>
      <c r="HD261" s="648"/>
      <c r="HE261" s="648"/>
      <c r="HF261" s="648"/>
      <c r="HG261" s="648"/>
      <c r="HH261" s="648"/>
      <c r="HI261" s="648"/>
      <c r="HJ261" s="648"/>
      <c r="HK261" s="648"/>
      <c r="HL261" s="648"/>
    </row>
    <row r="262" spans="1:220" s="679" customFormat="1">
      <c r="A262" s="687"/>
      <c r="B262" s="687"/>
      <c r="C262" s="687"/>
      <c r="D262" s="687"/>
      <c r="E262" s="687"/>
      <c r="F262" s="687"/>
      <c r="G262" s="688"/>
      <c r="H262" s="689"/>
      <c r="I262" s="689"/>
      <c r="J262" s="645"/>
      <c r="K262" s="648"/>
      <c r="L262" s="648"/>
      <c r="M262" s="648"/>
      <c r="N262" s="648"/>
      <c r="O262" s="648"/>
      <c r="P262" s="648"/>
      <c r="Q262" s="648"/>
      <c r="R262" s="648"/>
      <c r="S262" s="648"/>
      <c r="T262" s="648"/>
      <c r="U262" s="648"/>
      <c r="V262" s="648"/>
      <c r="W262" s="648"/>
      <c r="X262" s="648"/>
      <c r="Y262" s="648"/>
      <c r="Z262" s="648"/>
      <c r="AA262" s="648"/>
      <c r="AB262" s="648"/>
      <c r="AC262" s="648"/>
      <c r="AD262" s="648"/>
      <c r="AE262" s="648"/>
      <c r="AF262" s="648"/>
      <c r="AG262" s="648"/>
      <c r="AH262" s="648"/>
      <c r="AI262" s="648"/>
      <c r="AJ262" s="648"/>
      <c r="AK262" s="648"/>
      <c r="AL262" s="648"/>
      <c r="AM262" s="648"/>
      <c r="AN262" s="648"/>
      <c r="AO262" s="648"/>
      <c r="AP262" s="648"/>
      <c r="AQ262" s="648"/>
      <c r="AR262" s="648"/>
      <c r="AS262" s="648"/>
      <c r="AT262" s="648"/>
      <c r="AU262" s="648"/>
      <c r="AV262" s="648"/>
      <c r="AW262" s="648"/>
      <c r="AX262" s="648"/>
      <c r="AY262" s="648"/>
      <c r="AZ262" s="648"/>
      <c r="BA262" s="648"/>
      <c r="BB262" s="648"/>
      <c r="BC262" s="648"/>
      <c r="BD262" s="648"/>
      <c r="BE262" s="648"/>
      <c r="BF262" s="648"/>
      <c r="BG262" s="648"/>
      <c r="BH262" s="648"/>
      <c r="BI262" s="648"/>
      <c r="BJ262" s="648"/>
      <c r="BK262" s="648"/>
      <c r="BL262" s="648"/>
      <c r="BM262" s="648"/>
      <c r="BN262" s="648"/>
      <c r="BO262" s="648"/>
      <c r="BP262" s="648"/>
      <c r="BQ262" s="648"/>
      <c r="BR262" s="648"/>
      <c r="BS262" s="648"/>
      <c r="BT262" s="648"/>
      <c r="BU262" s="648"/>
      <c r="BV262" s="648"/>
      <c r="BW262" s="648"/>
      <c r="BX262" s="648"/>
      <c r="BY262" s="648"/>
      <c r="BZ262" s="648"/>
      <c r="CA262" s="648"/>
      <c r="CB262" s="648"/>
      <c r="CC262" s="648"/>
      <c r="CD262" s="648"/>
      <c r="CE262" s="648"/>
      <c r="CF262" s="648"/>
      <c r="CG262" s="648"/>
      <c r="CH262" s="648"/>
      <c r="CI262" s="648"/>
      <c r="CJ262" s="648"/>
      <c r="CK262" s="648"/>
      <c r="CL262" s="648"/>
      <c r="CM262" s="648"/>
      <c r="CN262" s="648"/>
      <c r="CO262" s="648"/>
      <c r="CP262" s="648"/>
      <c r="CQ262" s="648"/>
      <c r="CR262" s="648"/>
      <c r="CS262" s="648"/>
      <c r="CT262" s="648"/>
      <c r="CU262" s="648"/>
      <c r="CV262" s="648"/>
      <c r="CW262" s="648"/>
      <c r="CX262" s="648"/>
      <c r="CY262" s="648"/>
      <c r="CZ262" s="648"/>
      <c r="DA262" s="648"/>
      <c r="DB262" s="648"/>
      <c r="DC262" s="648"/>
      <c r="DD262" s="648"/>
      <c r="DE262" s="648"/>
      <c r="DF262" s="648"/>
      <c r="DG262" s="648"/>
      <c r="DH262" s="648"/>
      <c r="DI262" s="648"/>
      <c r="DJ262" s="648"/>
      <c r="DK262" s="648"/>
      <c r="DL262" s="648"/>
      <c r="DM262" s="648"/>
      <c r="DN262" s="648"/>
      <c r="DO262" s="648"/>
      <c r="DP262" s="648"/>
      <c r="DQ262" s="648"/>
      <c r="DR262" s="648"/>
      <c r="DS262" s="648"/>
      <c r="DT262" s="648"/>
      <c r="DU262" s="648"/>
      <c r="DV262" s="648"/>
      <c r="DW262" s="648"/>
      <c r="DX262" s="648"/>
      <c r="DY262" s="648"/>
      <c r="DZ262" s="648"/>
      <c r="EA262" s="648"/>
      <c r="EB262" s="648"/>
      <c r="EC262" s="648"/>
      <c r="ED262" s="648"/>
      <c r="EE262" s="648"/>
      <c r="EF262" s="648"/>
      <c r="EG262" s="648"/>
      <c r="EH262" s="648"/>
      <c r="EI262" s="648"/>
      <c r="EJ262" s="648"/>
      <c r="EK262" s="648"/>
      <c r="EL262" s="648"/>
      <c r="EM262" s="648"/>
      <c r="EN262" s="648"/>
      <c r="EO262" s="648"/>
      <c r="EP262" s="648"/>
      <c r="EQ262" s="648"/>
      <c r="ER262" s="648"/>
      <c r="ES262" s="648"/>
      <c r="ET262" s="648"/>
      <c r="EU262" s="648"/>
      <c r="EV262" s="648"/>
      <c r="EW262" s="648"/>
      <c r="EX262" s="648"/>
      <c r="EY262" s="648"/>
      <c r="EZ262" s="648"/>
      <c r="FA262" s="648"/>
      <c r="FB262" s="648"/>
      <c r="FC262" s="648"/>
      <c r="FD262" s="648"/>
      <c r="FE262" s="648"/>
      <c r="FF262" s="648"/>
      <c r="FG262" s="648"/>
      <c r="FH262" s="648"/>
      <c r="FI262" s="648"/>
      <c r="FJ262" s="648"/>
      <c r="FK262" s="648"/>
      <c r="FL262" s="648"/>
      <c r="FM262" s="648"/>
      <c r="FN262" s="648"/>
      <c r="FO262" s="648"/>
      <c r="FP262" s="648"/>
      <c r="FQ262" s="648"/>
      <c r="FR262" s="648"/>
      <c r="FS262" s="648"/>
      <c r="FT262" s="648"/>
      <c r="FU262" s="648"/>
      <c r="FV262" s="648"/>
      <c r="FW262" s="648"/>
      <c r="FX262" s="648"/>
      <c r="FY262" s="648"/>
      <c r="FZ262" s="648"/>
      <c r="GA262" s="648"/>
      <c r="GB262" s="648"/>
      <c r="GC262" s="648"/>
      <c r="GD262" s="648"/>
      <c r="GE262" s="648"/>
      <c r="GF262" s="648"/>
      <c r="GG262" s="648"/>
      <c r="GH262" s="648"/>
      <c r="GI262" s="648"/>
      <c r="GJ262" s="648"/>
      <c r="GK262" s="648"/>
      <c r="GL262" s="648"/>
      <c r="GM262" s="648"/>
      <c r="GN262" s="648"/>
      <c r="GO262" s="648"/>
      <c r="GP262" s="648"/>
      <c r="GQ262" s="648"/>
      <c r="GR262" s="648"/>
      <c r="GS262" s="648"/>
      <c r="GT262" s="648"/>
      <c r="GU262" s="648"/>
      <c r="GV262" s="648"/>
      <c r="GW262" s="648"/>
      <c r="GX262" s="648"/>
      <c r="GY262" s="648"/>
      <c r="GZ262" s="648"/>
      <c r="HA262" s="648"/>
      <c r="HB262" s="648"/>
      <c r="HC262" s="648"/>
      <c r="HD262" s="648"/>
      <c r="HE262" s="648"/>
      <c r="HF262" s="648"/>
      <c r="HG262" s="648"/>
      <c r="HH262" s="648"/>
      <c r="HI262" s="648"/>
      <c r="HJ262" s="648"/>
      <c r="HK262" s="648"/>
      <c r="HL262" s="648"/>
    </row>
    <row r="263" spans="1:220" s="679" customFormat="1">
      <c r="A263" s="687"/>
      <c r="B263" s="687"/>
      <c r="C263" s="687"/>
      <c r="D263" s="687"/>
      <c r="E263" s="687"/>
      <c r="F263" s="687"/>
      <c r="G263" s="688"/>
      <c r="H263" s="689"/>
      <c r="I263" s="689"/>
      <c r="J263" s="645"/>
      <c r="K263" s="648"/>
      <c r="L263" s="648"/>
      <c r="M263" s="648"/>
      <c r="N263" s="648"/>
      <c r="O263" s="648"/>
      <c r="P263" s="648"/>
      <c r="Q263" s="648"/>
      <c r="R263" s="648"/>
      <c r="S263" s="648"/>
      <c r="T263" s="648"/>
      <c r="U263" s="648"/>
      <c r="V263" s="648"/>
      <c r="W263" s="648"/>
      <c r="X263" s="648"/>
      <c r="Y263" s="648"/>
      <c r="Z263" s="648"/>
      <c r="AA263" s="648"/>
      <c r="AB263" s="648"/>
      <c r="AC263" s="648"/>
      <c r="AD263" s="648"/>
      <c r="AE263" s="648"/>
      <c r="AF263" s="648"/>
      <c r="AG263" s="648"/>
      <c r="AH263" s="648"/>
      <c r="AI263" s="648"/>
      <c r="AJ263" s="648"/>
      <c r="AK263" s="648"/>
      <c r="AL263" s="648"/>
      <c r="AM263" s="648"/>
      <c r="AN263" s="648"/>
      <c r="AO263" s="648"/>
      <c r="AP263" s="648"/>
      <c r="AQ263" s="648"/>
      <c r="AR263" s="648"/>
      <c r="AS263" s="648"/>
      <c r="AT263" s="648"/>
      <c r="AU263" s="648"/>
      <c r="AV263" s="648"/>
      <c r="AW263" s="648"/>
      <c r="AX263" s="648"/>
      <c r="AY263" s="648"/>
      <c r="AZ263" s="648"/>
      <c r="BA263" s="648"/>
      <c r="BB263" s="648"/>
      <c r="BC263" s="648"/>
      <c r="BD263" s="648"/>
      <c r="BE263" s="648"/>
      <c r="BF263" s="648"/>
      <c r="BG263" s="648"/>
      <c r="BH263" s="648"/>
      <c r="BI263" s="648"/>
      <c r="BJ263" s="648"/>
      <c r="BK263" s="648"/>
      <c r="BL263" s="648"/>
      <c r="BM263" s="648"/>
      <c r="BN263" s="648"/>
      <c r="BO263" s="648"/>
      <c r="BP263" s="648"/>
      <c r="BQ263" s="648"/>
      <c r="BR263" s="648"/>
      <c r="BS263" s="648"/>
      <c r="BT263" s="648"/>
      <c r="BU263" s="648"/>
      <c r="BV263" s="648"/>
      <c r="BW263" s="648"/>
      <c r="BX263" s="648"/>
      <c r="BY263" s="648"/>
      <c r="BZ263" s="648"/>
      <c r="CA263" s="648"/>
      <c r="CB263" s="648"/>
      <c r="CC263" s="648"/>
      <c r="CD263" s="648"/>
      <c r="CE263" s="648"/>
      <c r="CF263" s="648"/>
      <c r="CG263" s="648"/>
      <c r="CH263" s="648"/>
      <c r="CI263" s="648"/>
      <c r="CJ263" s="648"/>
      <c r="CK263" s="648"/>
      <c r="CL263" s="648"/>
      <c r="CM263" s="648"/>
      <c r="CN263" s="648"/>
      <c r="CO263" s="648"/>
      <c r="CP263" s="648"/>
      <c r="CQ263" s="648"/>
      <c r="CR263" s="648"/>
      <c r="CS263" s="648"/>
      <c r="CT263" s="648"/>
      <c r="CU263" s="648"/>
      <c r="CV263" s="648"/>
      <c r="CW263" s="648"/>
      <c r="CX263" s="648"/>
      <c r="CY263" s="648"/>
      <c r="CZ263" s="648"/>
      <c r="DA263" s="648"/>
      <c r="DB263" s="648"/>
      <c r="DC263" s="648"/>
      <c r="DD263" s="648"/>
      <c r="DE263" s="648"/>
      <c r="DF263" s="648"/>
      <c r="DG263" s="648"/>
      <c r="DH263" s="648"/>
      <c r="DI263" s="648"/>
      <c r="DJ263" s="648"/>
      <c r="DK263" s="648"/>
      <c r="DL263" s="648"/>
      <c r="DM263" s="648"/>
      <c r="DN263" s="648"/>
      <c r="DO263" s="648"/>
      <c r="DP263" s="648"/>
      <c r="DQ263" s="648"/>
      <c r="DR263" s="648"/>
      <c r="DS263" s="648"/>
      <c r="DT263" s="648"/>
      <c r="DU263" s="648"/>
      <c r="DV263" s="648"/>
      <c r="DW263" s="648"/>
      <c r="DX263" s="648"/>
      <c r="DY263" s="648"/>
      <c r="DZ263" s="648"/>
      <c r="EA263" s="648"/>
      <c r="EB263" s="648"/>
      <c r="EC263" s="648"/>
      <c r="ED263" s="648"/>
      <c r="EE263" s="648"/>
      <c r="EF263" s="648"/>
      <c r="EG263" s="648"/>
      <c r="EH263" s="648"/>
      <c r="EI263" s="648"/>
      <c r="EJ263" s="648"/>
      <c r="EK263" s="648"/>
      <c r="EL263" s="648"/>
      <c r="EM263" s="648"/>
      <c r="EN263" s="648"/>
      <c r="EO263" s="648"/>
      <c r="EP263" s="648"/>
      <c r="EQ263" s="648"/>
      <c r="ER263" s="648"/>
      <c r="ES263" s="648"/>
      <c r="ET263" s="648"/>
      <c r="EU263" s="648"/>
      <c r="EV263" s="648"/>
      <c r="EW263" s="648"/>
      <c r="EX263" s="648"/>
      <c r="EY263" s="648"/>
      <c r="EZ263" s="648"/>
      <c r="FA263" s="648"/>
      <c r="FB263" s="648"/>
      <c r="FC263" s="648"/>
      <c r="FD263" s="648"/>
      <c r="FE263" s="648"/>
      <c r="FF263" s="648"/>
      <c r="FG263" s="648"/>
      <c r="FH263" s="648"/>
      <c r="FI263" s="648"/>
      <c r="FJ263" s="648"/>
      <c r="FK263" s="648"/>
      <c r="FL263" s="648"/>
      <c r="FM263" s="648"/>
      <c r="FN263" s="648"/>
      <c r="FO263" s="648"/>
      <c r="FP263" s="648"/>
      <c r="FQ263" s="648"/>
      <c r="FR263" s="648"/>
      <c r="FS263" s="648"/>
      <c r="FT263" s="648"/>
      <c r="FU263" s="648"/>
      <c r="FV263" s="648"/>
      <c r="FW263" s="648"/>
      <c r="FX263" s="648"/>
      <c r="FY263" s="648"/>
      <c r="FZ263" s="648"/>
      <c r="GA263" s="648"/>
      <c r="GB263" s="648"/>
      <c r="GC263" s="648"/>
      <c r="GD263" s="648"/>
      <c r="GE263" s="648"/>
      <c r="GF263" s="648"/>
      <c r="GG263" s="648"/>
      <c r="GH263" s="648"/>
      <c r="GI263" s="648"/>
      <c r="GJ263" s="648"/>
      <c r="GK263" s="648"/>
      <c r="GL263" s="648"/>
      <c r="GM263" s="648"/>
      <c r="GN263" s="648"/>
      <c r="GO263" s="648"/>
      <c r="GP263" s="648"/>
      <c r="GQ263" s="648"/>
      <c r="GR263" s="648"/>
      <c r="GS263" s="648"/>
      <c r="GT263" s="648"/>
      <c r="GU263" s="648"/>
      <c r="GV263" s="648"/>
      <c r="GW263" s="648"/>
      <c r="GX263" s="648"/>
      <c r="GY263" s="648"/>
      <c r="GZ263" s="648"/>
      <c r="HA263" s="648"/>
      <c r="HB263" s="648"/>
      <c r="HC263" s="648"/>
      <c r="HD263" s="648"/>
      <c r="HE263" s="648"/>
      <c r="HF263" s="648"/>
      <c r="HG263" s="648"/>
      <c r="HH263" s="648"/>
      <c r="HI263" s="648"/>
      <c r="HJ263" s="648"/>
      <c r="HK263" s="648"/>
      <c r="HL263" s="648"/>
    </row>
    <row r="264" spans="1:220" s="679" customFormat="1">
      <c r="A264" s="687"/>
      <c r="B264" s="687"/>
      <c r="C264" s="687"/>
      <c r="D264" s="687"/>
      <c r="E264" s="687"/>
      <c r="F264" s="687"/>
      <c r="G264" s="688"/>
      <c r="H264" s="689"/>
      <c r="I264" s="689"/>
      <c r="J264" s="645"/>
      <c r="K264" s="648"/>
      <c r="L264" s="648"/>
      <c r="M264" s="648"/>
      <c r="N264" s="648"/>
      <c r="O264" s="648"/>
      <c r="P264" s="648"/>
      <c r="Q264" s="648"/>
      <c r="R264" s="648"/>
      <c r="S264" s="648"/>
      <c r="T264" s="648"/>
      <c r="U264" s="648"/>
      <c r="V264" s="648"/>
      <c r="W264" s="648"/>
      <c r="X264" s="648"/>
      <c r="Y264" s="648"/>
      <c r="Z264" s="648"/>
      <c r="AA264" s="648"/>
      <c r="AB264" s="648"/>
      <c r="AC264" s="648"/>
      <c r="AD264" s="648"/>
      <c r="AE264" s="648"/>
      <c r="AF264" s="648"/>
      <c r="AG264" s="648"/>
      <c r="AH264" s="648"/>
      <c r="AI264" s="648"/>
      <c r="AJ264" s="648"/>
      <c r="AK264" s="648"/>
      <c r="AL264" s="648"/>
      <c r="AM264" s="648"/>
      <c r="AN264" s="648"/>
      <c r="AO264" s="648"/>
      <c r="AP264" s="648"/>
      <c r="AQ264" s="648"/>
      <c r="AR264" s="648"/>
      <c r="AS264" s="648"/>
      <c r="AT264" s="648"/>
      <c r="AU264" s="648"/>
      <c r="AV264" s="648"/>
      <c r="AW264" s="648"/>
      <c r="AX264" s="648"/>
      <c r="AY264" s="648"/>
      <c r="AZ264" s="648"/>
      <c r="BA264" s="648"/>
      <c r="BB264" s="648"/>
      <c r="BC264" s="648"/>
      <c r="BD264" s="648"/>
      <c r="BE264" s="648"/>
      <c r="BF264" s="648"/>
      <c r="BG264" s="648"/>
      <c r="BH264" s="648"/>
      <c r="BI264" s="648"/>
      <c r="BJ264" s="648"/>
      <c r="BK264" s="648"/>
      <c r="BL264" s="648"/>
      <c r="BM264" s="648"/>
      <c r="BN264" s="648"/>
      <c r="BO264" s="648"/>
      <c r="BP264" s="648"/>
      <c r="BQ264" s="648"/>
      <c r="BR264" s="648"/>
      <c r="BS264" s="648"/>
      <c r="BT264" s="648"/>
      <c r="BU264" s="648"/>
      <c r="BV264" s="648"/>
      <c r="BW264" s="648"/>
      <c r="BX264" s="648"/>
      <c r="BY264" s="648"/>
      <c r="BZ264" s="648"/>
      <c r="CA264" s="648"/>
      <c r="CB264" s="648"/>
      <c r="CC264" s="648"/>
      <c r="CD264" s="648"/>
      <c r="CE264" s="648"/>
      <c r="CF264" s="648"/>
      <c r="CG264" s="648"/>
      <c r="CH264" s="648"/>
      <c r="CI264" s="648"/>
      <c r="CJ264" s="648"/>
      <c r="CK264" s="648"/>
      <c r="CL264" s="648"/>
      <c r="CM264" s="648"/>
      <c r="CN264" s="648"/>
      <c r="CO264" s="648"/>
      <c r="CP264" s="648"/>
      <c r="CQ264" s="648"/>
      <c r="CR264" s="648"/>
      <c r="CS264" s="648"/>
      <c r="CT264" s="648"/>
      <c r="CU264" s="648"/>
      <c r="CV264" s="648"/>
      <c r="CW264" s="648"/>
      <c r="CX264" s="648"/>
      <c r="CY264" s="648"/>
      <c r="CZ264" s="648"/>
      <c r="DA264" s="648"/>
      <c r="DB264" s="648"/>
      <c r="DC264" s="648"/>
      <c r="DD264" s="648"/>
      <c r="DE264" s="648"/>
      <c r="DF264" s="648"/>
      <c r="DG264" s="648"/>
      <c r="DH264" s="648"/>
      <c r="DI264" s="648"/>
      <c r="DJ264" s="648"/>
      <c r="DK264" s="648"/>
      <c r="DL264" s="648"/>
      <c r="DM264" s="648"/>
      <c r="DN264" s="648"/>
      <c r="DO264" s="648"/>
      <c r="DP264" s="648"/>
      <c r="DQ264" s="648"/>
      <c r="DR264" s="648"/>
      <c r="DS264" s="648"/>
      <c r="DT264" s="648"/>
      <c r="DU264" s="648"/>
      <c r="DV264" s="648"/>
      <c r="DW264" s="648"/>
      <c r="DX264" s="648"/>
      <c r="DY264" s="648"/>
      <c r="DZ264" s="648"/>
      <c r="EA264" s="648"/>
      <c r="EB264" s="648"/>
      <c r="EC264" s="648"/>
      <c r="ED264" s="648"/>
      <c r="EE264" s="648"/>
      <c r="EF264" s="648"/>
      <c r="EG264" s="648"/>
      <c r="EH264" s="648"/>
      <c r="EI264" s="648"/>
      <c r="EJ264" s="648"/>
      <c r="EK264" s="648"/>
      <c r="EL264" s="648"/>
      <c r="EM264" s="648"/>
      <c r="EN264" s="648"/>
      <c r="EO264" s="648"/>
      <c r="EP264" s="648"/>
      <c r="EQ264" s="648"/>
      <c r="ER264" s="648"/>
      <c r="ES264" s="648"/>
      <c r="ET264" s="648"/>
      <c r="EU264" s="648"/>
      <c r="EV264" s="648"/>
      <c r="EW264" s="648"/>
      <c r="EX264" s="648"/>
      <c r="EY264" s="648"/>
      <c r="EZ264" s="648"/>
      <c r="FA264" s="648"/>
      <c r="FB264" s="648"/>
      <c r="FC264" s="648"/>
      <c r="FD264" s="648"/>
      <c r="FE264" s="648"/>
      <c r="FF264" s="648"/>
      <c r="FG264" s="648"/>
      <c r="FH264" s="648"/>
      <c r="FI264" s="648"/>
      <c r="FJ264" s="648"/>
      <c r="FK264" s="648"/>
      <c r="FL264" s="648"/>
      <c r="FM264" s="648"/>
      <c r="FN264" s="648"/>
      <c r="FO264" s="648"/>
      <c r="FP264" s="648"/>
      <c r="FQ264" s="648"/>
      <c r="FR264" s="648"/>
      <c r="FS264" s="648"/>
      <c r="FT264" s="648"/>
      <c r="FU264" s="648"/>
      <c r="FV264" s="648"/>
      <c r="FW264" s="648"/>
      <c r="FX264" s="648"/>
      <c r="FY264" s="648"/>
      <c r="FZ264" s="648"/>
      <c r="GA264" s="648"/>
      <c r="GB264" s="648"/>
      <c r="GC264" s="648"/>
      <c r="GD264" s="648"/>
      <c r="GE264" s="648"/>
      <c r="GF264" s="648"/>
      <c r="GG264" s="648"/>
      <c r="GH264" s="648"/>
      <c r="GI264" s="648"/>
      <c r="GJ264" s="648"/>
      <c r="GK264" s="648"/>
      <c r="GL264" s="648"/>
      <c r="GM264" s="648"/>
      <c r="GN264" s="648"/>
      <c r="GO264" s="648"/>
      <c r="GP264" s="648"/>
      <c r="GQ264" s="648"/>
      <c r="GR264" s="648"/>
      <c r="GS264" s="648"/>
      <c r="GT264" s="648"/>
      <c r="GU264" s="648"/>
      <c r="GV264" s="648"/>
      <c r="GW264" s="648"/>
      <c r="GX264" s="648"/>
      <c r="GY264" s="648"/>
      <c r="GZ264" s="648"/>
      <c r="HA264" s="648"/>
      <c r="HB264" s="648"/>
      <c r="HC264" s="648"/>
      <c r="HD264" s="648"/>
      <c r="HE264" s="648"/>
      <c r="HF264" s="648"/>
      <c r="HG264" s="648"/>
      <c r="HH264" s="648"/>
      <c r="HI264" s="648"/>
      <c r="HJ264" s="648"/>
      <c r="HK264" s="648"/>
      <c r="HL264" s="648"/>
    </row>
    <row r="265" spans="1:220" s="679" customFormat="1">
      <c r="A265" s="687"/>
      <c r="B265" s="687"/>
      <c r="C265" s="687"/>
      <c r="D265" s="687"/>
      <c r="E265" s="687"/>
      <c r="F265" s="687"/>
      <c r="G265" s="688"/>
      <c r="H265" s="689"/>
      <c r="I265" s="689"/>
      <c r="J265" s="645"/>
      <c r="K265" s="648"/>
      <c r="L265" s="648"/>
      <c r="M265" s="648"/>
      <c r="N265" s="648"/>
      <c r="O265" s="648"/>
      <c r="P265" s="648"/>
      <c r="Q265" s="648"/>
      <c r="R265" s="648"/>
      <c r="S265" s="648"/>
      <c r="T265" s="648"/>
      <c r="U265" s="648"/>
      <c r="V265" s="648"/>
      <c r="W265" s="648"/>
      <c r="X265" s="648"/>
      <c r="Y265" s="648"/>
      <c r="Z265" s="648"/>
      <c r="AA265" s="648"/>
      <c r="AB265" s="648"/>
      <c r="AC265" s="648"/>
      <c r="AD265" s="648"/>
      <c r="AE265" s="648"/>
      <c r="AF265" s="648"/>
      <c r="AG265" s="648"/>
      <c r="AH265" s="648"/>
      <c r="AI265" s="648"/>
      <c r="AJ265" s="648"/>
      <c r="AK265" s="648"/>
      <c r="AL265" s="648"/>
      <c r="AM265" s="648"/>
      <c r="AN265" s="648"/>
      <c r="AO265" s="648"/>
      <c r="AP265" s="648"/>
      <c r="AQ265" s="648"/>
      <c r="AR265" s="648"/>
      <c r="AS265" s="648"/>
      <c r="AT265" s="648"/>
      <c r="AU265" s="648"/>
      <c r="AV265" s="648"/>
      <c r="AW265" s="648"/>
      <c r="AX265" s="648"/>
      <c r="AY265" s="648"/>
      <c r="AZ265" s="648"/>
      <c r="BA265" s="648"/>
      <c r="BB265" s="648"/>
      <c r="BC265" s="648"/>
      <c r="BD265" s="648"/>
      <c r="BE265" s="648"/>
      <c r="BF265" s="648"/>
      <c r="BG265" s="648"/>
      <c r="BH265" s="648"/>
      <c r="BI265" s="648"/>
      <c r="BJ265" s="648"/>
      <c r="BK265" s="648"/>
      <c r="BL265" s="648"/>
      <c r="BM265" s="648"/>
      <c r="BN265" s="648"/>
      <c r="BO265" s="648"/>
      <c r="BP265" s="648"/>
      <c r="BQ265" s="648"/>
      <c r="BR265" s="648"/>
      <c r="BS265" s="648"/>
      <c r="BT265" s="648"/>
      <c r="BU265" s="648"/>
      <c r="BV265" s="648"/>
      <c r="BW265" s="648"/>
      <c r="BX265" s="648"/>
      <c r="BY265" s="648"/>
      <c r="BZ265" s="648"/>
      <c r="CA265" s="648"/>
      <c r="CB265" s="648"/>
      <c r="CC265" s="648"/>
      <c r="CD265" s="648"/>
      <c r="CE265" s="648"/>
      <c r="CF265" s="648"/>
      <c r="CG265" s="648"/>
      <c r="CH265" s="648"/>
      <c r="CI265" s="648"/>
      <c r="CJ265" s="648"/>
      <c r="CK265" s="648"/>
      <c r="CL265" s="648"/>
      <c r="CM265" s="648"/>
      <c r="CN265" s="648"/>
      <c r="CO265" s="648"/>
      <c r="CP265" s="648"/>
      <c r="CQ265" s="648"/>
      <c r="CR265" s="648"/>
      <c r="CS265" s="648"/>
      <c r="CT265" s="648"/>
      <c r="CU265" s="648"/>
      <c r="CV265" s="648"/>
      <c r="CW265" s="648"/>
      <c r="CX265" s="648"/>
      <c r="CY265" s="648"/>
      <c r="CZ265" s="648"/>
      <c r="DA265" s="648"/>
      <c r="DB265" s="648"/>
      <c r="DC265" s="648"/>
      <c r="DD265" s="648"/>
      <c r="DE265" s="648"/>
      <c r="DF265" s="648"/>
      <c r="DG265" s="648"/>
      <c r="DH265" s="648"/>
      <c r="DI265" s="648"/>
      <c r="DJ265" s="648"/>
      <c r="DK265" s="648"/>
      <c r="DL265" s="648"/>
      <c r="DM265" s="648"/>
      <c r="DN265" s="648"/>
      <c r="DO265" s="648"/>
      <c r="DP265" s="648"/>
      <c r="DQ265" s="648"/>
      <c r="DR265" s="648"/>
      <c r="DS265" s="648"/>
      <c r="DT265" s="648"/>
      <c r="DU265" s="648"/>
      <c r="DV265" s="648"/>
      <c r="DW265" s="648"/>
      <c r="DX265" s="648"/>
      <c r="DY265" s="648"/>
      <c r="DZ265" s="648"/>
      <c r="EA265" s="648"/>
      <c r="EB265" s="648"/>
      <c r="EC265" s="648"/>
      <c r="ED265" s="648"/>
      <c r="EE265" s="648"/>
      <c r="EF265" s="648"/>
      <c r="EG265" s="648"/>
      <c r="EH265" s="648"/>
      <c r="EI265" s="648"/>
      <c r="EJ265" s="648"/>
      <c r="EK265" s="648"/>
      <c r="EL265" s="648"/>
      <c r="EM265" s="648"/>
      <c r="EN265" s="648"/>
      <c r="EO265" s="648"/>
      <c r="EP265" s="648"/>
      <c r="EQ265" s="648"/>
      <c r="ER265" s="648"/>
      <c r="ES265" s="648"/>
      <c r="ET265" s="648"/>
      <c r="EU265" s="648"/>
      <c r="EV265" s="648"/>
      <c r="EW265" s="648"/>
      <c r="EX265" s="648"/>
      <c r="EY265" s="648"/>
      <c r="EZ265" s="648"/>
      <c r="FA265" s="648"/>
      <c r="FB265" s="648"/>
      <c r="FC265" s="648"/>
      <c r="FD265" s="648"/>
      <c r="FE265" s="648"/>
      <c r="FF265" s="648"/>
      <c r="FG265" s="648"/>
      <c r="FH265" s="648"/>
      <c r="FI265" s="648"/>
      <c r="FJ265" s="648"/>
      <c r="FK265" s="648"/>
      <c r="FL265" s="648"/>
      <c r="FM265" s="648"/>
      <c r="FN265" s="648"/>
      <c r="FO265" s="648"/>
      <c r="FP265" s="648"/>
      <c r="FQ265" s="648"/>
      <c r="FR265" s="648"/>
      <c r="FS265" s="648"/>
      <c r="FT265" s="648"/>
      <c r="FU265" s="648"/>
      <c r="FV265" s="648"/>
      <c r="FW265" s="648"/>
      <c r="FX265" s="648"/>
      <c r="FY265" s="648"/>
      <c r="FZ265" s="648"/>
      <c r="GA265" s="648"/>
      <c r="GB265" s="648"/>
      <c r="GC265" s="648"/>
      <c r="GD265" s="648"/>
      <c r="GE265" s="648"/>
      <c r="GF265" s="648"/>
      <c r="GG265" s="648"/>
      <c r="GH265" s="648"/>
      <c r="GI265" s="648"/>
      <c r="GJ265" s="648"/>
      <c r="GK265" s="648"/>
      <c r="GL265" s="648"/>
      <c r="GM265" s="648"/>
      <c r="GN265" s="648"/>
      <c r="GO265" s="648"/>
      <c r="GP265" s="648"/>
      <c r="GQ265" s="648"/>
      <c r="GR265" s="648"/>
      <c r="GS265" s="648"/>
      <c r="GT265" s="648"/>
      <c r="GU265" s="648"/>
      <c r="GV265" s="648"/>
      <c r="GW265" s="648"/>
      <c r="GX265" s="648"/>
      <c r="GY265" s="648"/>
      <c r="GZ265" s="648"/>
      <c r="HA265" s="648"/>
      <c r="HB265" s="648"/>
      <c r="HC265" s="648"/>
      <c r="HD265" s="648"/>
      <c r="HE265" s="648"/>
      <c r="HF265" s="648"/>
      <c r="HG265" s="648"/>
      <c r="HH265" s="648"/>
      <c r="HI265" s="648"/>
      <c r="HJ265" s="648"/>
      <c r="HK265" s="648"/>
      <c r="HL265" s="648"/>
    </row>
    <row r="266" spans="1:220" s="679" customFormat="1">
      <c r="A266" s="687"/>
      <c r="B266" s="687"/>
      <c r="C266" s="687"/>
      <c r="D266" s="687"/>
      <c r="E266" s="687"/>
      <c r="F266" s="687"/>
      <c r="G266" s="688"/>
      <c r="H266" s="689"/>
      <c r="I266" s="689"/>
      <c r="J266" s="645"/>
      <c r="K266" s="648"/>
      <c r="L266" s="648"/>
      <c r="M266" s="648"/>
      <c r="N266" s="648"/>
      <c r="O266" s="648"/>
      <c r="P266" s="648"/>
      <c r="Q266" s="648"/>
      <c r="R266" s="648"/>
      <c r="S266" s="648"/>
      <c r="T266" s="648"/>
      <c r="U266" s="648"/>
      <c r="V266" s="648"/>
      <c r="W266" s="648"/>
      <c r="X266" s="648"/>
      <c r="Y266" s="648"/>
      <c r="Z266" s="648"/>
      <c r="AA266" s="648"/>
      <c r="AB266" s="648"/>
      <c r="AC266" s="648"/>
      <c r="AD266" s="648"/>
      <c r="AE266" s="648"/>
      <c r="AF266" s="648"/>
      <c r="AG266" s="648"/>
      <c r="AH266" s="648"/>
      <c r="AI266" s="648"/>
      <c r="AJ266" s="648"/>
      <c r="AK266" s="648"/>
      <c r="AL266" s="648"/>
      <c r="AM266" s="648"/>
      <c r="AN266" s="648"/>
      <c r="AO266" s="648"/>
      <c r="AP266" s="648"/>
      <c r="AQ266" s="648"/>
      <c r="AR266" s="648"/>
      <c r="AS266" s="648"/>
      <c r="AT266" s="648"/>
      <c r="AU266" s="648"/>
      <c r="AV266" s="648"/>
      <c r="AW266" s="648"/>
      <c r="AX266" s="648"/>
      <c r="AY266" s="648"/>
      <c r="AZ266" s="648"/>
      <c r="BA266" s="648"/>
      <c r="BB266" s="648"/>
      <c r="BC266" s="648"/>
      <c r="BD266" s="648"/>
      <c r="BE266" s="648"/>
      <c r="BF266" s="648"/>
      <c r="BG266" s="648"/>
      <c r="BH266" s="648"/>
      <c r="BI266" s="648"/>
      <c r="BJ266" s="648"/>
      <c r="BK266" s="648"/>
      <c r="BL266" s="648"/>
      <c r="BM266" s="648"/>
      <c r="BN266" s="648"/>
      <c r="BO266" s="648"/>
      <c r="BP266" s="648"/>
      <c r="BQ266" s="648"/>
      <c r="BR266" s="648"/>
      <c r="BS266" s="648"/>
      <c r="BT266" s="648"/>
      <c r="BU266" s="648"/>
      <c r="BV266" s="648"/>
      <c r="BW266" s="648"/>
      <c r="BX266" s="648"/>
      <c r="BY266" s="648"/>
      <c r="BZ266" s="648"/>
      <c r="CA266" s="648"/>
      <c r="CB266" s="648"/>
      <c r="CC266" s="648"/>
      <c r="CD266" s="648"/>
      <c r="CE266" s="648"/>
      <c r="CF266" s="648"/>
      <c r="CG266" s="648"/>
      <c r="CH266" s="648"/>
      <c r="CI266" s="648"/>
      <c r="CJ266" s="648"/>
      <c r="CK266" s="648"/>
      <c r="CL266" s="648"/>
      <c r="CM266" s="648"/>
      <c r="CN266" s="648"/>
      <c r="CO266" s="648"/>
      <c r="CP266" s="648"/>
      <c r="CQ266" s="648"/>
      <c r="CR266" s="648"/>
      <c r="CS266" s="648"/>
      <c r="CT266" s="648"/>
      <c r="CU266" s="648"/>
      <c r="CV266" s="648"/>
      <c r="CW266" s="648"/>
      <c r="CX266" s="648"/>
      <c r="CY266" s="648"/>
      <c r="CZ266" s="648"/>
      <c r="DA266" s="648"/>
      <c r="DB266" s="648"/>
      <c r="DC266" s="648"/>
      <c r="DD266" s="648"/>
      <c r="DE266" s="648"/>
      <c r="DF266" s="648"/>
      <c r="DG266" s="648"/>
      <c r="DH266" s="648"/>
      <c r="DI266" s="648"/>
      <c r="DJ266" s="648"/>
      <c r="DK266" s="648"/>
      <c r="DL266" s="648"/>
      <c r="DM266" s="648"/>
      <c r="DN266" s="648"/>
      <c r="DO266" s="648"/>
      <c r="DP266" s="648"/>
      <c r="DQ266" s="648"/>
      <c r="DR266" s="648"/>
      <c r="DS266" s="648"/>
      <c r="DT266" s="648"/>
      <c r="DU266" s="648"/>
      <c r="DV266" s="648"/>
      <c r="DW266" s="648"/>
      <c r="DX266" s="648"/>
      <c r="DY266" s="648"/>
      <c r="DZ266" s="648"/>
      <c r="EA266" s="648"/>
      <c r="EB266" s="648"/>
      <c r="EC266" s="648"/>
      <c r="ED266" s="648"/>
      <c r="EE266" s="648"/>
      <c r="EF266" s="648"/>
      <c r="EG266" s="648"/>
      <c r="EH266" s="648"/>
      <c r="EI266" s="648"/>
      <c r="EJ266" s="648"/>
      <c r="EK266" s="648"/>
      <c r="EL266" s="648"/>
      <c r="EM266" s="648"/>
      <c r="EN266" s="648"/>
      <c r="EO266" s="648"/>
      <c r="EP266" s="648"/>
      <c r="EQ266" s="648"/>
      <c r="ER266" s="648"/>
      <c r="ES266" s="648"/>
      <c r="ET266" s="648"/>
      <c r="EU266" s="648"/>
      <c r="EV266" s="648"/>
      <c r="EW266" s="648"/>
      <c r="EX266" s="648"/>
      <c r="EY266" s="648"/>
      <c r="EZ266" s="648"/>
      <c r="FA266" s="648"/>
      <c r="FB266" s="648"/>
      <c r="FC266" s="648"/>
      <c r="FD266" s="648"/>
      <c r="FE266" s="648"/>
      <c r="FF266" s="648"/>
      <c r="FG266" s="648"/>
      <c r="FH266" s="648"/>
      <c r="FI266" s="648"/>
      <c r="FJ266" s="648"/>
      <c r="FK266" s="648"/>
      <c r="FL266" s="648"/>
      <c r="FM266" s="648"/>
      <c r="FN266" s="648"/>
      <c r="FO266" s="648"/>
      <c r="FP266" s="648"/>
      <c r="FQ266" s="648"/>
      <c r="FR266" s="648"/>
      <c r="FS266" s="648"/>
      <c r="FT266" s="648"/>
      <c r="FU266" s="648"/>
      <c r="FV266" s="648"/>
      <c r="FW266" s="648"/>
      <c r="FX266" s="648"/>
      <c r="FY266" s="648"/>
      <c r="FZ266" s="648"/>
      <c r="GA266" s="648"/>
      <c r="GB266" s="648"/>
      <c r="GC266" s="648"/>
      <c r="GD266" s="648"/>
      <c r="GE266" s="648"/>
      <c r="GF266" s="648"/>
      <c r="GG266" s="648"/>
      <c r="GH266" s="648"/>
      <c r="GI266" s="648"/>
      <c r="GJ266" s="648"/>
      <c r="GK266" s="648"/>
      <c r="GL266" s="648"/>
      <c r="GM266" s="648"/>
      <c r="GN266" s="648"/>
      <c r="GO266" s="648"/>
      <c r="GP266" s="648"/>
      <c r="GQ266" s="648"/>
      <c r="GR266" s="648"/>
      <c r="GS266" s="648"/>
      <c r="GT266" s="648"/>
      <c r="GU266" s="648"/>
      <c r="GV266" s="648"/>
      <c r="GW266" s="648"/>
      <c r="GX266" s="648"/>
      <c r="GY266" s="648"/>
      <c r="GZ266" s="648"/>
      <c r="HA266" s="648"/>
      <c r="HB266" s="648"/>
      <c r="HC266" s="648"/>
      <c r="HD266" s="648"/>
      <c r="HE266" s="648"/>
      <c r="HF266" s="648"/>
      <c r="HG266" s="648"/>
      <c r="HH266" s="648"/>
      <c r="HI266" s="648"/>
      <c r="HJ266" s="648"/>
      <c r="HK266" s="648"/>
      <c r="HL266" s="648"/>
    </row>
    <row r="267" spans="1:220" s="679" customFormat="1">
      <c r="A267" s="687"/>
      <c r="B267" s="687"/>
      <c r="C267" s="687"/>
      <c r="D267" s="687"/>
      <c r="E267" s="687"/>
      <c r="F267" s="687"/>
      <c r="G267" s="688"/>
      <c r="H267" s="689"/>
      <c r="I267" s="689"/>
      <c r="J267" s="645"/>
      <c r="K267" s="648"/>
      <c r="L267" s="648"/>
      <c r="M267" s="648"/>
      <c r="N267" s="648"/>
      <c r="O267" s="648"/>
      <c r="P267" s="648"/>
      <c r="Q267" s="648"/>
      <c r="R267" s="648"/>
      <c r="S267" s="648"/>
      <c r="T267" s="648"/>
      <c r="U267" s="648"/>
      <c r="V267" s="648"/>
      <c r="W267" s="648"/>
      <c r="X267" s="648"/>
      <c r="Y267" s="648"/>
      <c r="Z267" s="648"/>
      <c r="AA267" s="648"/>
      <c r="AB267" s="648"/>
      <c r="AC267" s="648"/>
      <c r="AD267" s="648"/>
      <c r="AE267" s="648"/>
      <c r="AF267" s="648"/>
      <c r="AG267" s="648"/>
      <c r="AH267" s="648"/>
      <c r="AI267" s="648"/>
      <c r="AJ267" s="648"/>
      <c r="AK267" s="648"/>
      <c r="AL267" s="648"/>
      <c r="AM267" s="648"/>
      <c r="AN267" s="648"/>
      <c r="AO267" s="648"/>
      <c r="AP267" s="648"/>
      <c r="AQ267" s="648"/>
      <c r="AR267" s="648"/>
      <c r="AS267" s="648"/>
      <c r="AT267" s="648"/>
      <c r="AU267" s="648"/>
      <c r="AV267" s="648"/>
      <c r="AW267" s="648"/>
      <c r="AX267" s="648"/>
      <c r="AY267" s="648"/>
      <c r="AZ267" s="648"/>
      <c r="BA267" s="648"/>
      <c r="BB267" s="648"/>
      <c r="BC267" s="648"/>
      <c r="BD267" s="648"/>
      <c r="BE267" s="648"/>
      <c r="BF267" s="648"/>
      <c r="BG267" s="648"/>
      <c r="BH267" s="648"/>
      <c r="BI267" s="648"/>
      <c r="BJ267" s="648"/>
      <c r="BK267" s="648"/>
      <c r="BL267" s="648"/>
      <c r="BM267" s="648"/>
      <c r="BN267" s="648"/>
      <c r="BO267" s="648"/>
      <c r="BP267" s="648"/>
      <c r="BQ267" s="648"/>
      <c r="BR267" s="648"/>
      <c r="BS267" s="648"/>
      <c r="BT267" s="648"/>
      <c r="BU267" s="648"/>
      <c r="BV267" s="648"/>
      <c r="BW267" s="648"/>
      <c r="BX267" s="648"/>
      <c r="BY267" s="648"/>
      <c r="BZ267" s="648"/>
      <c r="CA267" s="648"/>
      <c r="CB267" s="648"/>
      <c r="CC267" s="648"/>
      <c r="CD267" s="648"/>
      <c r="CE267" s="648"/>
      <c r="CF267" s="648"/>
      <c r="CG267" s="648"/>
      <c r="CH267" s="648"/>
      <c r="CI267" s="648"/>
      <c r="CJ267" s="648"/>
      <c r="CK267" s="648"/>
      <c r="CL267" s="648"/>
      <c r="CM267" s="648"/>
      <c r="CN267" s="648"/>
      <c r="CO267" s="648"/>
      <c r="CP267" s="648"/>
      <c r="CQ267" s="648"/>
      <c r="CR267" s="648"/>
      <c r="CS267" s="648"/>
      <c r="CT267" s="648"/>
      <c r="CU267" s="648"/>
      <c r="CV267" s="648"/>
      <c r="CW267" s="648"/>
      <c r="CX267" s="648"/>
      <c r="CY267" s="648"/>
      <c r="CZ267" s="648"/>
      <c r="DA267" s="648"/>
      <c r="DB267" s="648"/>
      <c r="DC267" s="648"/>
      <c r="DD267" s="648"/>
      <c r="DE267" s="648"/>
      <c r="DF267" s="648"/>
      <c r="DG267" s="648"/>
      <c r="DH267" s="648"/>
      <c r="DI267" s="648"/>
      <c r="DJ267" s="648"/>
      <c r="DK267" s="648"/>
      <c r="DL267" s="648"/>
      <c r="DM267" s="648"/>
      <c r="DN267" s="648"/>
      <c r="DO267" s="648"/>
      <c r="DP267" s="648"/>
      <c r="DQ267" s="648"/>
      <c r="DR267" s="648"/>
      <c r="DS267" s="648"/>
      <c r="DT267" s="648"/>
      <c r="DU267" s="648"/>
      <c r="DV267" s="648"/>
      <c r="DW267" s="648"/>
      <c r="DX267" s="648"/>
      <c r="DY267" s="648"/>
      <c r="DZ267" s="648"/>
      <c r="EA267" s="648"/>
      <c r="EB267" s="648"/>
      <c r="EC267" s="648"/>
      <c r="ED267" s="648"/>
      <c r="EE267" s="648"/>
      <c r="EF267" s="648"/>
      <c r="EG267" s="648"/>
      <c r="EH267" s="648"/>
      <c r="EI267" s="648"/>
      <c r="EJ267" s="648"/>
      <c r="EK267" s="648"/>
      <c r="EL267" s="648"/>
      <c r="EM267" s="648"/>
      <c r="EN267" s="648"/>
      <c r="EO267" s="648"/>
      <c r="EP267" s="648"/>
      <c r="EQ267" s="648"/>
      <c r="ER267" s="648"/>
      <c r="ES267" s="648"/>
      <c r="ET267" s="648"/>
      <c r="EU267" s="648"/>
      <c r="EV267" s="648"/>
      <c r="EW267" s="648"/>
      <c r="EX267" s="648"/>
      <c r="EY267" s="648"/>
      <c r="EZ267" s="648"/>
      <c r="FA267" s="648"/>
      <c r="FB267" s="648"/>
      <c r="FC267" s="648"/>
      <c r="FD267" s="648"/>
      <c r="FE267" s="648"/>
      <c r="FF267" s="648"/>
      <c r="FG267" s="648"/>
      <c r="FH267" s="648"/>
      <c r="FI267" s="648"/>
      <c r="FJ267" s="648"/>
      <c r="FK267" s="648"/>
      <c r="FL267" s="648"/>
      <c r="FM267" s="648"/>
      <c r="FN267" s="648"/>
      <c r="FO267" s="648"/>
      <c r="FP267" s="648"/>
      <c r="FQ267" s="648"/>
      <c r="FR267" s="648"/>
      <c r="FS267" s="648"/>
      <c r="FT267" s="648"/>
      <c r="FU267" s="648"/>
      <c r="FV267" s="648"/>
      <c r="FW267" s="648"/>
      <c r="FX267" s="648"/>
      <c r="FY267" s="648"/>
      <c r="FZ267" s="648"/>
      <c r="GA267" s="648"/>
      <c r="GB267" s="648"/>
      <c r="GC267" s="648"/>
      <c r="GD267" s="648"/>
      <c r="GE267" s="648"/>
      <c r="GF267" s="648"/>
      <c r="GG267" s="648"/>
      <c r="GH267" s="648"/>
      <c r="GI267" s="648"/>
      <c r="GJ267" s="648"/>
      <c r="GK267" s="648"/>
      <c r="GL267" s="648"/>
      <c r="GM267" s="648"/>
      <c r="GN267" s="648"/>
      <c r="GO267" s="648"/>
      <c r="GP267" s="648"/>
      <c r="GQ267" s="648"/>
      <c r="GR267" s="648"/>
      <c r="GS267" s="648"/>
      <c r="GT267" s="648"/>
      <c r="GU267" s="648"/>
      <c r="GV267" s="648"/>
      <c r="GW267" s="648"/>
      <c r="GX267" s="648"/>
      <c r="GY267" s="648"/>
      <c r="GZ267" s="648"/>
      <c r="HA267" s="648"/>
      <c r="HB267" s="648"/>
      <c r="HC267" s="648"/>
      <c r="HD267" s="648"/>
      <c r="HE267" s="648"/>
      <c r="HF267" s="648"/>
      <c r="HG267" s="648"/>
      <c r="HH267" s="648"/>
      <c r="HI267" s="648"/>
      <c r="HJ267" s="648"/>
      <c r="HK267" s="648"/>
      <c r="HL267" s="648"/>
    </row>
    <row r="268" spans="1:220" s="679" customFormat="1">
      <c r="A268" s="687"/>
      <c r="B268" s="687"/>
      <c r="C268" s="687"/>
      <c r="D268" s="687"/>
      <c r="E268" s="687"/>
      <c r="F268" s="687"/>
      <c r="G268" s="688"/>
      <c r="H268" s="689"/>
      <c r="I268" s="689"/>
      <c r="J268" s="645"/>
      <c r="K268" s="648"/>
      <c r="L268" s="648"/>
      <c r="M268" s="648"/>
      <c r="N268" s="648"/>
      <c r="O268" s="648"/>
      <c r="P268" s="648"/>
      <c r="Q268" s="648"/>
      <c r="R268" s="648"/>
      <c r="S268" s="648"/>
      <c r="T268" s="648"/>
      <c r="U268" s="648"/>
      <c r="V268" s="648"/>
      <c r="W268" s="648"/>
      <c r="X268" s="648"/>
      <c r="Y268" s="648"/>
      <c r="Z268" s="648"/>
      <c r="AA268" s="648"/>
      <c r="AB268" s="648"/>
      <c r="AC268" s="648"/>
      <c r="AD268" s="648"/>
      <c r="AE268" s="648"/>
      <c r="AF268" s="648"/>
      <c r="AG268" s="648"/>
      <c r="AH268" s="648"/>
      <c r="AI268" s="648"/>
      <c r="AJ268" s="648"/>
      <c r="AK268" s="648"/>
      <c r="AL268" s="648"/>
      <c r="AM268" s="648"/>
      <c r="AN268" s="648"/>
      <c r="AO268" s="648"/>
      <c r="AP268" s="648"/>
      <c r="AQ268" s="648"/>
      <c r="AR268" s="648"/>
      <c r="AS268" s="648"/>
      <c r="AT268" s="648"/>
      <c r="AU268" s="648"/>
      <c r="AV268" s="648"/>
      <c r="AW268" s="648"/>
      <c r="AX268" s="648"/>
      <c r="AY268" s="648"/>
      <c r="AZ268" s="648"/>
      <c r="BA268" s="648"/>
      <c r="BB268" s="648"/>
      <c r="BC268" s="648"/>
      <c r="BD268" s="648"/>
      <c r="BE268" s="648"/>
      <c r="BF268" s="648"/>
      <c r="BG268" s="648"/>
      <c r="BH268" s="648"/>
      <c r="BI268" s="648"/>
      <c r="BJ268" s="648"/>
      <c r="BK268" s="648"/>
      <c r="BL268" s="648"/>
      <c r="BM268" s="648"/>
      <c r="BN268" s="648"/>
      <c r="BO268" s="648"/>
      <c r="BP268" s="648"/>
      <c r="BQ268" s="648"/>
      <c r="BR268" s="648"/>
      <c r="BS268" s="648"/>
      <c r="BT268" s="648"/>
      <c r="BU268" s="648"/>
      <c r="BV268" s="648"/>
      <c r="BW268" s="648"/>
      <c r="BX268" s="648"/>
      <c r="BY268" s="648"/>
      <c r="BZ268" s="648"/>
      <c r="CA268" s="648"/>
      <c r="CB268" s="648"/>
      <c r="CC268" s="648"/>
      <c r="CD268" s="648"/>
      <c r="CE268" s="648"/>
      <c r="CF268" s="648"/>
      <c r="CG268" s="648"/>
      <c r="CH268" s="648"/>
      <c r="CI268" s="648"/>
      <c r="CJ268" s="648"/>
      <c r="CK268" s="648"/>
      <c r="CL268" s="648"/>
      <c r="CM268" s="648"/>
      <c r="CN268" s="648"/>
      <c r="CO268" s="648"/>
      <c r="CP268" s="648"/>
      <c r="CQ268" s="648"/>
      <c r="CR268" s="648"/>
      <c r="CS268" s="648"/>
      <c r="CT268" s="648"/>
      <c r="CU268" s="648"/>
      <c r="CV268" s="648"/>
      <c r="CW268" s="648"/>
      <c r="CX268" s="648"/>
      <c r="CY268" s="648"/>
      <c r="CZ268" s="648"/>
      <c r="DA268" s="648"/>
      <c r="DB268" s="648"/>
      <c r="DC268" s="648"/>
      <c r="DD268" s="648"/>
      <c r="DE268" s="648"/>
      <c r="DF268" s="648"/>
      <c r="DG268" s="648"/>
      <c r="DH268" s="648"/>
      <c r="DI268" s="648"/>
      <c r="DJ268" s="648"/>
      <c r="DK268" s="648"/>
      <c r="DL268" s="648"/>
      <c r="DM268" s="648"/>
      <c r="DN268" s="648"/>
      <c r="DO268" s="648"/>
      <c r="DP268" s="648"/>
      <c r="DQ268" s="648"/>
      <c r="DR268" s="648"/>
      <c r="DS268" s="648"/>
      <c r="DT268" s="648"/>
      <c r="DU268" s="648"/>
      <c r="DV268" s="648"/>
      <c r="DW268" s="648"/>
      <c r="DX268" s="648"/>
      <c r="DY268" s="648"/>
      <c r="DZ268" s="648"/>
      <c r="EA268" s="648"/>
      <c r="EB268" s="648"/>
      <c r="EC268" s="648"/>
      <c r="ED268" s="648"/>
      <c r="EE268" s="648"/>
      <c r="EF268" s="648"/>
      <c r="EG268" s="648"/>
      <c r="EH268" s="648"/>
      <c r="EI268" s="648"/>
      <c r="EJ268" s="648"/>
      <c r="EK268" s="648"/>
      <c r="EL268" s="648"/>
      <c r="EM268" s="648"/>
      <c r="EN268" s="648"/>
      <c r="EO268" s="648"/>
      <c r="EP268" s="648"/>
      <c r="EQ268" s="648"/>
      <c r="ER268" s="648"/>
      <c r="ES268" s="648"/>
      <c r="ET268" s="648"/>
      <c r="EU268" s="648"/>
      <c r="EV268" s="648"/>
      <c r="EW268" s="648"/>
      <c r="EX268" s="648"/>
      <c r="EY268" s="648"/>
      <c r="EZ268" s="648"/>
      <c r="FA268" s="648"/>
      <c r="FB268" s="648"/>
      <c r="FC268" s="648"/>
      <c r="FD268" s="648"/>
      <c r="FE268" s="648"/>
      <c r="FF268" s="648"/>
      <c r="FG268" s="648"/>
      <c r="FH268" s="648"/>
      <c r="FI268" s="648"/>
      <c r="FJ268" s="648"/>
      <c r="FK268" s="648"/>
      <c r="FL268" s="648"/>
      <c r="FM268" s="648"/>
      <c r="FN268" s="648"/>
      <c r="FO268" s="648"/>
      <c r="FP268" s="648"/>
      <c r="FQ268" s="648"/>
      <c r="FR268" s="648"/>
      <c r="FS268" s="648"/>
      <c r="FT268" s="648"/>
      <c r="FU268" s="648"/>
      <c r="FV268" s="648"/>
      <c r="FW268" s="648"/>
      <c r="FX268" s="648"/>
      <c r="FY268" s="648"/>
      <c r="FZ268" s="648"/>
      <c r="GA268" s="648"/>
      <c r="GB268" s="648"/>
      <c r="GC268" s="648"/>
      <c r="GD268" s="648"/>
      <c r="GE268" s="648"/>
      <c r="GF268" s="648"/>
      <c r="GG268" s="648"/>
      <c r="GH268" s="648"/>
      <c r="GI268" s="648"/>
      <c r="GJ268" s="648"/>
      <c r="GK268" s="648"/>
      <c r="GL268" s="648"/>
      <c r="GM268" s="648"/>
      <c r="GN268" s="648"/>
      <c r="GO268" s="648"/>
      <c r="GP268" s="648"/>
      <c r="GQ268" s="648"/>
      <c r="GR268" s="648"/>
      <c r="GS268" s="648"/>
      <c r="GT268" s="648"/>
      <c r="GU268" s="648"/>
      <c r="GV268" s="648"/>
      <c r="GW268" s="648"/>
      <c r="GX268" s="648"/>
      <c r="GY268" s="648"/>
      <c r="GZ268" s="648"/>
      <c r="HA268" s="648"/>
      <c r="HB268" s="648"/>
      <c r="HC268" s="648"/>
      <c r="HD268" s="648"/>
      <c r="HE268" s="648"/>
      <c r="HF268" s="648"/>
      <c r="HG268" s="648"/>
      <c r="HH268" s="648"/>
      <c r="HI268" s="648"/>
      <c r="HJ268" s="648"/>
      <c r="HK268" s="648"/>
      <c r="HL268" s="648"/>
    </row>
    <row r="269" spans="1:220" s="679" customFormat="1">
      <c r="A269" s="687"/>
      <c r="B269" s="687"/>
      <c r="C269" s="687"/>
      <c r="D269" s="687"/>
      <c r="E269" s="687"/>
      <c r="F269" s="687"/>
      <c r="G269" s="688"/>
      <c r="H269" s="689"/>
      <c r="I269" s="689"/>
      <c r="J269" s="645"/>
      <c r="K269" s="648"/>
      <c r="L269" s="648"/>
      <c r="M269" s="648"/>
      <c r="N269" s="648"/>
      <c r="O269" s="648"/>
      <c r="P269" s="648"/>
      <c r="Q269" s="648"/>
      <c r="R269" s="648"/>
      <c r="S269" s="648"/>
      <c r="T269" s="648"/>
      <c r="U269" s="648"/>
      <c r="V269" s="648"/>
      <c r="W269" s="648"/>
      <c r="X269" s="648"/>
      <c r="Y269" s="648"/>
      <c r="Z269" s="648"/>
      <c r="AA269" s="648"/>
      <c r="AB269" s="648"/>
      <c r="AC269" s="648"/>
      <c r="AD269" s="648"/>
      <c r="AE269" s="648"/>
      <c r="AF269" s="648"/>
      <c r="AG269" s="648"/>
      <c r="AH269" s="648"/>
      <c r="AI269" s="648"/>
      <c r="AJ269" s="648"/>
      <c r="AK269" s="648"/>
      <c r="AL269" s="648"/>
      <c r="AM269" s="648"/>
      <c r="AN269" s="648"/>
      <c r="AO269" s="648"/>
      <c r="AP269" s="648"/>
      <c r="AQ269" s="648"/>
      <c r="AR269" s="648"/>
      <c r="AS269" s="648"/>
      <c r="AT269" s="648"/>
      <c r="AU269" s="648"/>
      <c r="AV269" s="648"/>
      <c r="AW269" s="648"/>
      <c r="AX269" s="648"/>
      <c r="AY269" s="648"/>
      <c r="AZ269" s="648"/>
      <c r="BA269" s="648"/>
      <c r="BB269" s="648"/>
      <c r="BC269" s="648"/>
      <c r="BD269" s="648"/>
      <c r="BE269" s="648"/>
      <c r="BF269" s="648"/>
      <c r="BG269" s="648"/>
      <c r="BH269" s="648"/>
      <c r="BI269" s="648"/>
      <c r="BJ269" s="648"/>
      <c r="BK269" s="648"/>
      <c r="BL269" s="648"/>
      <c r="BM269" s="648"/>
      <c r="BN269" s="648"/>
      <c r="BO269" s="648"/>
      <c r="BP269" s="648"/>
      <c r="BQ269" s="648"/>
      <c r="BR269" s="648"/>
      <c r="BS269" s="648"/>
      <c r="BT269" s="648"/>
      <c r="BU269" s="648"/>
      <c r="BV269" s="648"/>
      <c r="BW269" s="648"/>
      <c r="BX269" s="648"/>
      <c r="BY269" s="648"/>
      <c r="BZ269" s="648"/>
      <c r="CA269" s="648"/>
      <c r="CB269" s="648"/>
      <c r="CC269" s="648"/>
      <c r="CD269" s="648"/>
      <c r="CE269" s="648"/>
      <c r="CF269" s="648"/>
      <c r="CG269" s="648"/>
      <c r="CH269" s="648"/>
      <c r="CI269" s="648"/>
      <c r="CJ269" s="648"/>
      <c r="CK269" s="648"/>
      <c r="CL269" s="648"/>
      <c r="CM269" s="648"/>
      <c r="CN269" s="648"/>
      <c r="CO269" s="648"/>
      <c r="CP269" s="648"/>
      <c r="CQ269" s="648"/>
      <c r="CR269" s="648"/>
      <c r="CS269" s="648"/>
      <c r="CT269" s="648"/>
      <c r="CU269" s="648"/>
      <c r="CV269" s="648"/>
      <c r="CW269" s="648"/>
      <c r="CX269" s="648"/>
      <c r="CY269" s="648"/>
      <c r="CZ269" s="648"/>
      <c r="DA269" s="648"/>
      <c r="DB269" s="648"/>
      <c r="DC269" s="648"/>
      <c r="DD269" s="648"/>
      <c r="DE269" s="648"/>
      <c r="DF269" s="648"/>
      <c r="DG269" s="648"/>
      <c r="DH269" s="648"/>
      <c r="DI269" s="648"/>
      <c r="DJ269" s="648"/>
      <c r="DK269" s="648"/>
      <c r="DL269" s="648"/>
      <c r="DM269" s="648"/>
      <c r="DN269" s="648"/>
      <c r="DO269" s="648"/>
      <c r="DP269" s="648"/>
      <c r="DQ269" s="648"/>
      <c r="DR269" s="648"/>
      <c r="DS269" s="648"/>
      <c r="DT269" s="648"/>
      <c r="DU269" s="648"/>
      <c r="DV269" s="648"/>
      <c r="DW269" s="648"/>
      <c r="DX269" s="648"/>
      <c r="DY269" s="648"/>
      <c r="DZ269" s="648"/>
      <c r="EA269" s="648"/>
      <c r="EB269" s="648"/>
      <c r="EC269" s="648"/>
      <c r="ED269" s="648"/>
      <c r="EE269" s="648"/>
      <c r="EF269" s="648"/>
      <c r="EG269" s="648"/>
      <c r="EH269" s="648"/>
      <c r="EI269" s="648"/>
      <c r="EJ269" s="648"/>
      <c r="EK269" s="648"/>
      <c r="EL269" s="648"/>
      <c r="EM269" s="648"/>
      <c r="EN269" s="648"/>
      <c r="EO269" s="648"/>
      <c r="EP269" s="648"/>
      <c r="EQ269" s="648"/>
      <c r="ER269" s="648"/>
      <c r="ES269" s="648"/>
      <c r="ET269" s="648"/>
      <c r="EU269" s="648"/>
      <c r="EV269" s="648"/>
      <c r="EW269" s="648"/>
      <c r="EX269" s="648"/>
      <c r="EY269" s="648"/>
      <c r="EZ269" s="648"/>
      <c r="FA269" s="648"/>
      <c r="FB269" s="648"/>
      <c r="FC269" s="648"/>
      <c r="FD269" s="648"/>
      <c r="FE269" s="648"/>
      <c r="FF269" s="648"/>
      <c r="FG269" s="648"/>
      <c r="FH269" s="648"/>
      <c r="FI269" s="648"/>
      <c r="FJ269" s="648"/>
      <c r="FK269" s="648"/>
      <c r="FL269" s="648"/>
      <c r="FM269" s="648"/>
      <c r="FN269" s="648"/>
      <c r="FO269" s="648"/>
      <c r="FP269" s="648"/>
      <c r="FQ269" s="648"/>
      <c r="FR269" s="648"/>
      <c r="FS269" s="648"/>
      <c r="FT269" s="648"/>
      <c r="FU269" s="648"/>
      <c r="FV269" s="648"/>
      <c r="FW269" s="648"/>
      <c r="FX269" s="648"/>
      <c r="FY269" s="648"/>
      <c r="FZ269" s="648"/>
      <c r="GA269" s="648"/>
      <c r="GB269" s="648"/>
      <c r="GC269" s="648"/>
      <c r="GD269" s="648"/>
      <c r="GE269" s="648"/>
      <c r="GF269" s="648"/>
      <c r="GG269" s="648"/>
      <c r="GH269" s="648"/>
      <c r="GI269" s="648"/>
      <c r="GJ269" s="648"/>
      <c r="GK269" s="648"/>
      <c r="GL269" s="648"/>
      <c r="GM269" s="648"/>
      <c r="GN269" s="648"/>
      <c r="GO269" s="648"/>
      <c r="GP269" s="648"/>
      <c r="GQ269" s="648"/>
      <c r="GR269" s="648"/>
      <c r="GS269" s="648"/>
      <c r="GT269" s="648"/>
      <c r="GU269" s="648"/>
      <c r="GV269" s="648"/>
      <c r="GW269" s="648"/>
      <c r="GX269" s="648"/>
      <c r="GY269" s="648"/>
      <c r="GZ269" s="648"/>
      <c r="HA269" s="648"/>
      <c r="HB269" s="648"/>
      <c r="HC269" s="648"/>
      <c r="HD269" s="648"/>
      <c r="HE269" s="648"/>
      <c r="HF269" s="648"/>
      <c r="HG269" s="648"/>
      <c r="HH269" s="648"/>
      <c r="HI269" s="648"/>
      <c r="HJ269" s="648"/>
      <c r="HK269" s="648"/>
      <c r="HL269" s="648"/>
    </row>
    <row r="270" spans="1:220" s="679" customFormat="1">
      <c r="A270" s="687"/>
      <c r="B270" s="687"/>
      <c r="C270" s="687"/>
      <c r="D270" s="687"/>
      <c r="E270" s="687"/>
      <c r="F270" s="687"/>
      <c r="G270" s="688"/>
      <c r="H270" s="689"/>
      <c r="I270" s="689"/>
      <c r="J270" s="645"/>
      <c r="K270" s="648"/>
      <c r="L270" s="648"/>
      <c r="M270" s="648"/>
      <c r="N270" s="648"/>
      <c r="O270" s="648"/>
      <c r="P270" s="648"/>
      <c r="Q270" s="648"/>
      <c r="R270" s="648"/>
      <c r="S270" s="648"/>
      <c r="T270" s="648"/>
      <c r="U270" s="648"/>
      <c r="V270" s="648"/>
      <c r="W270" s="648"/>
      <c r="X270" s="648"/>
      <c r="Y270" s="648"/>
      <c r="Z270" s="648"/>
      <c r="AA270" s="648"/>
      <c r="AB270" s="648"/>
      <c r="AC270" s="648"/>
      <c r="AD270" s="648"/>
      <c r="AE270" s="648"/>
      <c r="AF270" s="648"/>
      <c r="AG270" s="648"/>
      <c r="AH270" s="648"/>
      <c r="AI270" s="648"/>
      <c r="AJ270" s="648"/>
      <c r="AK270" s="648"/>
      <c r="AL270" s="648"/>
      <c r="AM270" s="648"/>
      <c r="AN270" s="648"/>
      <c r="AO270" s="648"/>
      <c r="AP270" s="648"/>
      <c r="AQ270" s="648"/>
      <c r="AR270" s="648"/>
      <c r="AS270" s="648"/>
      <c r="AT270" s="648"/>
      <c r="AU270" s="648"/>
      <c r="AV270" s="648"/>
      <c r="AW270" s="648"/>
      <c r="AX270" s="648"/>
      <c r="AY270" s="648"/>
      <c r="AZ270" s="648"/>
      <c r="BA270" s="648"/>
      <c r="BB270" s="648"/>
      <c r="BC270" s="648"/>
      <c r="BD270" s="648"/>
      <c r="BE270" s="648"/>
      <c r="BF270" s="648"/>
      <c r="BG270" s="648"/>
      <c r="BH270" s="648"/>
      <c r="BI270" s="648"/>
      <c r="BJ270" s="648"/>
      <c r="BK270" s="648"/>
      <c r="BL270" s="648"/>
      <c r="BM270" s="648"/>
      <c r="BN270" s="648"/>
      <c r="BO270" s="648"/>
      <c r="BP270" s="648"/>
      <c r="BQ270" s="648"/>
      <c r="BR270" s="648"/>
      <c r="BS270" s="648"/>
      <c r="BT270" s="648"/>
      <c r="BU270" s="648"/>
      <c r="BV270" s="648"/>
      <c r="BW270" s="648"/>
      <c r="BX270" s="648"/>
      <c r="BY270" s="648"/>
      <c r="BZ270" s="648"/>
      <c r="CA270" s="648"/>
      <c r="CB270" s="648"/>
      <c r="CC270" s="648"/>
      <c r="CD270" s="648"/>
      <c r="CE270" s="648"/>
      <c r="CF270" s="648"/>
      <c r="CG270" s="648"/>
      <c r="CH270" s="648"/>
      <c r="CI270" s="648"/>
      <c r="CJ270" s="648"/>
      <c r="CK270" s="648"/>
      <c r="CL270" s="648"/>
      <c r="CM270" s="648"/>
      <c r="CN270" s="648"/>
      <c r="CO270" s="648"/>
      <c r="CP270" s="648"/>
      <c r="CQ270" s="648"/>
      <c r="CR270" s="648"/>
      <c r="CS270" s="648"/>
      <c r="CT270" s="648"/>
      <c r="CU270" s="648"/>
      <c r="CV270" s="648"/>
      <c r="CW270" s="648"/>
      <c r="CX270" s="648"/>
      <c r="CY270" s="648"/>
      <c r="CZ270" s="648"/>
      <c r="DA270" s="648"/>
      <c r="DB270" s="648"/>
      <c r="DC270" s="648"/>
      <c r="DD270" s="648"/>
      <c r="DE270" s="648"/>
      <c r="DF270" s="648"/>
      <c r="DG270" s="648"/>
      <c r="DH270" s="648"/>
      <c r="DI270" s="648"/>
      <c r="DJ270" s="648"/>
      <c r="DK270" s="648"/>
      <c r="DL270" s="648"/>
      <c r="DM270" s="648"/>
      <c r="DN270" s="648"/>
      <c r="DO270" s="648"/>
      <c r="DP270" s="648"/>
      <c r="DQ270" s="648"/>
      <c r="DR270" s="648"/>
      <c r="DS270" s="648"/>
      <c r="DT270" s="648"/>
      <c r="DU270" s="648"/>
      <c r="DV270" s="648"/>
      <c r="DW270" s="648"/>
      <c r="DX270" s="648"/>
      <c r="DY270" s="648"/>
      <c r="DZ270" s="648"/>
      <c r="EA270" s="648"/>
      <c r="EB270" s="648"/>
      <c r="EC270" s="648"/>
      <c r="ED270" s="648"/>
      <c r="EE270" s="648"/>
      <c r="EF270" s="648"/>
      <c r="EG270" s="648"/>
      <c r="EH270" s="648"/>
      <c r="EI270" s="648"/>
      <c r="EJ270" s="648"/>
      <c r="EK270" s="648"/>
      <c r="EL270" s="648"/>
      <c r="EM270" s="648"/>
      <c r="EN270" s="648"/>
      <c r="EO270" s="648"/>
      <c r="EP270" s="648"/>
      <c r="EQ270" s="648"/>
      <c r="ER270" s="648"/>
      <c r="ES270" s="648"/>
      <c r="ET270" s="648"/>
      <c r="EU270" s="648"/>
      <c r="EV270" s="648"/>
      <c r="EW270" s="648"/>
      <c r="EX270" s="648"/>
      <c r="EY270" s="648"/>
      <c r="EZ270" s="648"/>
      <c r="FA270" s="648"/>
      <c r="FB270" s="648"/>
      <c r="FC270" s="648"/>
      <c r="FD270" s="648"/>
      <c r="FE270" s="648"/>
      <c r="FF270" s="648"/>
      <c r="FG270" s="648"/>
      <c r="FH270" s="648"/>
      <c r="FI270" s="648"/>
      <c r="FJ270" s="648"/>
      <c r="FK270" s="648"/>
      <c r="FL270" s="648"/>
      <c r="FM270" s="648"/>
      <c r="FN270" s="648"/>
      <c r="FO270" s="648"/>
      <c r="FP270" s="648"/>
      <c r="FQ270" s="648"/>
      <c r="FR270" s="648"/>
      <c r="FS270" s="648"/>
      <c r="FT270" s="648"/>
      <c r="FU270" s="648"/>
      <c r="FV270" s="648"/>
      <c r="FW270" s="648"/>
      <c r="FX270" s="648"/>
      <c r="FY270" s="648"/>
      <c r="FZ270" s="648"/>
      <c r="GA270" s="648"/>
      <c r="GB270" s="648"/>
      <c r="GC270" s="648"/>
      <c r="GD270" s="648"/>
      <c r="GE270" s="648"/>
      <c r="GF270" s="648"/>
      <c r="GG270" s="648"/>
      <c r="GH270" s="648"/>
      <c r="GI270" s="648"/>
      <c r="GJ270" s="648"/>
      <c r="GK270" s="648"/>
      <c r="GL270" s="648"/>
      <c r="GM270" s="648"/>
      <c r="GN270" s="648"/>
      <c r="GO270" s="648"/>
      <c r="GP270" s="648"/>
      <c r="GQ270" s="648"/>
      <c r="GR270" s="648"/>
      <c r="GS270" s="648"/>
      <c r="GT270" s="648"/>
      <c r="GU270" s="648"/>
      <c r="GV270" s="648"/>
      <c r="GW270" s="648"/>
      <c r="GX270" s="648"/>
      <c r="GY270" s="648"/>
      <c r="GZ270" s="648"/>
      <c r="HA270" s="648"/>
      <c r="HB270" s="648"/>
      <c r="HC270" s="648"/>
      <c r="HD270" s="648"/>
      <c r="HE270" s="648"/>
      <c r="HF270" s="648"/>
      <c r="HG270" s="648"/>
      <c r="HH270" s="648"/>
      <c r="HI270" s="648"/>
      <c r="HJ270" s="648"/>
      <c r="HK270" s="648"/>
      <c r="HL270" s="648"/>
    </row>
    <row r="271" spans="1:220" s="679" customFormat="1">
      <c r="A271" s="687"/>
      <c r="B271" s="687"/>
      <c r="C271" s="687"/>
      <c r="D271" s="687"/>
      <c r="E271" s="687"/>
      <c r="F271" s="687"/>
      <c r="G271" s="688"/>
      <c r="H271" s="689"/>
      <c r="I271" s="689"/>
      <c r="J271" s="645"/>
      <c r="K271" s="648"/>
      <c r="L271" s="648"/>
      <c r="M271" s="648"/>
      <c r="N271" s="648"/>
      <c r="O271" s="648"/>
      <c r="P271" s="648"/>
      <c r="Q271" s="648"/>
      <c r="R271" s="648"/>
      <c r="S271" s="648"/>
      <c r="T271" s="648"/>
      <c r="U271" s="648"/>
      <c r="V271" s="648"/>
      <c r="W271" s="648"/>
      <c r="X271" s="648"/>
      <c r="Y271" s="648"/>
      <c r="Z271" s="648"/>
      <c r="AA271" s="648"/>
      <c r="AB271" s="648"/>
      <c r="AC271" s="648"/>
      <c r="AD271" s="648"/>
      <c r="AE271" s="648"/>
      <c r="AF271" s="648"/>
      <c r="AG271" s="648"/>
      <c r="AH271" s="648"/>
      <c r="AI271" s="648"/>
      <c r="AJ271" s="648"/>
      <c r="AK271" s="648"/>
      <c r="AL271" s="648"/>
      <c r="AM271" s="648"/>
      <c r="AN271" s="648"/>
      <c r="AO271" s="648"/>
      <c r="AP271" s="648"/>
      <c r="AQ271" s="648"/>
      <c r="AR271" s="648"/>
      <c r="AS271" s="648"/>
      <c r="AT271" s="648"/>
      <c r="AU271" s="648"/>
      <c r="AV271" s="648"/>
      <c r="AW271" s="648"/>
      <c r="AX271" s="648"/>
      <c r="AY271" s="648"/>
      <c r="AZ271" s="648"/>
      <c r="BA271" s="648"/>
      <c r="BB271" s="648"/>
      <c r="BC271" s="648"/>
      <c r="BD271" s="648"/>
      <c r="BE271" s="648"/>
      <c r="BF271" s="648"/>
      <c r="BG271" s="648"/>
      <c r="BH271" s="648"/>
      <c r="BI271" s="648"/>
      <c r="BJ271" s="648"/>
      <c r="BK271" s="648"/>
      <c r="BL271" s="648"/>
      <c r="BM271" s="648"/>
      <c r="BN271" s="648"/>
      <c r="BO271" s="648"/>
      <c r="BP271" s="648"/>
      <c r="BQ271" s="648"/>
      <c r="BR271" s="648"/>
      <c r="BS271" s="648"/>
      <c r="BT271" s="648"/>
      <c r="BU271" s="648"/>
      <c r="BV271" s="648"/>
      <c r="BW271" s="648"/>
      <c r="BX271" s="648"/>
      <c r="BY271" s="648"/>
      <c r="BZ271" s="648"/>
      <c r="CA271" s="648"/>
      <c r="CB271" s="648"/>
      <c r="CC271" s="648"/>
      <c r="CD271" s="648"/>
      <c r="CE271" s="648"/>
      <c r="CF271" s="648"/>
      <c r="CG271" s="648"/>
      <c r="CH271" s="648"/>
      <c r="CI271" s="648"/>
      <c r="CJ271" s="648"/>
      <c r="CK271" s="648"/>
      <c r="CL271" s="648"/>
      <c r="CM271" s="648"/>
      <c r="CN271" s="648"/>
      <c r="CO271" s="648"/>
      <c r="CP271" s="648"/>
      <c r="CQ271" s="648"/>
      <c r="CR271" s="648"/>
      <c r="CS271" s="648"/>
      <c r="CT271" s="648"/>
      <c r="CU271" s="648"/>
      <c r="CV271" s="648"/>
      <c r="CW271" s="648"/>
      <c r="CX271" s="648"/>
      <c r="CY271" s="648"/>
      <c r="CZ271" s="648"/>
      <c r="DA271" s="648"/>
      <c r="DB271" s="648"/>
      <c r="DC271" s="648"/>
      <c r="DD271" s="648"/>
      <c r="DE271" s="648"/>
      <c r="DF271" s="648"/>
      <c r="DG271" s="648"/>
      <c r="DH271" s="648"/>
      <c r="DI271" s="648"/>
      <c r="DJ271" s="648"/>
      <c r="DK271" s="648"/>
      <c r="DL271" s="648"/>
      <c r="DM271" s="648"/>
      <c r="DN271" s="648"/>
      <c r="DO271" s="648"/>
      <c r="DP271" s="648"/>
      <c r="DQ271" s="648"/>
      <c r="DR271" s="648"/>
      <c r="DS271" s="648"/>
      <c r="DT271" s="648"/>
      <c r="DU271" s="648"/>
      <c r="DV271" s="648"/>
      <c r="DW271" s="648"/>
      <c r="DX271" s="648"/>
      <c r="DY271" s="648"/>
      <c r="DZ271" s="648"/>
      <c r="EA271" s="648"/>
      <c r="EB271" s="648"/>
      <c r="EC271" s="648"/>
      <c r="ED271" s="648"/>
      <c r="EE271" s="648"/>
      <c r="EF271" s="648"/>
      <c r="EG271" s="648"/>
      <c r="EH271" s="648"/>
      <c r="EI271" s="648"/>
      <c r="EJ271" s="648"/>
      <c r="EK271" s="648"/>
      <c r="EL271" s="648"/>
      <c r="EM271" s="648"/>
      <c r="EN271" s="648"/>
      <c r="EO271" s="648"/>
      <c r="EP271" s="648"/>
      <c r="EQ271" s="648"/>
      <c r="ER271" s="648"/>
      <c r="ES271" s="648"/>
      <c r="ET271" s="648"/>
      <c r="EU271" s="648"/>
      <c r="EV271" s="648"/>
      <c r="EW271" s="648"/>
      <c r="EX271" s="648"/>
      <c r="EY271" s="648"/>
      <c r="EZ271" s="648"/>
      <c r="FA271" s="648"/>
      <c r="FB271" s="648"/>
      <c r="FC271" s="648"/>
      <c r="FD271" s="648"/>
      <c r="FE271" s="648"/>
      <c r="FF271" s="648"/>
      <c r="FG271" s="648"/>
      <c r="FH271" s="648"/>
      <c r="FI271" s="648"/>
      <c r="FJ271" s="648"/>
      <c r="FK271" s="648"/>
      <c r="FL271" s="648"/>
      <c r="FM271" s="648"/>
      <c r="FN271" s="648"/>
      <c r="FO271" s="648"/>
      <c r="FP271" s="648"/>
      <c r="FQ271" s="648"/>
      <c r="FR271" s="648"/>
      <c r="FS271" s="648"/>
      <c r="FT271" s="648"/>
      <c r="FU271" s="648"/>
      <c r="FV271" s="648"/>
      <c r="FW271" s="648"/>
      <c r="FX271" s="648"/>
      <c r="FY271" s="648"/>
      <c r="FZ271" s="648"/>
      <c r="GA271" s="648"/>
      <c r="GB271" s="648"/>
      <c r="GC271" s="648"/>
      <c r="GD271" s="648"/>
      <c r="GE271" s="648"/>
      <c r="GF271" s="648"/>
      <c r="GG271" s="648"/>
      <c r="GH271" s="648"/>
      <c r="GI271" s="648"/>
      <c r="GJ271" s="648"/>
      <c r="GK271" s="648"/>
      <c r="GL271" s="648"/>
      <c r="GM271" s="648"/>
      <c r="GN271" s="648"/>
      <c r="GO271" s="648"/>
      <c r="GP271" s="648"/>
      <c r="GQ271" s="648"/>
      <c r="GR271" s="648"/>
      <c r="GS271" s="648"/>
      <c r="GT271" s="648"/>
      <c r="GU271" s="648"/>
      <c r="GV271" s="648"/>
      <c r="GW271" s="648"/>
      <c r="GX271" s="648"/>
      <c r="GY271" s="648"/>
      <c r="GZ271" s="648"/>
      <c r="HA271" s="648"/>
      <c r="HB271" s="648"/>
      <c r="HC271" s="648"/>
      <c r="HD271" s="648"/>
      <c r="HE271" s="648"/>
      <c r="HF271" s="648"/>
      <c r="HG271" s="648"/>
      <c r="HH271" s="648"/>
      <c r="HI271" s="648"/>
      <c r="HJ271" s="648"/>
      <c r="HK271" s="648"/>
      <c r="HL271" s="648"/>
    </row>
    <row r="272" spans="1:220" s="679" customFormat="1">
      <c r="A272" s="687"/>
      <c r="B272" s="687"/>
      <c r="C272" s="687"/>
      <c r="D272" s="687"/>
      <c r="E272" s="687"/>
      <c r="F272" s="687"/>
      <c r="G272" s="688"/>
      <c r="H272" s="689"/>
      <c r="I272" s="689"/>
      <c r="J272" s="645"/>
      <c r="K272" s="648"/>
      <c r="L272" s="648"/>
      <c r="M272" s="648"/>
      <c r="N272" s="648"/>
      <c r="O272" s="648"/>
      <c r="P272" s="648"/>
      <c r="Q272" s="648"/>
      <c r="R272" s="648"/>
      <c r="S272" s="648"/>
      <c r="T272" s="648"/>
      <c r="U272" s="648"/>
      <c r="V272" s="648"/>
      <c r="W272" s="648"/>
      <c r="X272" s="648"/>
      <c r="Y272" s="648"/>
      <c r="Z272" s="648"/>
      <c r="AA272" s="648"/>
      <c r="AB272" s="648"/>
      <c r="AC272" s="648"/>
      <c r="AD272" s="648"/>
      <c r="AE272" s="648"/>
      <c r="AF272" s="648"/>
      <c r="AG272" s="648"/>
      <c r="AH272" s="648"/>
      <c r="AI272" s="648"/>
      <c r="AJ272" s="648"/>
      <c r="AK272" s="648"/>
      <c r="AL272" s="648"/>
      <c r="AM272" s="648"/>
      <c r="AN272" s="648"/>
      <c r="AO272" s="648"/>
      <c r="AP272" s="648"/>
      <c r="AQ272" s="648"/>
      <c r="AR272" s="648"/>
      <c r="AS272" s="648"/>
      <c r="AT272" s="648"/>
      <c r="AU272" s="648"/>
      <c r="AV272" s="648"/>
      <c r="AW272" s="648"/>
      <c r="AX272" s="648"/>
      <c r="AY272" s="648"/>
      <c r="AZ272" s="648"/>
      <c r="BA272" s="648"/>
      <c r="BB272" s="648"/>
      <c r="BC272" s="648"/>
      <c r="BD272" s="648"/>
      <c r="BE272" s="648"/>
      <c r="BF272" s="648"/>
      <c r="BG272" s="648"/>
      <c r="BH272" s="648"/>
      <c r="BI272" s="648"/>
      <c r="BJ272" s="648"/>
      <c r="BK272" s="648"/>
      <c r="BL272" s="648"/>
      <c r="BM272" s="648"/>
      <c r="BN272" s="648"/>
      <c r="BO272" s="648"/>
      <c r="BP272" s="648"/>
      <c r="BQ272" s="648"/>
      <c r="BR272" s="648"/>
      <c r="BS272" s="648"/>
      <c r="BT272" s="648"/>
      <c r="BU272" s="648"/>
      <c r="BV272" s="648"/>
      <c r="BW272" s="648"/>
      <c r="BX272" s="648"/>
      <c r="BY272" s="648"/>
      <c r="BZ272" s="648"/>
      <c r="CA272" s="648"/>
      <c r="CB272" s="648"/>
      <c r="CC272" s="648"/>
      <c r="CD272" s="648"/>
      <c r="CE272" s="648"/>
      <c r="CF272" s="648"/>
      <c r="CG272" s="648"/>
      <c r="CH272" s="648"/>
      <c r="CI272" s="648"/>
      <c r="CJ272" s="648"/>
      <c r="CK272" s="648"/>
      <c r="CL272" s="648"/>
      <c r="CM272" s="648"/>
      <c r="CN272" s="648"/>
      <c r="CO272" s="648"/>
      <c r="CP272" s="648"/>
      <c r="CQ272" s="648"/>
      <c r="CR272" s="648"/>
      <c r="CS272" s="648"/>
      <c r="CT272" s="648"/>
      <c r="CU272" s="648"/>
      <c r="CV272" s="648"/>
      <c r="CW272" s="648"/>
      <c r="CX272" s="648"/>
      <c r="CY272" s="648"/>
      <c r="CZ272" s="648"/>
      <c r="DA272" s="648"/>
      <c r="DB272" s="648"/>
      <c r="DC272" s="648"/>
      <c r="DD272" s="648"/>
      <c r="DE272" s="648"/>
      <c r="DF272" s="648"/>
      <c r="DG272" s="648"/>
      <c r="DH272" s="648"/>
      <c r="DI272" s="648"/>
      <c r="DJ272" s="648"/>
      <c r="DK272" s="648"/>
      <c r="DL272" s="648"/>
      <c r="DM272" s="648"/>
      <c r="DN272" s="648"/>
      <c r="DO272" s="648"/>
      <c r="DP272" s="648"/>
      <c r="DQ272" s="648"/>
      <c r="DR272" s="648"/>
      <c r="DS272" s="648"/>
      <c r="DT272" s="648"/>
      <c r="DU272" s="648"/>
      <c r="DV272" s="648"/>
      <c r="DW272" s="648"/>
      <c r="DX272" s="648"/>
      <c r="DY272" s="648"/>
      <c r="DZ272" s="648"/>
      <c r="EA272" s="648"/>
      <c r="EB272" s="648"/>
      <c r="EC272" s="648"/>
      <c r="ED272" s="648"/>
      <c r="EE272" s="648"/>
      <c r="EF272" s="648"/>
      <c r="EG272" s="648"/>
      <c r="EH272" s="648"/>
      <c r="EI272" s="648"/>
      <c r="EJ272" s="648"/>
      <c r="EK272" s="648"/>
      <c r="EL272" s="648"/>
      <c r="EM272" s="648"/>
      <c r="EN272" s="648"/>
      <c r="EO272" s="648"/>
      <c r="EP272" s="648"/>
      <c r="EQ272" s="648"/>
      <c r="ER272" s="648"/>
      <c r="ES272" s="648"/>
      <c r="ET272" s="648"/>
      <c r="EU272" s="648"/>
      <c r="EV272" s="648"/>
      <c r="EW272" s="648"/>
      <c r="EX272" s="648"/>
      <c r="EY272" s="648"/>
      <c r="EZ272" s="648"/>
      <c r="FA272" s="648"/>
      <c r="FB272" s="648"/>
      <c r="FC272" s="648"/>
      <c r="FD272" s="648"/>
      <c r="FE272" s="648"/>
      <c r="FF272" s="648"/>
      <c r="FG272" s="648"/>
      <c r="FH272" s="648"/>
      <c r="FI272" s="648"/>
      <c r="FJ272" s="648"/>
      <c r="FK272" s="648"/>
      <c r="FL272" s="648"/>
      <c r="FM272" s="648"/>
      <c r="FN272" s="648"/>
      <c r="FO272" s="648"/>
      <c r="FP272" s="648"/>
      <c r="FQ272" s="648"/>
      <c r="FR272" s="648"/>
      <c r="FS272" s="648"/>
      <c r="FT272" s="648"/>
      <c r="FU272" s="648"/>
      <c r="FV272" s="648"/>
      <c r="FW272" s="648"/>
      <c r="FX272" s="648"/>
      <c r="FY272" s="648"/>
      <c r="FZ272" s="648"/>
      <c r="GA272" s="648"/>
      <c r="GB272" s="648"/>
      <c r="GC272" s="648"/>
      <c r="GD272" s="648"/>
      <c r="GE272" s="648"/>
      <c r="GF272" s="648"/>
      <c r="GG272" s="648"/>
      <c r="GH272" s="648"/>
      <c r="GI272" s="648"/>
      <c r="GJ272" s="648"/>
      <c r="GK272" s="648"/>
      <c r="GL272" s="648"/>
      <c r="GM272" s="648"/>
      <c r="GN272" s="648"/>
      <c r="GO272" s="648"/>
      <c r="GP272" s="648"/>
      <c r="GQ272" s="648"/>
      <c r="GR272" s="648"/>
      <c r="GS272" s="648"/>
      <c r="GT272" s="648"/>
      <c r="GU272" s="648"/>
      <c r="GV272" s="648"/>
      <c r="GW272" s="648"/>
      <c r="GX272" s="648"/>
      <c r="GY272" s="648"/>
      <c r="GZ272" s="648"/>
      <c r="HA272" s="648"/>
      <c r="HB272" s="648"/>
      <c r="HC272" s="648"/>
      <c r="HD272" s="648"/>
      <c r="HE272" s="648"/>
      <c r="HF272" s="648"/>
      <c r="HG272" s="648"/>
      <c r="HH272" s="648"/>
      <c r="HI272" s="648"/>
      <c r="HJ272" s="648"/>
      <c r="HK272" s="648"/>
      <c r="HL272" s="648"/>
    </row>
    <row r="273" spans="1:220" s="679" customFormat="1">
      <c r="A273" s="687"/>
      <c r="B273" s="687"/>
      <c r="C273" s="687"/>
      <c r="D273" s="687"/>
      <c r="E273" s="687"/>
      <c r="F273" s="687"/>
      <c r="G273" s="688"/>
      <c r="H273" s="689"/>
      <c r="I273" s="689"/>
      <c r="J273" s="645"/>
      <c r="K273" s="648"/>
      <c r="L273" s="648"/>
      <c r="M273" s="648"/>
      <c r="N273" s="648"/>
      <c r="O273" s="648"/>
      <c r="P273" s="648"/>
      <c r="Q273" s="648"/>
      <c r="R273" s="648"/>
      <c r="S273" s="648"/>
      <c r="T273" s="648"/>
      <c r="U273" s="648"/>
      <c r="V273" s="648"/>
      <c r="W273" s="648"/>
      <c r="X273" s="648"/>
      <c r="Y273" s="648"/>
      <c r="Z273" s="648"/>
      <c r="AA273" s="648"/>
      <c r="AB273" s="648"/>
      <c r="AC273" s="648"/>
      <c r="AD273" s="648"/>
      <c r="AE273" s="648"/>
      <c r="AF273" s="648"/>
      <c r="AG273" s="648"/>
      <c r="AH273" s="648"/>
      <c r="AI273" s="648"/>
      <c r="AJ273" s="648"/>
      <c r="AK273" s="648"/>
      <c r="AL273" s="648"/>
      <c r="AM273" s="648"/>
      <c r="AN273" s="648"/>
      <c r="AO273" s="648"/>
      <c r="AP273" s="648"/>
      <c r="AQ273" s="648"/>
      <c r="AR273" s="648"/>
      <c r="AS273" s="648"/>
      <c r="AT273" s="648"/>
      <c r="AU273" s="648"/>
      <c r="AV273" s="648"/>
      <c r="AW273" s="648"/>
      <c r="AX273" s="648"/>
      <c r="AY273" s="648"/>
      <c r="AZ273" s="648"/>
      <c r="BA273" s="648"/>
      <c r="BB273" s="648"/>
      <c r="BC273" s="648"/>
      <c r="BD273" s="648"/>
      <c r="BE273" s="648"/>
      <c r="BF273" s="648"/>
      <c r="BG273" s="648"/>
      <c r="BH273" s="648"/>
      <c r="BI273" s="648"/>
      <c r="BJ273" s="648"/>
      <c r="BK273" s="648"/>
      <c r="BL273" s="648"/>
      <c r="BM273" s="648"/>
      <c r="BN273" s="648"/>
      <c r="BO273" s="648"/>
      <c r="BP273" s="648"/>
      <c r="BQ273" s="648"/>
      <c r="BR273" s="648"/>
      <c r="BS273" s="648"/>
      <c r="BT273" s="648"/>
      <c r="BU273" s="648"/>
      <c r="BV273" s="648"/>
      <c r="BW273" s="648"/>
      <c r="BX273" s="648"/>
      <c r="BY273" s="648"/>
      <c r="BZ273" s="648"/>
      <c r="CA273" s="648"/>
      <c r="CB273" s="648"/>
      <c r="CC273" s="648"/>
      <c r="CD273" s="648"/>
      <c r="CE273" s="648"/>
      <c r="CF273" s="648"/>
      <c r="CG273" s="648"/>
      <c r="CH273" s="648"/>
      <c r="CI273" s="648"/>
      <c r="CJ273" s="648"/>
      <c r="CK273" s="648"/>
      <c r="CL273" s="648"/>
      <c r="CM273" s="648"/>
      <c r="CN273" s="648"/>
      <c r="CO273" s="648"/>
      <c r="CP273" s="648"/>
      <c r="CQ273" s="648"/>
      <c r="CR273" s="648"/>
      <c r="CS273" s="648"/>
      <c r="CT273" s="648"/>
      <c r="CU273" s="648"/>
      <c r="CV273" s="648"/>
      <c r="CW273" s="648"/>
      <c r="CX273" s="648"/>
      <c r="CY273" s="648"/>
      <c r="CZ273" s="648"/>
      <c r="DA273" s="648"/>
      <c r="DB273" s="648"/>
      <c r="DC273" s="648"/>
      <c r="DD273" s="648"/>
      <c r="DE273" s="648"/>
      <c r="DF273" s="648"/>
      <c r="DG273" s="648"/>
      <c r="DH273" s="648"/>
      <c r="DI273" s="648"/>
      <c r="DJ273" s="648"/>
      <c r="DK273" s="648"/>
      <c r="DL273" s="648"/>
      <c r="DM273" s="648"/>
      <c r="DN273" s="648"/>
      <c r="DO273" s="648"/>
      <c r="DP273" s="648"/>
      <c r="DQ273" s="648"/>
      <c r="DR273" s="648"/>
      <c r="DS273" s="648"/>
      <c r="DT273" s="648"/>
      <c r="DU273" s="648"/>
      <c r="DV273" s="648"/>
      <c r="DW273" s="648"/>
      <c r="DX273" s="648"/>
      <c r="DY273" s="648"/>
      <c r="DZ273" s="648"/>
      <c r="EA273" s="648"/>
      <c r="EB273" s="648"/>
      <c r="EC273" s="648"/>
      <c r="ED273" s="648"/>
      <c r="EE273" s="648"/>
      <c r="EF273" s="648"/>
      <c r="EG273" s="648"/>
      <c r="EH273" s="648"/>
      <c r="EI273" s="648"/>
      <c r="EJ273" s="648"/>
      <c r="EK273" s="648"/>
      <c r="EL273" s="648"/>
      <c r="EM273" s="648"/>
      <c r="EN273" s="648"/>
      <c r="EO273" s="648"/>
      <c r="EP273" s="648"/>
      <c r="EQ273" s="648"/>
      <c r="ER273" s="648"/>
      <c r="ES273" s="648"/>
      <c r="ET273" s="648"/>
      <c r="EU273" s="648"/>
      <c r="EV273" s="648"/>
      <c r="EW273" s="648"/>
      <c r="EX273" s="648"/>
      <c r="EY273" s="648"/>
      <c r="EZ273" s="648"/>
      <c r="FA273" s="648"/>
      <c r="FB273" s="648"/>
      <c r="FC273" s="648"/>
      <c r="FD273" s="648"/>
      <c r="FE273" s="648"/>
      <c r="FF273" s="648"/>
      <c r="FG273" s="648"/>
      <c r="FH273" s="648"/>
      <c r="FI273" s="648"/>
      <c r="FJ273" s="648"/>
      <c r="FK273" s="648"/>
      <c r="FL273" s="648"/>
      <c r="FM273" s="648"/>
      <c r="FN273" s="648"/>
      <c r="FO273" s="648"/>
      <c r="FP273" s="648"/>
      <c r="FQ273" s="648"/>
      <c r="FR273" s="648"/>
      <c r="FS273" s="648"/>
      <c r="FT273" s="648"/>
      <c r="FU273" s="648"/>
      <c r="FV273" s="648"/>
      <c r="FW273" s="648"/>
      <c r="FX273" s="648"/>
      <c r="FY273" s="648"/>
      <c r="FZ273" s="648"/>
      <c r="GA273" s="648"/>
      <c r="GB273" s="648"/>
      <c r="GC273" s="648"/>
      <c r="GD273" s="648"/>
      <c r="GE273" s="648"/>
      <c r="GF273" s="648"/>
      <c r="GG273" s="648"/>
      <c r="GH273" s="648"/>
      <c r="GI273" s="648"/>
      <c r="GJ273" s="648"/>
      <c r="GK273" s="648"/>
      <c r="GL273" s="648"/>
      <c r="GM273" s="648"/>
      <c r="GN273" s="648"/>
      <c r="GO273" s="648"/>
      <c r="GP273" s="648"/>
      <c r="GQ273" s="648"/>
      <c r="GR273" s="648"/>
      <c r="GS273" s="648"/>
      <c r="GT273" s="648"/>
      <c r="GU273" s="648"/>
      <c r="GV273" s="648"/>
      <c r="GW273" s="648"/>
      <c r="GX273" s="648"/>
      <c r="GY273" s="648"/>
      <c r="GZ273" s="648"/>
      <c r="HA273" s="648"/>
      <c r="HB273" s="648"/>
      <c r="HC273" s="648"/>
      <c r="HD273" s="648"/>
      <c r="HE273" s="648"/>
      <c r="HF273" s="648"/>
      <c r="HG273" s="648"/>
      <c r="HH273" s="648"/>
      <c r="HI273" s="648"/>
      <c r="HJ273" s="648"/>
      <c r="HK273" s="648"/>
      <c r="HL273" s="648"/>
    </row>
    <row r="274" spans="1:220" s="679" customFormat="1">
      <c r="A274" s="687"/>
      <c r="B274" s="687"/>
      <c r="C274" s="687"/>
      <c r="D274" s="687"/>
      <c r="E274" s="687"/>
      <c r="F274" s="687"/>
      <c r="G274" s="688"/>
      <c r="H274" s="689"/>
      <c r="I274" s="689"/>
      <c r="J274" s="645"/>
      <c r="K274" s="648"/>
      <c r="L274" s="648"/>
      <c r="M274" s="648"/>
      <c r="N274" s="648"/>
      <c r="O274" s="648"/>
      <c r="P274" s="648"/>
      <c r="Q274" s="648"/>
      <c r="R274" s="648"/>
      <c r="S274" s="648"/>
      <c r="T274" s="648"/>
      <c r="U274" s="648"/>
      <c r="V274" s="648"/>
      <c r="W274" s="648"/>
      <c r="X274" s="648"/>
      <c r="Y274" s="648"/>
      <c r="Z274" s="648"/>
      <c r="AA274" s="648"/>
      <c r="AB274" s="648"/>
      <c r="AC274" s="648"/>
      <c r="AD274" s="648"/>
      <c r="AE274" s="648"/>
      <c r="AF274" s="648"/>
      <c r="AG274" s="648"/>
      <c r="AH274" s="648"/>
      <c r="AI274" s="648"/>
      <c r="AJ274" s="648"/>
      <c r="AK274" s="648"/>
      <c r="AL274" s="648"/>
      <c r="AM274" s="648"/>
      <c r="AN274" s="648"/>
      <c r="AO274" s="648"/>
      <c r="AP274" s="648"/>
      <c r="AQ274" s="648"/>
      <c r="AR274" s="648"/>
      <c r="AS274" s="648"/>
      <c r="AT274" s="648"/>
      <c r="AU274" s="648"/>
      <c r="AV274" s="648"/>
      <c r="AW274" s="648"/>
      <c r="AX274" s="648"/>
      <c r="AY274" s="648"/>
      <c r="AZ274" s="648"/>
      <c r="BA274" s="648"/>
      <c r="BB274" s="648"/>
      <c r="BC274" s="648"/>
      <c r="BD274" s="648"/>
      <c r="BE274" s="648"/>
      <c r="BF274" s="648"/>
      <c r="BG274" s="648"/>
      <c r="BH274" s="648"/>
      <c r="BI274" s="648"/>
      <c r="BJ274" s="648"/>
      <c r="BK274" s="648"/>
      <c r="BL274" s="648"/>
      <c r="BM274" s="648"/>
      <c r="BN274" s="648"/>
      <c r="BO274" s="648"/>
      <c r="BP274" s="648"/>
      <c r="BQ274" s="648"/>
      <c r="BR274" s="648"/>
      <c r="BS274" s="648"/>
      <c r="BT274" s="648"/>
      <c r="BU274" s="648"/>
      <c r="BV274" s="648"/>
      <c r="BW274" s="648"/>
      <c r="BX274" s="648"/>
      <c r="BY274" s="648"/>
      <c r="BZ274" s="648"/>
      <c r="CA274" s="648"/>
      <c r="CB274" s="648"/>
      <c r="CC274" s="648"/>
      <c r="CD274" s="648"/>
      <c r="CE274" s="648"/>
      <c r="CF274" s="648"/>
      <c r="CG274" s="648"/>
      <c r="CH274" s="648"/>
      <c r="CI274" s="648"/>
      <c r="CJ274" s="648"/>
      <c r="CK274" s="648"/>
      <c r="CL274" s="648"/>
      <c r="CM274" s="648"/>
      <c r="CN274" s="648"/>
      <c r="CO274" s="648"/>
      <c r="CP274" s="648"/>
      <c r="CQ274" s="648"/>
      <c r="CR274" s="648"/>
      <c r="CS274" s="648"/>
      <c r="CT274" s="648"/>
      <c r="CU274" s="648"/>
      <c r="CV274" s="648"/>
      <c r="CW274" s="648"/>
      <c r="CX274" s="648"/>
      <c r="CY274" s="648"/>
      <c r="CZ274" s="648"/>
      <c r="DA274" s="648"/>
      <c r="DB274" s="648"/>
      <c r="DC274" s="648"/>
      <c r="DD274" s="648"/>
      <c r="DE274" s="648"/>
      <c r="DF274" s="648"/>
      <c r="DG274" s="648"/>
      <c r="DH274" s="648"/>
      <c r="DI274" s="648"/>
      <c r="DJ274" s="648"/>
      <c r="DK274" s="648"/>
      <c r="DL274" s="648"/>
      <c r="DM274" s="648"/>
      <c r="DN274" s="648"/>
      <c r="DO274" s="648"/>
      <c r="DP274" s="648"/>
      <c r="DQ274" s="648"/>
      <c r="DR274" s="648"/>
      <c r="DS274" s="648"/>
      <c r="DT274" s="648"/>
      <c r="DU274" s="648"/>
      <c r="DV274" s="648"/>
      <c r="DW274" s="648"/>
      <c r="DX274" s="648"/>
      <c r="DY274" s="648"/>
      <c r="DZ274" s="648"/>
      <c r="EA274" s="648"/>
      <c r="EB274" s="648"/>
      <c r="EC274" s="648"/>
      <c r="ED274" s="648"/>
      <c r="EE274" s="648"/>
      <c r="EF274" s="648"/>
      <c r="EG274" s="648"/>
      <c r="EH274" s="648"/>
      <c r="EI274" s="648"/>
      <c r="EJ274" s="648"/>
      <c r="EK274" s="648"/>
      <c r="EL274" s="648"/>
      <c r="EM274" s="648"/>
      <c r="EN274" s="648"/>
      <c r="EO274" s="648"/>
      <c r="EP274" s="648"/>
      <c r="EQ274" s="648"/>
      <c r="ER274" s="648"/>
      <c r="ES274" s="648"/>
      <c r="ET274" s="648"/>
      <c r="EU274" s="648"/>
      <c r="EV274" s="648"/>
      <c r="EW274" s="648"/>
      <c r="EX274" s="648"/>
      <c r="EY274" s="648"/>
      <c r="EZ274" s="648"/>
      <c r="FA274" s="648"/>
      <c r="FB274" s="648"/>
      <c r="FC274" s="648"/>
      <c r="FD274" s="648"/>
      <c r="FE274" s="648"/>
      <c r="FF274" s="648"/>
      <c r="FG274" s="648"/>
      <c r="FH274" s="648"/>
      <c r="FI274" s="648"/>
      <c r="FJ274" s="648"/>
      <c r="FK274" s="648"/>
      <c r="FL274" s="648"/>
      <c r="FM274" s="648"/>
      <c r="FN274" s="648"/>
      <c r="FO274" s="648"/>
      <c r="FP274" s="648"/>
      <c r="FQ274" s="648"/>
      <c r="FR274" s="648"/>
      <c r="FS274" s="648"/>
      <c r="FT274" s="648"/>
      <c r="FU274" s="648"/>
      <c r="FV274" s="648"/>
      <c r="FW274" s="648"/>
      <c r="FX274" s="648"/>
      <c r="FY274" s="648"/>
      <c r="FZ274" s="648"/>
      <c r="GA274" s="648"/>
      <c r="GB274" s="648"/>
      <c r="GC274" s="648"/>
      <c r="GD274" s="648"/>
      <c r="GE274" s="648"/>
      <c r="GF274" s="648"/>
      <c r="GG274" s="648"/>
      <c r="GH274" s="648"/>
      <c r="GI274" s="648"/>
      <c r="GJ274" s="648"/>
      <c r="GK274" s="648"/>
      <c r="GL274" s="648"/>
      <c r="GM274" s="648"/>
      <c r="GN274" s="648"/>
      <c r="GO274" s="648"/>
      <c r="GP274" s="648"/>
      <c r="GQ274" s="648"/>
      <c r="GR274" s="648"/>
      <c r="GS274" s="648"/>
      <c r="GT274" s="648"/>
      <c r="GU274" s="648"/>
      <c r="GV274" s="648"/>
      <c r="GW274" s="648"/>
      <c r="GX274" s="648"/>
      <c r="GY274" s="648"/>
      <c r="GZ274" s="648"/>
      <c r="HA274" s="648"/>
      <c r="HB274" s="648"/>
      <c r="HC274" s="648"/>
      <c r="HD274" s="648"/>
      <c r="HE274" s="648"/>
      <c r="HF274" s="648"/>
      <c r="HG274" s="648"/>
      <c r="HH274" s="648"/>
      <c r="HI274" s="648"/>
      <c r="HJ274" s="648"/>
      <c r="HK274" s="648"/>
      <c r="HL274" s="648"/>
    </row>
    <row r="275" spans="1:220" s="679" customFormat="1">
      <c r="A275" s="687"/>
      <c r="B275" s="687"/>
      <c r="C275" s="687"/>
      <c r="D275" s="687"/>
      <c r="E275" s="687"/>
      <c r="F275" s="687"/>
      <c r="G275" s="688"/>
      <c r="H275" s="689"/>
      <c r="I275" s="689"/>
      <c r="J275" s="645"/>
      <c r="K275" s="648"/>
      <c r="L275" s="648"/>
      <c r="M275" s="648"/>
      <c r="N275" s="648"/>
      <c r="O275" s="648"/>
      <c r="P275" s="648"/>
      <c r="Q275" s="648"/>
      <c r="R275" s="648"/>
      <c r="S275" s="648"/>
      <c r="T275" s="648"/>
      <c r="U275" s="648"/>
      <c r="V275" s="648"/>
      <c r="W275" s="648"/>
      <c r="X275" s="648"/>
      <c r="Y275" s="648"/>
      <c r="Z275" s="648"/>
      <c r="AA275" s="648"/>
      <c r="AB275" s="648"/>
      <c r="AC275" s="648"/>
      <c r="AD275" s="648"/>
      <c r="AE275" s="648"/>
      <c r="AF275" s="648"/>
      <c r="AG275" s="648"/>
      <c r="AH275" s="648"/>
      <c r="AI275" s="648"/>
      <c r="AJ275" s="648"/>
      <c r="AK275" s="648"/>
      <c r="AL275" s="648"/>
      <c r="AM275" s="648"/>
      <c r="AN275" s="648"/>
      <c r="AO275" s="648"/>
      <c r="AP275" s="648"/>
      <c r="AQ275" s="648"/>
      <c r="AR275" s="648"/>
      <c r="AS275" s="648"/>
      <c r="AT275" s="648"/>
      <c r="AU275" s="648"/>
      <c r="AV275" s="648"/>
      <c r="AW275" s="648"/>
      <c r="AX275" s="648"/>
      <c r="AY275" s="648"/>
      <c r="AZ275" s="648"/>
      <c r="BA275" s="648"/>
      <c r="BB275" s="648"/>
      <c r="BC275" s="648"/>
      <c r="BD275" s="648"/>
      <c r="BE275" s="648"/>
      <c r="BF275" s="648"/>
      <c r="BG275" s="648"/>
      <c r="BH275" s="648"/>
      <c r="BI275" s="648"/>
      <c r="BJ275" s="648"/>
      <c r="BK275" s="648"/>
      <c r="BL275" s="648"/>
      <c r="BM275" s="648"/>
      <c r="BN275" s="648"/>
      <c r="BO275" s="648"/>
      <c r="BP275" s="648"/>
      <c r="BQ275" s="648"/>
      <c r="BR275" s="648"/>
      <c r="BS275" s="648"/>
      <c r="BT275" s="648"/>
      <c r="BU275" s="648"/>
      <c r="BV275" s="648"/>
      <c r="BW275" s="648"/>
      <c r="BX275" s="648"/>
      <c r="BY275" s="648"/>
      <c r="BZ275" s="648"/>
      <c r="CA275" s="648"/>
      <c r="CB275" s="648"/>
      <c r="CC275" s="648"/>
      <c r="CD275" s="648"/>
      <c r="CE275" s="648"/>
      <c r="CF275" s="648"/>
      <c r="CG275" s="648"/>
      <c r="CH275" s="648"/>
      <c r="CI275" s="648"/>
      <c r="CJ275" s="648"/>
      <c r="CK275" s="648"/>
      <c r="CL275" s="648"/>
      <c r="CM275" s="648"/>
      <c r="CN275" s="648"/>
      <c r="CO275" s="648"/>
      <c r="CP275" s="648"/>
      <c r="CQ275" s="648"/>
      <c r="CR275" s="648"/>
      <c r="CS275" s="648"/>
      <c r="CT275" s="648"/>
      <c r="CU275" s="648"/>
      <c r="CV275" s="648"/>
      <c r="CW275" s="648"/>
      <c r="CX275" s="648"/>
      <c r="CY275" s="648"/>
      <c r="CZ275" s="648"/>
      <c r="DA275" s="648"/>
      <c r="DB275" s="648"/>
      <c r="DC275" s="648"/>
      <c r="DD275" s="648"/>
      <c r="DE275" s="648"/>
      <c r="DF275" s="648"/>
      <c r="DG275" s="648"/>
      <c r="DH275" s="648"/>
      <c r="DI275" s="648"/>
      <c r="DJ275" s="648"/>
      <c r="DK275" s="648"/>
      <c r="DL275" s="648"/>
      <c r="DM275" s="648"/>
      <c r="DN275" s="648"/>
      <c r="DO275" s="648"/>
      <c r="DP275" s="648"/>
      <c r="DQ275" s="648"/>
      <c r="DR275" s="648"/>
      <c r="DS275" s="648"/>
      <c r="DT275" s="648"/>
      <c r="DU275" s="648"/>
      <c r="DV275" s="648"/>
      <c r="DW275" s="648"/>
      <c r="DX275" s="648"/>
      <c r="DY275" s="648"/>
      <c r="DZ275" s="648"/>
      <c r="EA275" s="648"/>
      <c r="EB275" s="648"/>
      <c r="EC275" s="648"/>
      <c r="ED275" s="648"/>
      <c r="EE275" s="648"/>
      <c r="EF275" s="648"/>
      <c r="EG275" s="648"/>
      <c r="EH275" s="648"/>
      <c r="EI275" s="648"/>
      <c r="EJ275" s="648"/>
      <c r="EK275" s="648"/>
      <c r="EL275" s="648"/>
      <c r="EM275" s="648"/>
      <c r="EN275" s="648"/>
      <c r="EO275" s="648"/>
      <c r="EP275" s="648"/>
      <c r="EQ275" s="648"/>
      <c r="ER275" s="648"/>
      <c r="ES275" s="648"/>
      <c r="ET275" s="648"/>
      <c r="EU275" s="648"/>
      <c r="EV275" s="648"/>
      <c r="EW275" s="648"/>
      <c r="EX275" s="648"/>
      <c r="EY275" s="648"/>
      <c r="EZ275" s="648"/>
      <c r="FA275" s="648"/>
      <c r="FB275" s="648"/>
      <c r="FC275" s="648"/>
      <c r="FD275" s="648"/>
      <c r="FE275" s="648"/>
      <c r="FF275" s="648"/>
      <c r="FG275" s="648"/>
      <c r="FH275" s="648"/>
      <c r="FI275" s="648"/>
      <c r="FJ275" s="648"/>
      <c r="FK275" s="648"/>
      <c r="FL275" s="648"/>
      <c r="FM275" s="648"/>
      <c r="FN275" s="648"/>
      <c r="FO275" s="648"/>
      <c r="FP275" s="648"/>
      <c r="FQ275" s="648"/>
      <c r="FR275" s="648"/>
      <c r="FS275" s="648"/>
      <c r="FT275" s="648"/>
      <c r="FU275" s="648"/>
      <c r="FV275" s="648"/>
      <c r="FW275" s="648"/>
      <c r="FX275" s="648"/>
      <c r="FY275" s="648"/>
      <c r="FZ275" s="648"/>
      <c r="GA275" s="648"/>
      <c r="GB275" s="648"/>
      <c r="GC275" s="648"/>
      <c r="GD275" s="648"/>
      <c r="GE275" s="648"/>
      <c r="GF275" s="648"/>
      <c r="GG275" s="648"/>
      <c r="GH275" s="648"/>
      <c r="GI275" s="648"/>
      <c r="GJ275" s="648"/>
      <c r="GK275" s="648"/>
      <c r="GL275" s="648"/>
      <c r="GM275" s="648"/>
      <c r="GN275" s="648"/>
      <c r="GO275" s="648"/>
      <c r="GP275" s="648"/>
      <c r="GQ275" s="648"/>
      <c r="GR275" s="648"/>
      <c r="GS275" s="648"/>
      <c r="GT275" s="648"/>
      <c r="GU275" s="648"/>
      <c r="GV275" s="648"/>
      <c r="GW275" s="648"/>
      <c r="GX275" s="648"/>
      <c r="GY275" s="648"/>
      <c r="GZ275" s="648"/>
      <c r="HA275" s="648"/>
      <c r="HB275" s="648"/>
      <c r="HC275" s="648"/>
      <c r="HD275" s="648"/>
      <c r="HE275" s="648"/>
      <c r="HF275" s="648"/>
      <c r="HG275" s="648"/>
      <c r="HH275" s="648"/>
      <c r="HI275" s="648"/>
      <c r="HJ275" s="648"/>
      <c r="HK275" s="648"/>
      <c r="HL275" s="648"/>
    </row>
    <row r="276" spans="1:220" s="679" customFormat="1">
      <c r="A276" s="687"/>
      <c r="B276" s="687"/>
      <c r="C276" s="687"/>
      <c r="D276" s="687"/>
      <c r="E276" s="687"/>
      <c r="F276" s="687"/>
      <c r="G276" s="688"/>
      <c r="H276" s="689"/>
      <c r="I276" s="689"/>
      <c r="J276" s="645"/>
      <c r="K276" s="648"/>
      <c r="L276" s="648"/>
      <c r="M276" s="648"/>
      <c r="N276" s="648"/>
      <c r="O276" s="648"/>
      <c r="P276" s="648"/>
      <c r="Q276" s="648"/>
      <c r="R276" s="648"/>
      <c r="S276" s="648"/>
      <c r="T276" s="648"/>
      <c r="U276" s="648"/>
      <c r="V276" s="648"/>
      <c r="W276" s="648"/>
      <c r="X276" s="648"/>
      <c r="Y276" s="648"/>
      <c r="Z276" s="648"/>
      <c r="AA276" s="648"/>
      <c r="AB276" s="648"/>
      <c r="AC276" s="648"/>
      <c r="AD276" s="648"/>
      <c r="AE276" s="648"/>
      <c r="AF276" s="648"/>
      <c r="AG276" s="648"/>
      <c r="AH276" s="648"/>
      <c r="AI276" s="648"/>
      <c r="AJ276" s="648"/>
      <c r="AK276" s="648"/>
      <c r="AL276" s="648"/>
      <c r="AM276" s="648"/>
      <c r="AN276" s="648"/>
      <c r="AO276" s="648"/>
      <c r="AP276" s="648"/>
      <c r="AQ276" s="648"/>
      <c r="AR276" s="648"/>
      <c r="AS276" s="648"/>
      <c r="AT276" s="648"/>
      <c r="AU276" s="648"/>
      <c r="AV276" s="648"/>
      <c r="AW276" s="648"/>
      <c r="AX276" s="648"/>
      <c r="AY276" s="648"/>
      <c r="AZ276" s="648"/>
      <c r="BA276" s="648"/>
      <c r="BB276" s="648"/>
      <c r="BC276" s="648"/>
      <c r="BD276" s="648"/>
      <c r="BE276" s="648"/>
      <c r="BF276" s="648"/>
      <c r="BG276" s="648"/>
      <c r="BH276" s="648"/>
      <c r="BI276" s="648"/>
      <c r="BJ276" s="648"/>
      <c r="BK276" s="648"/>
      <c r="BL276" s="648"/>
      <c r="BM276" s="648"/>
      <c r="BN276" s="648"/>
      <c r="BO276" s="648"/>
      <c r="BP276" s="648"/>
      <c r="BQ276" s="648"/>
      <c r="BR276" s="648"/>
      <c r="BS276" s="648"/>
      <c r="BT276" s="648"/>
      <c r="BU276" s="648"/>
      <c r="BV276" s="648"/>
      <c r="BW276" s="648"/>
      <c r="BX276" s="648"/>
      <c r="BY276" s="648"/>
      <c r="BZ276" s="648"/>
      <c r="CA276" s="648"/>
      <c r="CB276" s="648"/>
      <c r="CC276" s="648"/>
      <c r="CD276" s="648"/>
      <c r="CE276" s="648"/>
      <c r="CF276" s="648"/>
      <c r="CG276" s="648"/>
      <c r="CH276" s="648"/>
      <c r="CI276" s="648"/>
      <c r="CJ276" s="648"/>
      <c r="CK276" s="648"/>
      <c r="CL276" s="648"/>
      <c r="CM276" s="648"/>
      <c r="CN276" s="648"/>
      <c r="CO276" s="648"/>
      <c r="CP276" s="648"/>
      <c r="CQ276" s="648"/>
      <c r="CR276" s="648"/>
      <c r="CS276" s="648"/>
      <c r="CT276" s="648"/>
      <c r="CU276" s="648"/>
      <c r="CV276" s="648"/>
      <c r="CW276" s="648"/>
      <c r="CX276" s="648"/>
      <c r="CY276" s="648"/>
      <c r="CZ276" s="648"/>
      <c r="DA276" s="648"/>
      <c r="DB276" s="648"/>
      <c r="DC276" s="648"/>
      <c r="DD276" s="648"/>
      <c r="DE276" s="648"/>
      <c r="DF276" s="648"/>
      <c r="DG276" s="648"/>
      <c r="DH276" s="648"/>
      <c r="DI276" s="648"/>
      <c r="DJ276" s="648"/>
      <c r="DK276" s="648"/>
      <c r="DL276" s="648"/>
      <c r="DM276" s="648"/>
      <c r="DN276" s="648"/>
      <c r="DO276" s="648"/>
      <c r="DP276" s="648"/>
      <c r="DQ276" s="648"/>
      <c r="DR276" s="648"/>
      <c r="DS276" s="648"/>
      <c r="DT276" s="648"/>
      <c r="DU276" s="648"/>
      <c r="DV276" s="648"/>
      <c r="DW276" s="648"/>
      <c r="DX276" s="648"/>
      <c r="DY276" s="648"/>
      <c r="DZ276" s="648"/>
      <c r="EA276" s="648"/>
      <c r="EB276" s="648"/>
      <c r="EC276" s="648"/>
      <c r="ED276" s="648"/>
      <c r="EE276" s="648"/>
      <c r="EF276" s="648"/>
      <c r="EG276" s="648"/>
      <c r="EH276" s="648"/>
      <c r="EI276" s="648"/>
      <c r="EJ276" s="648"/>
      <c r="EK276" s="648"/>
      <c r="EL276" s="648"/>
      <c r="EM276" s="648"/>
      <c r="EN276" s="648"/>
      <c r="EO276" s="648"/>
      <c r="EP276" s="648"/>
      <c r="EQ276" s="648"/>
      <c r="ER276" s="648"/>
      <c r="ES276" s="648"/>
      <c r="ET276" s="648"/>
      <c r="EU276" s="648"/>
      <c r="EV276" s="648"/>
      <c r="EW276" s="648"/>
      <c r="EX276" s="648"/>
      <c r="EY276" s="648"/>
      <c r="EZ276" s="648"/>
      <c r="FA276" s="648"/>
      <c r="FB276" s="648"/>
      <c r="FC276" s="648"/>
      <c r="FD276" s="648"/>
      <c r="FE276" s="648"/>
      <c r="FF276" s="648"/>
      <c r="FG276" s="648"/>
      <c r="FH276" s="648"/>
      <c r="FI276" s="648"/>
      <c r="FJ276" s="648"/>
      <c r="FK276" s="648"/>
      <c r="FL276" s="648"/>
      <c r="FM276" s="648"/>
      <c r="FN276" s="648"/>
      <c r="FO276" s="648"/>
      <c r="FP276" s="648"/>
      <c r="FQ276" s="648"/>
      <c r="FR276" s="648"/>
      <c r="FS276" s="648"/>
      <c r="FT276" s="648"/>
      <c r="FU276" s="648"/>
      <c r="FV276" s="648"/>
      <c r="FW276" s="648"/>
      <c r="FX276" s="648"/>
      <c r="FY276" s="648"/>
      <c r="FZ276" s="648"/>
      <c r="GA276" s="648"/>
      <c r="GB276" s="648"/>
      <c r="GC276" s="648"/>
      <c r="GD276" s="648"/>
      <c r="GE276" s="648"/>
      <c r="GF276" s="648"/>
      <c r="GG276" s="648"/>
      <c r="GH276" s="648"/>
      <c r="GI276" s="648"/>
      <c r="GJ276" s="648"/>
      <c r="GK276" s="648"/>
      <c r="GL276" s="648"/>
      <c r="GM276" s="648"/>
      <c r="GN276" s="648"/>
      <c r="GO276" s="648"/>
      <c r="GP276" s="648"/>
      <c r="GQ276" s="648"/>
      <c r="GR276" s="648"/>
      <c r="GS276" s="648"/>
      <c r="GT276" s="648"/>
      <c r="GU276" s="648"/>
      <c r="GV276" s="648"/>
      <c r="GW276" s="648"/>
      <c r="GX276" s="648"/>
      <c r="GY276" s="648"/>
      <c r="GZ276" s="648"/>
      <c r="HA276" s="648"/>
      <c r="HB276" s="648"/>
      <c r="HC276" s="648"/>
      <c r="HD276" s="648"/>
      <c r="HE276" s="648"/>
      <c r="HF276" s="648"/>
      <c r="HG276" s="648"/>
      <c r="HH276" s="648"/>
      <c r="HI276" s="648"/>
      <c r="HJ276" s="648"/>
      <c r="HK276" s="648"/>
      <c r="HL276" s="648"/>
    </row>
    <row r="277" spans="1:220" s="679" customFormat="1">
      <c r="A277" s="687"/>
      <c r="B277" s="687"/>
      <c r="C277" s="687"/>
      <c r="D277" s="687"/>
      <c r="E277" s="687"/>
      <c r="F277" s="687"/>
      <c r="G277" s="688"/>
      <c r="H277" s="689"/>
      <c r="I277" s="689"/>
      <c r="J277" s="645"/>
      <c r="K277" s="648"/>
      <c r="L277" s="648"/>
      <c r="M277" s="648"/>
      <c r="N277" s="648"/>
      <c r="O277" s="648"/>
      <c r="P277" s="648"/>
      <c r="Q277" s="648"/>
      <c r="R277" s="648"/>
      <c r="S277" s="648"/>
      <c r="T277" s="648"/>
      <c r="U277" s="648"/>
      <c r="V277" s="648"/>
      <c r="W277" s="648"/>
      <c r="X277" s="648"/>
      <c r="Y277" s="648"/>
      <c r="Z277" s="648"/>
      <c r="AA277" s="648"/>
      <c r="AB277" s="648"/>
      <c r="AC277" s="648"/>
      <c r="AD277" s="648"/>
      <c r="AE277" s="648"/>
      <c r="AF277" s="648"/>
      <c r="AG277" s="648"/>
      <c r="AH277" s="648"/>
      <c r="AI277" s="648"/>
      <c r="AJ277" s="648"/>
      <c r="AK277" s="648"/>
      <c r="AL277" s="648"/>
      <c r="AM277" s="648"/>
      <c r="AN277" s="648"/>
      <c r="AO277" s="648"/>
      <c r="AP277" s="648"/>
      <c r="AQ277" s="648"/>
      <c r="AR277" s="648"/>
      <c r="AS277" s="648"/>
      <c r="AT277" s="648"/>
      <c r="AU277" s="648"/>
      <c r="AV277" s="648"/>
      <c r="AW277" s="648"/>
      <c r="AX277" s="648"/>
      <c r="AY277" s="648"/>
      <c r="AZ277" s="648"/>
      <c r="BA277" s="648"/>
      <c r="BB277" s="648"/>
      <c r="BC277" s="648"/>
      <c r="BD277" s="648"/>
      <c r="BE277" s="648"/>
      <c r="BF277" s="648"/>
      <c r="BG277" s="648"/>
      <c r="BH277" s="648"/>
      <c r="BI277" s="648"/>
      <c r="BJ277" s="648"/>
      <c r="BK277" s="648"/>
      <c r="BL277" s="648"/>
      <c r="BM277" s="648"/>
      <c r="BN277" s="648"/>
      <c r="BO277" s="648"/>
      <c r="BP277" s="648"/>
      <c r="BQ277" s="648"/>
      <c r="BR277" s="648"/>
      <c r="BS277" s="648"/>
      <c r="BT277" s="648"/>
      <c r="BU277" s="648"/>
      <c r="BV277" s="648"/>
      <c r="BW277" s="648"/>
      <c r="BX277" s="648"/>
      <c r="BY277" s="648"/>
      <c r="BZ277" s="648"/>
      <c r="CA277" s="648"/>
      <c r="CB277" s="648"/>
      <c r="CC277" s="648"/>
      <c r="CD277" s="648"/>
      <c r="CE277" s="648"/>
      <c r="CF277" s="648"/>
      <c r="CG277" s="648"/>
      <c r="CH277" s="648"/>
      <c r="CI277" s="648"/>
      <c r="CJ277" s="648"/>
      <c r="CK277" s="648"/>
      <c r="CL277" s="648"/>
      <c r="CM277" s="648"/>
      <c r="CN277" s="648"/>
      <c r="CO277" s="648"/>
      <c r="CP277" s="648"/>
      <c r="CQ277" s="648"/>
      <c r="CR277" s="648"/>
      <c r="CS277" s="648"/>
      <c r="CT277" s="648"/>
      <c r="CU277" s="648"/>
      <c r="CV277" s="648"/>
      <c r="CW277" s="648"/>
      <c r="CX277" s="648"/>
      <c r="CY277" s="648"/>
      <c r="CZ277" s="648"/>
      <c r="DA277" s="648"/>
      <c r="DB277" s="648"/>
      <c r="DC277" s="648"/>
      <c r="DD277" s="648"/>
      <c r="DE277" s="648"/>
      <c r="DF277" s="648"/>
      <c r="DG277" s="648"/>
      <c r="DH277" s="648"/>
      <c r="DI277" s="648"/>
      <c r="DJ277" s="648"/>
      <c r="DK277" s="648"/>
      <c r="DL277" s="648"/>
      <c r="DM277" s="648"/>
      <c r="DN277" s="648"/>
      <c r="DO277" s="648"/>
      <c r="DP277" s="648"/>
      <c r="DQ277" s="648"/>
      <c r="DR277" s="648"/>
      <c r="DS277" s="648"/>
      <c r="DT277" s="648"/>
      <c r="DU277" s="648"/>
      <c r="DV277" s="648"/>
      <c r="DW277" s="648"/>
      <c r="DX277" s="648"/>
      <c r="DY277" s="648"/>
      <c r="DZ277" s="648"/>
      <c r="EA277" s="648"/>
      <c r="EB277" s="648"/>
      <c r="EC277" s="648"/>
      <c r="ED277" s="648"/>
      <c r="EE277" s="648"/>
      <c r="EF277" s="648"/>
      <c r="EG277" s="648"/>
      <c r="EH277" s="648"/>
      <c r="EI277" s="648"/>
      <c r="EJ277" s="648"/>
      <c r="EK277" s="648"/>
      <c r="EL277" s="648"/>
      <c r="EM277" s="648"/>
      <c r="EN277" s="648"/>
      <c r="EO277" s="648"/>
      <c r="EP277" s="648"/>
      <c r="EQ277" s="648"/>
      <c r="ER277" s="648"/>
      <c r="ES277" s="648"/>
      <c r="ET277" s="648"/>
      <c r="EU277" s="648"/>
      <c r="EV277" s="648"/>
      <c r="EW277" s="648"/>
      <c r="EX277" s="648"/>
      <c r="EY277" s="648"/>
      <c r="EZ277" s="648"/>
      <c r="FA277" s="648"/>
      <c r="FB277" s="648"/>
      <c r="FC277" s="648"/>
      <c r="FD277" s="648"/>
      <c r="FE277" s="648"/>
      <c r="FF277" s="648"/>
      <c r="FG277" s="648"/>
      <c r="FH277" s="648"/>
      <c r="FI277" s="648"/>
      <c r="FJ277" s="648"/>
      <c r="FK277" s="648"/>
      <c r="FL277" s="648"/>
      <c r="FM277" s="648"/>
      <c r="FN277" s="648"/>
      <c r="FO277" s="648"/>
      <c r="FP277" s="648"/>
      <c r="FQ277" s="648"/>
      <c r="FR277" s="648"/>
      <c r="FS277" s="648"/>
      <c r="FT277" s="648"/>
      <c r="FU277" s="648"/>
      <c r="FV277" s="648"/>
      <c r="FW277" s="648"/>
      <c r="FX277" s="648"/>
      <c r="FY277" s="648"/>
      <c r="FZ277" s="648"/>
      <c r="GA277" s="648"/>
      <c r="GB277" s="648"/>
      <c r="GC277" s="648"/>
      <c r="GD277" s="648"/>
      <c r="GE277" s="648"/>
      <c r="GF277" s="648"/>
      <c r="GG277" s="648"/>
      <c r="GH277" s="648"/>
      <c r="GI277" s="648"/>
      <c r="GJ277" s="648"/>
      <c r="GK277" s="648"/>
      <c r="GL277" s="648"/>
      <c r="GM277" s="648"/>
      <c r="GN277" s="648"/>
      <c r="GO277" s="648"/>
      <c r="GP277" s="648"/>
      <c r="GQ277" s="648"/>
      <c r="GR277" s="648"/>
      <c r="GS277" s="648"/>
      <c r="GT277" s="648"/>
      <c r="GU277" s="648"/>
      <c r="GV277" s="648"/>
      <c r="GW277" s="648"/>
      <c r="GX277" s="648"/>
      <c r="GY277" s="648"/>
      <c r="GZ277" s="648"/>
      <c r="HA277" s="648"/>
      <c r="HB277" s="648"/>
      <c r="HC277" s="648"/>
      <c r="HD277" s="648"/>
      <c r="HE277" s="648"/>
      <c r="HF277" s="648"/>
      <c r="HG277" s="648"/>
      <c r="HH277" s="648"/>
      <c r="HI277" s="648"/>
      <c r="HJ277" s="648"/>
      <c r="HK277" s="648"/>
      <c r="HL277" s="648"/>
    </row>
    <row r="278" spans="1:220" s="679" customFormat="1">
      <c r="A278" s="687"/>
      <c r="B278" s="687"/>
      <c r="C278" s="687"/>
      <c r="D278" s="687"/>
      <c r="E278" s="687"/>
      <c r="F278" s="687"/>
      <c r="G278" s="688"/>
      <c r="H278" s="689"/>
      <c r="I278" s="689"/>
      <c r="J278" s="645"/>
      <c r="K278" s="648"/>
      <c r="L278" s="648"/>
      <c r="M278" s="648"/>
      <c r="N278" s="648"/>
      <c r="O278" s="648"/>
      <c r="P278" s="648"/>
      <c r="Q278" s="648"/>
      <c r="R278" s="648"/>
      <c r="S278" s="648"/>
      <c r="T278" s="648"/>
      <c r="U278" s="648"/>
      <c r="V278" s="648"/>
      <c r="W278" s="648"/>
      <c r="X278" s="648"/>
      <c r="Y278" s="648"/>
      <c r="Z278" s="648"/>
      <c r="AA278" s="648"/>
      <c r="AB278" s="648"/>
      <c r="AC278" s="648"/>
      <c r="AD278" s="648"/>
      <c r="AE278" s="648"/>
      <c r="AF278" s="648"/>
      <c r="AG278" s="648"/>
      <c r="AH278" s="648"/>
      <c r="AI278" s="648"/>
      <c r="AJ278" s="648"/>
      <c r="AK278" s="648"/>
      <c r="AL278" s="648"/>
      <c r="AM278" s="648"/>
      <c r="AN278" s="648"/>
      <c r="AO278" s="648"/>
      <c r="AP278" s="648"/>
      <c r="AQ278" s="648"/>
      <c r="AR278" s="648"/>
      <c r="AS278" s="648"/>
      <c r="AT278" s="648"/>
      <c r="AU278" s="648"/>
      <c r="AV278" s="648"/>
      <c r="AW278" s="648"/>
      <c r="AX278" s="648"/>
      <c r="AY278" s="648"/>
      <c r="AZ278" s="648"/>
      <c r="BA278" s="648"/>
      <c r="BB278" s="648"/>
      <c r="BC278" s="648"/>
      <c r="BD278" s="648"/>
      <c r="BE278" s="648"/>
      <c r="BF278" s="648"/>
      <c r="BG278" s="648"/>
      <c r="BH278" s="648"/>
      <c r="BI278" s="648"/>
      <c r="BJ278" s="648"/>
      <c r="BK278" s="648"/>
      <c r="BL278" s="648"/>
      <c r="BM278" s="648"/>
      <c r="BN278" s="648"/>
      <c r="BO278" s="648"/>
      <c r="BP278" s="648"/>
      <c r="BQ278" s="648"/>
      <c r="BR278" s="648"/>
      <c r="BS278" s="648"/>
      <c r="BT278" s="648"/>
      <c r="BU278" s="648"/>
      <c r="BV278" s="648"/>
      <c r="BW278" s="648"/>
      <c r="BX278" s="648"/>
      <c r="BY278" s="648"/>
      <c r="BZ278" s="648"/>
      <c r="CA278" s="648"/>
      <c r="CB278" s="648"/>
      <c r="CC278" s="648"/>
      <c r="CD278" s="648"/>
      <c r="CE278" s="648"/>
      <c r="CF278" s="648"/>
      <c r="CG278" s="648"/>
      <c r="CH278" s="648"/>
      <c r="CI278" s="648"/>
      <c r="CJ278" s="648"/>
      <c r="CK278" s="648"/>
      <c r="CL278" s="648"/>
      <c r="CM278" s="648"/>
      <c r="CN278" s="648"/>
      <c r="CO278" s="648"/>
      <c r="CP278" s="648"/>
      <c r="CQ278" s="648"/>
      <c r="CR278" s="648"/>
      <c r="CS278" s="648"/>
      <c r="CT278" s="648"/>
      <c r="CU278" s="648"/>
      <c r="CV278" s="648"/>
      <c r="CW278" s="648"/>
      <c r="CX278" s="648"/>
      <c r="CY278" s="648"/>
      <c r="CZ278" s="648"/>
      <c r="DA278" s="648"/>
      <c r="DB278" s="648"/>
      <c r="DC278" s="648"/>
      <c r="DD278" s="648"/>
      <c r="DE278" s="648"/>
      <c r="DF278" s="648"/>
      <c r="DG278" s="648"/>
      <c r="DH278" s="648"/>
      <c r="DI278" s="648"/>
      <c r="DJ278" s="648"/>
      <c r="DK278" s="648"/>
      <c r="DL278" s="648"/>
      <c r="DM278" s="648"/>
      <c r="DN278" s="648"/>
      <c r="DO278" s="648"/>
      <c r="DP278" s="648"/>
      <c r="DQ278" s="648"/>
      <c r="DR278" s="648"/>
      <c r="DS278" s="648"/>
      <c r="DT278" s="648"/>
      <c r="DU278" s="648"/>
      <c r="DV278" s="648"/>
      <c r="DW278" s="648"/>
      <c r="DX278" s="648"/>
      <c r="DY278" s="648"/>
      <c r="DZ278" s="648"/>
      <c r="EA278" s="648"/>
      <c r="EB278" s="648"/>
      <c r="EC278" s="648"/>
      <c r="ED278" s="648"/>
      <c r="EE278" s="648"/>
      <c r="EF278" s="648"/>
      <c r="EG278" s="648"/>
      <c r="EH278" s="648"/>
      <c r="EI278" s="648"/>
      <c r="EJ278" s="648"/>
      <c r="EK278" s="648"/>
      <c r="EL278" s="648"/>
      <c r="EM278" s="648"/>
      <c r="EN278" s="648"/>
      <c r="EO278" s="648"/>
      <c r="EP278" s="648"/>
      <c r="EQ278" s="648"/>
      <c r="ER278" s="648"/>
      <c r="ES278" s="648"/>
      <c r="ET278" s="648"/>
      <c r="EU278" s="648"/>
      <c r="EV278" s="648"/>
      <c r="EW278" s="648"/>
      <c r="EX278" s="648"/>
      <c r="EY278" s="648"/>
      <c r="EZ278" s="648"/>
      <c r="FA278" s="648"/>
      <c r="FB278" s="648"/>
      <c r="FC278" s="648"/>
      <c r="FD278" s="648"/>
      <c r="FE278" s="648"/>
      <c r="FF278" s="648"/>
      <c r="FG278" s="648"/>
      <c r="FH278" s="648"/>
      <c r="FI278" s="648"/>
      <c r="FJ278" s="648"/>
      <c r="FK278" s="648"/>
      <c r="FL278" s="648"/>
      <c r="FM278" s="648"/>
      <c r="FN278" s="648"/>
      <c r="FO278" s="648"/>
      <c r="FP278" s="648"/>
      <c r="FQ278" s="648"/>
      <c r="FR278" s="648"/>
      <c r="FS278" s="648"/>
      <c r="FT278" s="648"/>
      <c r="FU278" s="648"/>
      <c r="FV278" s="648"/>
      <c r="FW278" s="648"/>
      <c r="FX278" s="648"/>
      <c r="FY278" s="648"/>
      <c r="FZ278" s="648"/>
      <c r="GA278" s="648"/>
      <c r="GB278" s="648"/>
      <c r="GC278" s="648"/>
      <c r="GD278" s="648"/>
      <c r="GE278" s="648"/>
      <c r="GF278" s="648"/>
      <c r="GG278" s="648"/>
      <c r="GH278" s="648"/>
      <c r="GI278" s="648"/>
      <c r="GJ278" s="648"/>
      <c r="GK278" s="648"/>
      <c r="GL278" s="648"/>
      <c r="GM278" s="648"/>
      <c r="GN278" s="648"/>
      <c r="GO278" s="648"/>
      <c r="GP278" s="648"/>
      <c r="GQ278" s="648"/>
      <c r="GR278" s="648"/>
      <c r="GS278" s="648"/>
      <c r="GT278" s="648"/>
      <c r="GU278" s="648"/>
      <c r="GV278" s="648"/>
      <c r="GW278" s="648"/>
      <c r="GX278" s="648"/>
      <c r="GY278" s="648"/>
      <c r="GZ278" s="648"/>
      <c r="HA278" s="648"/>
      <c r="HB278" s="648"/>
      <c r="HC278" s="648"/>
      <c r="HD278" s="648"/>
      <c r="HE278" s="648"/>
      <c r="HF278" s="648"/>
      <c r="HG278" s="648"/>
      <c r="HH278" s="648"/>
      <c r="HI278" s="648"/>
      <c r="HJ278" s="648"/>
      <c r="HK278" s="648"/>
      <c r="HL278" s="648"/>
    </row>
    <row r="279" spans="1:220" s="679" customFormat="1">
      <c r="A279" s="687"/>
      <c r="B279" s="687"/>
      <c r="C279" s="687"/>
      <c r="D279" s="687"/>
      <c r="E279" s="687"/>
      <c r="F279" s="687"/>
      <c r="G279" s="688"/>
      <c r="H279" s="689"/>
      <c r="I279" s="689"/>
      <c r="J279" s="645"/>
      <c r="K279" s="648"/>
      <c r="L279" s="648"/>
      <c r="M279" s="648"/>
      <c r="N279" s="648"/>
      <c r="O279" s="648"/>
      <c r="P279" s="648"/>
      <c r="Q279" s="648"/>
      <c r="R279" s="648"/>
      <c r="S279" s="648"/>
      <c r="T279" s="648"/>
      <c r="U279" s="648"/>
      <c r="V279" s="648"/>
      <c r="W279" s="648"/>
      <c r="X279" s="648"/>
      <c r="Y279" s="648"/>
      <c r="Z279" s="648"/>
      <c r="AA279" s="648"/>
      <c r="AB279" s="648"/>
      <c r="AC279" s="648"/>
      <c r="AD279" s="648"/>
      <c r="AE279" s="648"/>
      <c r="AF279" s="648"/>
      <c r="AG279" s="648"/>
      <c r="AH279" s="648"/>
      <c r="AI279" s="648"/>
      <c r="AJ279" s="648"/>
      <c r="AK279" s="648"/>
      <c r="AL279" s="648"/>
      <c r="AM279" s="648"/>
      <c r="AN279" s="648"/>
      <c r="AO279" s="648"/>
      <c r="AP279" s="648"/>
      <c r="AQ279" s="648"/>
      <c r="AR279" s="648"/>
      <c r="AS279" s="648"/>
      <c r="AT279" s="648"/>
      <c r="AU279" s="648"/>
      <c r="AV279" s="648"/>
      <c r="AW279" s="648"/>
      <c r="AX279" s="648"/>
      <c r="AY279" s="648"/>
      <c r="AZ279" s="648"/>
      <c r="BA279" s="648"/>
      <c r="BB279" s="648"/>
      <c r="BC279" s="648"/>
      <c r="BD279" s="648"/>
      <c r="BE279" s="648"/>
      <c r="BF279" s="648"/>
      <c r="BG279" s="648"/>
      <c r="BH279" s="648"/>
      <c r="BI279" s="648"/>
      <c r="BJ279" s="648"/>
      <c r="BK279" s="648"/>
      <c r="BL279" s="648"/>
      <c r="BM279" s="648"/>
      <c r="BN279" s="648"/>
      <c r="BO279" s="648"/>
      <c r="BP279" s="648"/>
      <c r="BQ279" s="648"/>
      <c r="BR279" s="648"/>
      <c r="BS279" s="648"/>
      <c r="BT279" s="648"/>
      <c r="BU279" s="648"/>
      <c r="BV279" s="648"/>
      <c r="BW279" s="648"/>
      <c r="BX279" s="648"/>
      <c r="BY279" s="648"/>
      <c r="BZ279" s="648"/>
      <c r="CA279" s="648"/>
      <c r="CB279" s="648"/>
      <c r="CC279" s="648"/>
      <c r="CD279" s="648"/>
      <c r="CE279" s="648"/>
      <c r="CF279" s="648"/>
      <c r="CG279" s="648"/>
      <c r="CH279" s="648"/>
      <c r="CI279" s="648"/>
      <c r="CJ279" s="648"/>
      <c r="CK279" s="648"/>
      <c r="CL279" s="648"/>
      <c r="CM279" s="648"/>
      <c r="CN279" s="648"/>
      <c r="CO279" s="648"/>
      <c r="CP279" s="648"/>
      <c r="CQ279" s="648"/>
      <c r="CR279" s="648"/>
      <c r="CS279" s="648"/>
      <c r="CT279" s="648"/>
      <c r="CU279" s="648"/>
      <c r="CV279" s="648"/>
      <c r="CW279" s="648"/>
      <c r="CX279" s="648"/>
      <c r="CY279" s="648"/>
      <c r="CZ279" s="648"/>
      <c r="DA279" s="648"/>
      <c r="DB279" s="648"/>
      <c r="DC279" s="648"/>
      <c r="DD279" s="648"/>
      <c r="DE279" s="648"/>
      <c r="DF279" s="648"/>
      <c r="DG279" s="648"/>
      <c r="DH279" s="648"/>
      <c r="DI279" s="648"/>
      <c r="DJ279" s="648"/>
      <c r="DK279" s="648"/>
      <c r="DL279" s="648"/>
      <c r="DM279" s="648"/>
      <c r="DN279" s="648"/>
      <c r="DO279" s="648"/>
      <c r="DP279" s="648"/>
      <c r="DQ279" s="648"/>
      <c r="DR279" s="648"/>
      <c r="DS279" s="648"/>
      <c r="DT279" s="648"/>
      <c r="DU279" s="648"/>
      <c r="DV279" s="648"/>
      <c r="DW279" s="648"/>
      <c r="DX279" s="648"/>
      <c r="DY279" s="648"/>
      <c r="DZ279" s="648"/>
      <c r="EA279" s="648"/>
      <c r="EB279" s="648"/>
      <c r="EC279" s="648"/>
      <c r="ED279" s="648"/>
      <c r="EE279" s="648"/>
      <c r="EF279" s="648"/>
      <c r="EG279" s="648"/>
      <c r="EH279" s="648"/>
      <c r="EI279" s="648"/>
      <c r="EJ279" s="648"/>
      <c r="EK279" s="648"/>
      <c r="EL279" s="648"/>
      <c r="EM279" s="648"/>
      <c r="EN279" s="648"/>
      <c r="EO279" s="648"/>
      <c r="EP279" s="648"/>
      <c r="EQ279" s="648"/>
      <c r="ER279" s="648"/>
      <c r="ES279" s="648"/>
      <c r="ET279" s="648"/>
      <c r="EU279" s="648"/>
      <c r="EV279" s="648"/>
      <c r="EW279" s="648"/>
      <c r="EX279" s="648"/>
      <c r="EY279" s="648"/>
      <c r="EZ279" s="648"/>
      <c r="FA279" s="648"/>
      <c r="FB279" s="648"/>
      <c r="FC279" s="648"/>
      <c r="FD279" s="648"/>
      <c r="FE279" s="648"/>
      <c r="FF279" s="648"/>
      <c r="FG279" s="648"/>
      <c r="FH279" s="648"/>
      <c r="FI279" s="648"/>
      <c r="FJ279" s="648"/>
      <c r="FK279" s="648"/>
      <c r="FL279" s="648"/>
      <c r="FM279" s="648"/>
      <c r="FN279" s="648"/>
      <c r="FO279" s="648"/>
      <c r="FP279" s="648"/>
      <c r="FQ279" s="648"/>
      <c r="FR279" s="648"/>
      <c r="FS279" s="648"/>
      <c r="FT279" s="648"/>
      <c r="FU279" s="648"/>
      <c r="FV279" s="648"/>
      <c r="FW279" s="648"/>
      <c r="FX279" s="648"/>
      <c r="FY279" s="648"/>
      <c r="FZ279" s="648"/>
      <c r="GA279" s="648"/>
      <c r="GB279" s="648"/>
      <c r="GC279" s="648"/>
      <c r="GD279" s="648"/>
      <c r="GE279" s="648"/>
      <c r="GF279" s="648"/>
      <c r="GG279" s="648"/>
      <c r="GH279" s="648"/>
      <c r="GI279" s="648"/>
      <c r="GJ279" s="648"/>
      <c r="GK279" s="648"/>
      <c r="GL279" s="648"/>
      <c r="GM279" s="648"/>
      <c r="GN279" s="648"/>
      <c r="GO279" s="648"/>
      <c r="GP279" s="648"/>
      <c r="GQ279" s="648"/>
      <c r="GR279" s="648"/>
      <c r="GS279" s="648"/>
      <c r="GT279" s="648"/>
      <c r="GU279" s="648"/>
      <c r="GV279" s="648"/>
      <c r="GW279" s="648"/>
      <c r="GX279" s="648"/>
      <c r="GY279" s="648"/>
      <c r="GZ279" s="648"/>
      <c r="HA279" s="648"/>
      <c r="HB279" s="648"/>
      <c r="HC279" s="648"/>
      <c r="HD279" s="648"/>
      <c r="HE279" s="648"/>
      <c r="HF279" s="648"/>
      <c r="HG279" s="648"/>
      <c r="HH279" s="648"/>
      <c r="HI279" s="648"/>
      <c r="HJ279" s="648"/>
      <c r="HK279" s="648"/>
      <c r="HL279" s="648"/>
    </row>
    <row r="280" spans="1:220" s="679" customFormat="1">
      <c r="A280" s="687"/>
      <c r="B280" s="687"/>
      <c r="C280" s="687"/>
      <c r="D280" s="687"/>
      <c r="E280" s="687"/>
      <c r="F280" s="687"/>
      <c r="G280" s="688"/>
      <c r="H280" s="689"/>
      <c r="I280" s="689"/>
      <c r="J280" s="645"/>
      <c r="K280" s="648"/>
      <c r="L280" s="648"/>
      <c r="M280" s="648"/>
      <c r="N280" s="648"/>
      <c r="O280" s="648"/>
      <c r="P280" s="648"/>
      <c r="Q280" s="648"/>
      <c r="R280" s="648"/>
      <c r="S280" s="648"/>
      <c r="T280" s="648"/>
      <c r="U280" s="648"/>
      <c r="V280" s="648"/>
      <c r="W280" s="648"/>
      <c r="X280" s="648"/>
      <c r="Y280" s="648"/>
      <c r="Z280" s="648"/>
      <c r="AA280" s="648"/>
      <c r="AB280" s="648"/>
      <c r="AC280" s="648"/>
      <c r="AD280" s="648"/>
      <c r="AE280" s="648"/>
      <c r="AF280" s="648"/>
      <c r="AG280" s="648"/>
      <c r="AH280" s="648"/>
      <c r="AI280" s="648"/>
      <c r="AJ280" s="648"/>
      <c r="AK280" s="648"/>
      <c r="AL280" s="648"/>
      <c r="AM280" s="648"/>
      <c r="AN280" s="648"/>
      <c r="AO280" s="648"/>
      <c r="AP280" s="648"/>
      <c r="AQ280" s="648"/>
      <c r="AR280" s="648"/>
      <c r="AS280" s="648"/>
      <c r="AT280" s="648"/>
      <c r="AU280" s="648"/>
      <c r="AV280" s="648"/>
      <c r="AW280" s="648"/>
      <c r="AX280" s="648"/>
      <c r="AY280" s="648"/>
      <c r="AZ280" s="648"/>
      <c r="BA280" s="648"/>
      <c r="BB280" s="648"/>
      <c r="BC280" s="648"/>
      <c r="BD280" s="648"/>
      <c r="BE280" s="648"/>
      <c r="BF280" s="648"/>
      <c r="BG280" s="648"/>
      <c r="BH280" s="648"/>
      <c r="BI280" s="648"/>
      <c r="BJ280" s="648"/>
      <c r="BK280" s="648"/>
      <c r="BL280" s="648"/>
      <c r="BM280" s="648"/>
      <c r="BN280" s="648"/>
      <c r="BO280" s="648"/>
      <c r="BP280" s="648"/>
      <c r="BQ280" s="648"/>
      <c r="BR280" s="648"/>
      <c r="BS280" s="648"/>
      <c r="BT280" s="648"/>
      <c r="BU280" s="648"/>
      <c r="BV280" s="648"/>
      <c r="BW280" s="648"/>
      <c r="BX280" s="648"/>
      <c r="BY280" s="648"/>
      <c r="BZ280" s="648"/>
      <c r="CA280" s="648"/>
      <c r="CB280" s="648"/>
      <c r="CC280" s="648"/>
      <c r="CD280" s="648"/>
      <c r="CE280" s="648"/>
      <c r="CF280" s="648"/>
      <c r="CG280" s="648"/>
      <c r="CH280" s="648"/>
      <c r="CI280" s="648"/>
      <c r="CJ280" s="648"/>
      <c r="CK280" s="648"/>
      <c r="CL280" s="648"/>
      <c r="CM280" s="648"/>
      <c r="CN280" s="648"/>
      <c r="CO280" s="648"/>
      <c r="CP280" s="648"/>
      <c r="CQ280" s="648"/>
      <c r="CR280" s="648"/>
      <c r="CS280" s="648"/>
      <c r="CT280" s="648"/>
      <c r="CU280" s="648"/>
      <c r="CV280" s="648"/>
      <c r="CW280" s="648"/>
      <c r="CX280" s="648"/>
      <c r="CY280" s="648"/>
      <c r="CZ280" s="648"/>
      <c r="DA280" s="648"/>
      <c r="DB280" s="648"/>
      <c r="DC280" s="648"/>
      <c r="DD280" s="648"/>
      <c r="DE280" s="648"/>
      <c r="DF280" s="648"/>
      <c r="DG280" s="648"/>
      <c r="DH280" s="648"/>
      <c r="DI280" s="648"/>
      <c r="DJ280" s="648"/>
      <c r="DK280" s="648"/>
      <c r="DL280" s="648"/>
      <c r="DM280" s="648"/>
      <c r="DN280" s="648"/>
      <c r="DO280" s="648"/>
      <c r="DP280" s="648"/>
      <c r="DQ280" s="648"/>
      <c r="DR280" s="648"/>
      <c r="DS280" s="648"/>
      <c r="DT280" s="648"/>
      <c r="DU280" s="648"/>
      <c r="DV280" s="648"/>
      <c r="DW280" s="648"/>
      <c r="DX280" s="648"/>
      <c r="DY280" s="648"/>
      <c r="DZ280" s="648"/>
      <c r="EA280" s="648"/>
      <c r="EB280" s="648"/>
      <c r="EC280" s="648"/>
      <c r="ED280" s="648"/>
      <c r="EE280" s="648"/>
      <c r="EF280" s="648"/>
      <c r="EG280" s="648"/>
      <c r="EH280" s="648"/>
      <c r="EI280" s="648"/>
      <c r="EJ280" s="648"/>
      <c r="EK280" s="648"/>
      <c r="EL280" s="648"/>
      <c r="EM280" s="648"/>
      <c r="EN280" s="648"/>
      <c r="EO280" s="648"/>
      <c r="EP280" s="648"/>
      <c r="EQ280" s="648"/>
      <c r="ER280" s="648"/>
      <c r="ES280" s="648"/>
      <c r="ET280" s="648"/>
      <c r="EU280" s="648"/>
      <c r="EV280" s="648"/>
      <c r="EW280" s="648"/>
      <c r="EX280" s="648"/>
      <c r="EY280" s="648"/>
      <c r="EZ280" s="648"/>
      <c r="FA280" s="648"/>
      <c r="FB280" s="648"/>
      <c r="FC280" s="648"/>
      <c r="FD280" s="648"/>
      <c r="FE280" s="648"/>
      <c r="FF280" s="648"/>
      <c r="FG280" s="648"/>
      <c r="FH280" s="648"/>
      <c r="FI280" s="648"/>
      <c r="FJ280" s="648"/>
      <c r="FK280" s="648"/>
      <c r="FL280" s="648"/>
      <c r="FM280" s="648"/>
      <c r="FN280" s="648"/>
      <c r="FO280" s="648"/>
      <c r="FP280" s="648"/>
      <c r="FQ280" s="648"/>
      <c r="FR280" s="648"/>
      <c r="FS280" s="648"/>
      <c r="FT280" s="648"/>
      <c r="FU280" s="648"/>
      <c r="FV280" s="648"/>
      <c r="FW280" s="648"/>
      <c r="FX280" s="648"/>
      <c r="FY280" s="648"/>
      <c r="FZ280" s="648"/>
      <c r="GA280" s="648"/>
      <c r="GB280" s="648"/>
      <c r="GC280" s="648"/>
      <c r="GD280" s="648"/>
      <c r="GE280" s="648"/>
      <c r="GF280" s="648"/>
      <c r="GG280" s="648"/>
      <c r="GH280" s="648"/>
      <c r="GI280" s="648"/>
      <c r="GJ280" s="648"/>
      <c r="GK280" s="648"/>
      <c r="GL280" s="648"/>
      <c r="GM280" s="648"/>
      <c r="GN280" s="648"/>
      <c r="GO280" s="648"/>
      <c r="GP280" s="648"/>
      <c r="GQ280" s="648"/>
      <c r="GR280" s="648"/>
      <c r="GS280" s="648"/>
      <c r="GT280" s="648"/>
      <c r="GU280" s="648"/>
      <c r="GV280" s="648"/>
      <c r="GW280" s="648"/>
      <c r="GX280" s="648"/>
      <c r="GY280" s="648"/>
      <c r="GZ280" s="648"/>
      <c r="HA280" s="648"/>
      <c r="HB280" s="648"/>
      <c r="HC280" s="648"/>
      <c r="HD280" s="648"/>
      <c r="HE280" s="648"/>
      <c r="HF280" s="648"/>
      <c r="HG280" s="648"/>
      <c r="HH280" s="648"/>
      <c r="HI280" s="648"/>
      <c r="HJ280" s="648"/>
      <c r="HK280" s="648"/>
      <c r="HL280" s="648"/>
    </row>
    <row r="281" spans="1:220" s="679" customFormat="1">
      <c r="A281" s="687"/>
      <c r="B281" s="687"/>
      <c r="C281" s="687"/>
      <c r="D281" s="687"/>
      <c r="E281" s="687"/>
      <c r="F281" s="687"/>
      <c r="G281" s="688"/>
      <c r="H281" s="689"/>
      <c r="I281" s="689"/>
      <c r="J281" s="645"/>
      <c r="K281" s="648"/>
      <c r="L281" s="648"/>
      <c r="M281" s="648"/>
      <c r="N281" s="648"/>
      <c r="O281" s="648"/>
      <c r="P281" s="648"/>
      <c r="Q281" s="648"/>
      <c r="R281" s="648"/>
      <c r="S281" s="648"/>
      <c r="T281" s="648"/>
      <c r="U281" s="648"/>
      <c r="V281" s="648"/>
      <c r="W281" s="648"/>
      <c r="X281" s="648"/>
      <c r="Y281" s="648"/>
      <c r="Z281" s="648"/>
      <c r="AA281" s="648"/>
      <c r="AB281" s="648"/>
      <c r="AC281" s="648"/>
      <c r="AD281" s="648"/>
      <c r="AE281" s="648"/>
      <c r="AF281" s="648"/>
      <c r="AG281" s="648"/>
      <c r="AH281" s="648"/>
      <c r="AI281" s="648"/>
      <c r="AJ281" s="648"/>
      <c r="AK281" s="648"/>
      <c r="AL281" s="648"/>
      <c r="AM281" s="648"/>
      <c r="AN281" s="648"/>
      <c r="AO281" s="648"/>
      <c r="AP281" s="648"/>
      <c r="AQ281" s="648"/>
      <c r="AR281" s="648"/>
      <c r="AS281" s="648"/>
      <c r="AT281" s="648"/>
      <c r="AU281" s="648"/>
      <c r="AV281" s="648"/>
      <c r="AW281" s="648"/>
      <c r="AX281" s="648"/>
      <c r="AY281" s="648"/>
      <c r="AZ281" s="648"/>
      <c r="BA281" s="648"/>
      <c r="BB281" s="648"/>
      <c r="BC281" s="648"/>
      <c r="BD281" s="648"/>
      <c r="BE281" s="648"/>
      <c r="BF281" s="648"/>
      <c r="BG281" s="648"/>
      <c r="BH281" s="648"/>
      <c r="BI281" s="648"/>
      <c r="BJ281" s="648"/>
      <c r="BK281" s="648"/>
      <c r="BL281" s="648"/>
      <c r="BM281" s="648"/>
      <c r="BN281" s="648"/>
      <c r="BO281" s="648"/>
      <c r="BP281" s="648"/>
      <c r="BQ281" s="648"/>
      <c r="BR281" s="648"/>
      <c r="BS281" s="648"/>
      <c r="BT281" s="648"/>
      <c r="BU281" s="648"/>
      <c r="BV281" s="648"/>
      <c r="BW281" s="648"/>
      <c r="BX281" s="648"/>
      <c r="BY281" s="648"/>
      <c r="BZ281" s="648"/>
      <c r="CA281" s="648"/>
      <c r="CB281" s="648"/>
      <c r="CC281" s="648"/>
      <c r="CD281" s="648"/>
      <c r="CE281" s="648"/>
      <c r="CF281" s="648"/>
      <c r="CG281" s="648"/>
      <c r="CH281" s="648"/>
      <c r="CI281" s="648"/>
      <c r="CJ281" s="648"/>
      <c r="CK281" s="648"/>
      <c r="CL281" s="648"/>
      <c r="CM281" s="648"/>
      <c r="CN281" s="648"/>
      <c r="CO281" s="648"/>
      <c r="CP281" s="648"/>
      <c r="CQ281" s="648"/>
      <c r="CR281" s="648"/>
      <c r="CS281" s="648"/>
      <c r="CT281" s="648"/>
      <c r="CU281" s="648"/>
      <c r="CV281" s="648"/>
      <c r="CW281" s="648"/>
      <c r="CX281" s="648"/>
      <c r="CY281" s="648"/>
      <c r="CZ281" s="648"/>
      <c r="DA281" s="648"/>
      <c r="DB281" s="648"/>
      <c r="DC281" s="648"/>
      <c r="DD281" s="648"/>
      <c r="DE281" s="648"/>
      <c r="DF281" s="648"/>
      <c r="DG281" s="648"/>
      <c r="DH281" s="648"/>
      <c r="DI281" s="648"/>
      <c r="DJ281" s="648"/>
      <c r="DK281" s="648"/>
      <c r="DL281" s="648"/>
      <c r="DM281" s="648"/>
      <c r="DN281" s="648"/>
      <c r="DO281" s="648"/>
      <c r="DP281" s="648"/>
      <c r="DQ281" s="648"/>
      <c r="DR281" s="648"/>
      <c r="DS281" s="648"/>
      <c r="DT281" s="648"/>
      <c r="DU281" s="648"/>
      <c r="DV281" s="648"/>
      <c r="DW281" s="648"/>
      <c r="DX281" s="648"/>
      <c r="DY281" s="648"/>
      <c r="DZ281" s="648"/>
      <c r="EA281" s="648"/>
      <c r="EB281" s="648"/>
      <c r="EC281" s="648"/>
      <c r="ED281" s="648"/>
      <c r="EE281" s="648"/>
      <c r="EF281" s="648"/>
      <c r="EG281" s="648"/>
      <c r="EH281" s="648"/>
      <c r="EI281" s="648"/>
      <c r="EJ281" s="648"/>
      <c r="EK281" s="648"/>
      <c r="EL281" s="648"/>
      <c r="EM281" s="648"/>
      <c r="EN281" s="648"/>
      <c r="EO281" s="648"/>
      <c r="EP281" s="648"/>
      <c r="EQ281" s="648"/>
      <c r="ER281" s="648"/>
      <c r="ES281" s="648"/>
      <c r="ET281" s="648"/>
      <c r="EU281" s="648"/>
      <c r="EV281" s="648"/>
      <c r="EW281" s="648"/>
      <c r="EX281" s="648"/>
      <c r="EY281" s="648"/>
      <c r="EZ281" s="648"/>
      <c r="FA281" s="648"/>
      <c r="FB281" s="648"/>
      <c r="FC281" s="648"/>
      <c r="FD281" s="648"/>
      <c r="FE281" s="648"/>
      <c r="FF281" s="648"/>
      <c r="FG281" s="648"/>
      <c r="FH281" s="648"/>
      <c r="FI281" s="648"/>
      <c r="FJ281" s="648"/>
      <c r="FK281" s="648"/>
      <c r="FL281" s="648"/>
      <c r="FM281" s="648"/>
      <c r="FN281" s="648"/>
      <c r="FO281" s="648"/>
      <c r="FP281" s="648"/>
      <c r="FQ281" s="648"/>
      <c r="FR281" s="648"/>
      <c r="FS281" s="648"/>
      <c r="FT281" s="648"/>
      <c r="FU281" s="648"/>
      <c r="FV281" s="648"/>
      <c r="FW281" s="648"/>
      <c r="FX281" s="648"/>
      <c r="FY281" s="648"/>
      <c r="FZ281" s="648"/>
      <c r="GA281" s="648"/>
      <c r="GB281" s="648"/>
      <c r="GC281" s="648"/>
      <c r="GD281" s="648"/>
      <c r="GE281" s="648"/>
      <c r="GF281" s="648"/>
      <c r="GG281" s="648"/>
      <c r="GH281" s="648"/>
      <c r="GI281" s="648"/>
      <c r="GJ281" s="648"/>
      <c r="GK281" s="648"/>
      <c r="GL281" s="648"/>
      <c r="GM281" s="648"/>
      <c r="GN281" s="648"/>
      <c r="GO281" s="648"/>
      <c r="GP281" s="648"/>
      <c r="GQ281" s="648"/>
      <c r="GR281" s="648"/>
      <c r="GS281" s="648"/>
      <c r="GT281" s="648"/>
      <c r="GU281" s="648"/>
      <c r="GV281" s="648"/>
      <c r="GW281" s="648"/>
      <c r="GX281" s="648"/>
      <c r="GY281" s="648"/>
      <c r="GZ281" s="648"/>
      <c r="HA281" s="648"/>
      <c r="HB281" s="648"/>
      <c r="HC281" s="648"/>
      <c r="HD281" s="648"/>
      <c r="HE281" s="648"/>
      <c r="HF281" s="648"/>
      <c r="HG281" s="648"/>
      <c r="HH281" s="648"/>
      <c r="HI281" s="648"/>
      <c r="HJ281" s="648"/>
      <c r="HK281" s="648"/>
      <c r="HL281" s="648"/>
    </row>
    <row r="282" spans="1:220" s="679" customFormat="1">
      <c r="A282" s="687"/>
      <c r="B282" s="687"/>
      <c r="C282" s="687"/>
      <c r="D282" s="687"/>
      <c r="E282" s="687"/>
      <c r="F282" s="687"/>
      <c r="G282" s="688"/>
      <c r="H282" s="689"/>
      <c r="I282" s="689"/>
      <c r="J282" s="645"/>
      <c r="K282" s="648"/>
      <c r="L282" s="648"/>
      <c r="M282" s="648"/>
      <c r="N282" s="648"/>
      <c r="O282" s="648"/>
      <c r="P282" s="648"/>
      <c r="Q282" s="648"/>
      <c r="R282" s="648"/>
      <c r="S282" s="648"/>
      <c r="T282" s="648"/>
      <c r="U282" s="648"/>
      <c r="V282" s="648"/>
      <c r="W282" s="648"/>
      <c r="X282" s="648"/>
      <c r="Y282" s="648"/>
      <c r="Z282" s="648"/>
      <c r="AA282" s="648"/>
      <c r="AB282" s="648"/>
      <c r="AC282" s="648"/>
      <c r="AD282" s="648"/>
      <c r="AE282" s="648"/>
      <c r="AF282" s="648"/>
      <c r="AG282" s="648"/>
      <c r="AH282" s="648"/>
      <c r="AI282" s="648"/>
      <c r="AJ282" s="648"/>
      <c r="AK282" s="648"/>
      <c r="AL282" s="648"/>
      <c r="AM282" s="648"/>
      <c r="AN282" s="648"/>
      <c r="AO282" s="648"/>
      <c r="AP282" s="648"/>
      <c r="AQ282" s="648"/>
      <c r="AR282" s="648"/>
      <c r="AS282" s="648"/>
      <c r="AT282" s="648"/>
      <c r="AU282" s="648"/>
      <c r="AV282" s="648"/>
      <c r="AW282" s="648"/>
      <c r="AX282" s="648"/>
      <c r="AY282" s="648"/>
      <c r="AZ282" s="648"/>
      <c r="BA282" s="648"/>
      <c r="BB282" s="648"/>
      <c r="BC282" s="648"/>
      <c r="BD282" s="648"/>
      <c r="BE282" s="648"/>
      <c r="BF282" s="648"/>
      <c r="BG282" s="648"/>
      <c r="BH282" s="648"/>
      <c r="BI282" s="648"/>
      <c r="BJ282" s="648"/>
      <c r="BK282" s="648"/>
      <c r="BL282" s="648"/>
      <c r="BM282" s="648"/>
      <c r="BN282" s="648"/>
      <c r="BO282" s="648"/>
      <c r="BP282" s="648"/>
      <c r="BQ282" s="648"/>
      <c r="BR282" s="648"/>
      <c r="BS282" s="648"/>
      <c r="BT282" s="648"/>
      <c r="BU282" s="648"/>
      <c r="BV282" s="648"/>
      <c r="BW282" s="648"/>
      <c r="BX282" s="648"/>
      <c r="BY282" s="648"/>
      <c r="BZ282" s="648"/>
      <c r="CA282" s="648"/>
      <c r="CB282" s="648"/>
      <c r="CC282" s="648"/>
      <c r="CD282" s="648"/>
      <c r="CE282" s="648"/>
      <c r="CF282" s="648"/>
      <c r="CG282" s="648"/>
      <c r="CH282" s="648"/>
      <c r="CI282" s="648"/>
      <c r="CJ282" s="648"/>
      <c r="CK282" s="648"/>
      <c r="CL282" s="648"/>
      <c r="CM282" s="648"/>
      <c r="CN282" s="648"/>
      <c r="CO282" s="648"/>
      <c r="CP282" s="648"/>
      <c r="CQ282" s="648"/>
      <c r="CR282" s="648"/>
      <c r="CS282" s="648"/>
      <c r="CT282" s="648"/>
      <c r="CU282" s="648"/>
      <c r="CV282" s="648"/>
      <c r="CW282" s="648"/>
      <c r="CX282" s="648"/>
      <c r="CY282" s="648"/>
      <c r="CZ282" s="648"/>
      <c r="DA282" s="648"/>
      <c r="DB282" s="648"/>
      <c r="DC282" s="648"/>
      <c r="DD282" s="648"/>
      <c r="DE282" s="648"/>
      <c r="DF282" s="648"/>
      <c r="DG282" s="648"/>
      <c r="DH282" s="648"/>
      <c r="DI282" s="648"/>
      <c r="DJ282" s="648"/>
      <c r="DK282" s="648"/>
      <c r="DL282" s="648"/>
      <c r="DM282" s="648"/>
      <c r="DN282" s="648"/>
      <c r="DO282" s="648"/>
      <c r="DP282" s="648"/>
      <c r="DQ282" s="648"/>
      <c r="DR282" s="648"/>
      <c r="DS282" s="648"/>
      <c r="DT282" s="648"/>
      <c r="DU282" s="648"/>
      <c r="DV282" s="648"/>
      <c r="DW282" s="648"/>
      <c r="DX282" s="648"/>
      <c r="DY282" s="648"/>
      <c r="DZ282" s="648"/>
      <c r="EA282" s="648"/>
      <c r="EB282" s="648"/>
      <c r="EC282" s="648"/>
      <c r="ED282" s="648"/>
      <c r="EE282" s="648"/>
      <c r="EF282" s="648"/>
      <c r="EG282" s="648"/>
      <c r="EH282" s="648"/>
      <c r="EI282" s="648"/>
      <c r="EJ282" s="648"/>
      <c r="EK282" s="648"/>
      <c r="EL282" s="648"/>
      <c r="EM282" s="648"/>
      <c r="EN282" s="648"/>
      <c r="EO282" s="648"/>
      <c r="EP282" s="648"/>
      <c r="EQ282" s="648"/>
      <c r="ER282" s="648"/>
      <c r="ES282" s="648"/>
      <c r="ET282" s="648"/>
      <c r="EU282" s="648"/>
      <c r="EV282" s="648"/>
      <c r="EW282" s="648"/>
      <c r="EX282" s="648"/>
      <c r="EY282" s="648"/>
      <c r="EZ282" s="648"/>
      <c r="FA282" s="648"/>
      <c r="FB282" s="648"/>
      <c r="FC282" s="648"/>
      <c r="FD282" s="648"/>
      <c r="FE282" s="648"/>
      <c r="FF282" s="648"/>
      <c r="FG282" s="648"/>
      <c r="FH282" s="648"/>
      <c r="FI282" s="648"/>
      <c r="FJ282" s="648"/>
      <c r="FK282" s="648"/>
      <c r="FL282" s="648"/>
      <c r="FM282" s="648"/>
      <c r="FN282" s="648"/>
      <c r="FO282" s="648"/>
      <c r="FP282" s="648"/>
      <c r="FQ282" s="648"/>
      <c r="FR282" s="648"/>
      <c r="FS282" s="648"/>
      <c r="FT282" s="648"/>
      <c r="FU282" s="648"/>
      <c r="FV282" s="648"/>
      <c r="FW282" s="648"/>
      <c r="FX282" s="648"/>
      <c r="FY282" s="648"/>
      <c r="FZ282" s="648"/>
      <c r="GA282" s="648"/>
      <c r="GB282" s="648"/>
      <c r="GC282" s="648"/>
      <c r="GD282" s="648"/>
      <c r="GE282" s="648"/>
      <c r="GF282" s="648"/>
      <c r="GG282" s="648"/>
      <c r="GH282" s="648"/>
      <c r="GI282" s="648"/>
      <c r="GJ282" s="648"/>
      <c r="GK282" s="648"/>
      <c r="GL282" s="648"/>
      <c r="GM282" s="648"/>
      <c r="GN282" s="648"/>
      <c r="GO282" s="648"/>
      <c r="GP282" s="648"/>
      <c r="GQ282" s="648"/>
      <c r="GR282" s="648"/>
      <c r="GS282" s="648"/>
      <c r="GT282" s="648"/>
      <c r="GU282" s="648"/>
      <c r="GV282" s="648"/>
      <c r="GW282" s="648"/>
      <c r="GX282" s="648"/>
      <c r="GY282" s="648"/>
      <c r="GZ282" s="648"/>
      <c r="HA282" s="648"/>
      <c r="HB282" s="648"/>
      <c r="HC282" s="648"/>
      <c r="HD282" s="648"/>
      <c r="HE282" s="648"/>
      <c r="HF282" s="648"/>
      <c r="HG282" s="648"/>
      <c r="HH282" s="648"/>
      <c r="HI282" s="648"/>
      <c r="HJ282" s="648"/>
      <c r="HK282" s="648"/>
      <c r="HL282" s="648"/>
    </row>
    <row r="283" spans="1:220" s="679" customFormat="1">
      <c r="A283" s="687"/>
      <c r="B283" s="687"/>
      <c r="C283" s="687"/>
      <c r="D283" s="687"/>
      <c r="E283" s="687"/>
      <c r="F283" s="687"/>
      <c r="G283" s="688"/>
      <c r="H283" s="689"/>
      <c r="I283" s="689"/>
      <c r="J283" s="645"/>
      <c r="K283" s="648"/>
      <c r="L283" s="648"/>
      <c r="M283" s="648"/>
      <c r="N283" s="648"/>
      <c r="O283" s="648"/>
      <c r="P283" s="648"/>
      <c r="Q283" s="648"/>
      <c r="R283" s="648"/>
      <c r="S283" s="648"/>
      <c r="T283" s="648"/>
      <c r="U283" s="648"/>
      <c r="V283" s="648"/>
      <c r="W283" s="648"/>
      <c r="X283" s="648"/>
      <c r="Y283" s="648"/>
      <c r="Z283" s="648"/>
      <c r="AA283" s="648"/>
      <c r="AB283" s="648"/>
      <c r="AC283" s="648"/>
      <c r="AD283" s="648"/>
      <c r="AE283" s="648"/>
      <c r="AF283" s="648"/>
      <c r="AG283" s="648"/>
      <c r="AH283" s="648"/>
      <c r="AI283" s="648"/>
      <c r="AJ283" s="648"/>
      <c r="AK283" s="648"/>
      <c r="AL283" s="648"/>
      <c r="AM283" s="648"/>
      <c r="AN283" s="648"/>
      <c r="AO283" s="648"/>
      <c r="AP283" s="648"/>
      <c r="AQ283" s="648"/>
      <c r="AR283" s="648"/>
      <c r="AS283" s="648"/>
      <c r="AT283" s="648"/>
      <c r="AU283" s="648"/>
      <c r="AV283" s="648"/>
      <c r="AW283" s="648"/>
      <c r="AX283" s="648"/>
      <c r="AY283" s="648"/>
      <c r="AZ283" s="648"/>
      <c r="BA283" s="648"/>
      <c r="BB283" s="648"/>
      <c r="BC283" s="648"/>
      <c r="BD283" s="648"/>
      <c r="BE283" s="648"/>
      <c r="BF283" s="648"/>
      <c r="BG283" s="648"/>
      <c r="BH283" s="648"/>
      <c r="BI283" s="648"/>
      <c r="BJ283" s="648"/>
      <c r="BK283" s="648"/>
      <c r="BL283" s="648"/>
      <c r="BM283" s="648"/>
      <c r="BN283" s="648"/>
      <c r="BO283" s="648"/>
      <c r="BP283" s="648"/>
      <c r="BQ283" s="648"/>
      <c r="BR283" s="648"/>
      <c r="BS283" s="648"/>
      <c r="BT283" s="648"/>
      <c r="BU283" s="648"/>
      <c r="BV283" s="648"/>
      <c r="BW283" s="648"/>
      <c r="BX283" s="648"/>
      <c r="BY283" s="648"/>
      <c r="BZ283" s="648"/>
      <c r="CA283" s="648"/>
      <c r="CB283" s="648"/>
      <c r="CC283" s="648"/>
      <c r="CD283" s="648"/>
      <c r="CE283" s="648"/>
      <c r="CF283" s="648"/>
      <c r="CG283" s="648"/>
      <c r="CH283" s="648"/>
      <c r="CI283" s="648"/>
      <c r="CJ283" s="648"/>
      <c r="CK283" s="648"/>
      <c r="CL283" s="648"/>
      <c r="CM283" s="648"/>
      <c r="CN283" s="648"/>
      <c r="CO283" s="648"/>
      <c r="CP283" s="648"/>
      <c r="CQ283" s="648"/>
      <c r="CR283" s="648"/>
      <c r="CS283" s="648"/>
      <c r="CT283" s="648"/>
      <c r="CU283" s="648"/>
      <c r="CV283" s="648"/>
      <c r="CW283" s="648"/>
      <c r="CX283" s="648"/>
      <c r="CY283" s="648"/>
      <c r="CZ283" s="648"/>
      <c r="DA283" s="648"/>
      <c r="DB283" s="648"/>
      <c r="DC283" s="648"/>
      <c r="DD283" s="648"/>
      <c r="DE283" s="648"/>
      <c r="DF283" s="648"/>
      <c r="DG283" s="648"/>
      <c r="DH283" s="648"/>
      <c r="DI283" s="648"/>
      <c r="DJ283" s="648"/>
      <c r="DK283" s="648"/>
      <c r="DL283" s="648"/>
      <c r="DM283" s="648"/>
      <c r="DN283" s="648"/>
      <c r="DO283" s="648"/>
      <c r="DP283" s="648"/>
      <c r="DQ283" s="648"/>
      <c r="DR283" s="648"/>
      <c r="DS283" s="648"/>
      <c r="DT283" s="648"/>
      <c r="DU283" s="648"/>
      <c r="DV283" s="648"/>
      <c r="DW283" s="648"/>
      <c r="DX283" s="648"/>
      <c r="DY283" s="648"/>
      <c r="DZ283" s="648"/>
      <c r="EA283" s="648"/>
      <c r="EB283" s="648"/>
      <c r="EC283" s="648"/>
      <c r="ED283" s="648"/>
      <c r="EE283" s="648"/>
      <c r="EF283" s="648"/>
      <c r="EG283" s="648"/>
      <c r="EH283" s="648"/>
      <c r="EI283" s="648"/>
      <c r="EJ283" s="648"/>
      <c r="EK283" s="648"/>
      <c r="EL283" s="648"/>
      <c r="EM283" s="648"/>
      <c r="EN283" s="648"/>
      <c r="EO283" s="648"/>
      <c r="EP283" s="648"/>
      <c r="EQ283" s="648"/>
      <c r="ER283" s="648"/>
      <c r="ES283" s="648"/>
      <c r="ET283" s="648"/>
      <c r="EU283" s="648"/>
      <c r="EV283" s="648"/>
      <c r="EW283" s="648"/>
      <c r="EX283" s="648"/>
      <c r="EY283" s="648"/>
      <c r="EZ283" s="648"/>
      <c r="FA283" s="648"/>
      <c r="FB283" s="648"/>
      <c r="FC283" s="648"/>
      <c r="FD283" s="648"/>
      <c r="FE283" s="648"/>
      <c r="FF283" s="648"/>
      <c r="FG283" s="648"/>
      <c r="FH283" s="648"/>
      <c r="FI283" s="648"/>
      <c r="FJ283" s="648"/>
      <c r="FK283" s="648"/>
      <c r="FL283" s="648"/>
      <c r="FM283" s="648"/>
      <c r="FN283" s="648"/>
      <c r="FO283" s="648"/>
      <c r="FP283" s="648"/>
      <c r="FQ283" s="648"/>
      <c r="FR283" s="648"/>
      <c r="FS283" s="648"/>
      <c r="FT283" s="648"/>
      <c r="FU283" s="648"/>
      <c r="FV283" s="648"/>
      <c r="FW283" s="648"/>
      <c r="FX283" s="648"/>
      <c r="FY283" s="648"/>
      <c r="FZ283" s="648"/>
      <c r="GA283" s="648"/>
      <c r="GB283" s="648"/>
      <c r="GC283" s="648"/>
      <c r="GD283" s="648"/>
      <c r="GE283" s="648"/>
      <c r="GF283" s="648"/>
      <c r="GG283" s="648"/>
      <c r="GH283" s="648"/>
      <c r="GI283" s="648"/>
      <c r="GJ283" s="648"/>
      <c r="GK283" s="648"/>
      <c r="GL283" s="648"/>
      <c r="GM283" s="648"/>
      <c r="GN283" s="648"/>
      <c r="GO283" s="648"/>
      <c r="GP283" s="648"/>
      <c r="GQ283" s="648"/>
      <c r="GR283" s="648"/>
      <c r="GS283" s="648"/>
      <c r="GT283" s="648"/>
      <c r="GU283" s="648"/>
      <c r="GV283" s="648"/>
      <c r="GW283" s="648"/>
      <c r="GX283" s="648"/>
      <c r="GY283" s="648"/>
      <c r="GZ283" s="648"/>
      <c r="HA283" s="648"/>
      <c r="HB283" s="648"/>
      <c r="HC283" s="648"/>
      <c r="HD283" s="648"/>
      <c r="HE283" s="648"/>
      <c r="HF283" s="648"/>
      <c r="HG283" s="648"/>
      <c r="HH283" s="648"/>
      <c r="HI283" s="648"/>
      <c r="HJ283" s="648"/>
      <c r="HK283" s="648"/>
      <c r="HL283" s="648"/>
    </row>
    <row r="284" spans="1:220" s="679" customFormat="1">
      <c r="A284" s="687"/>
      <c r="B284" s="687"/>
      <c r="C284" s="687"/>
      <c r="D284" s="687"/>
      <c r="E284" s="687"/>
      <c r="F284" s="687"/>
      <c r="G284" s="688"/>
      <c r="H284" s="689"/>
      <c r="I284" s="689"/>
      <c r="J284" s="645"/>
      <c r="K284" s="648"/>
      <c r="L284" s="648"/>
      <c r="M284" s="648"/>
      <c r="N284" s="648"/>
      <c r="O284" s="648"/>
      <c r="P284" s="648"/>
      <c r="Q284" s="648"/>
      <c r="R284" s="648"/>
      <c r="S284" s="648"/>
      <c r="T284" s="648"/>
      <c r="U284" s="648"/>
      <c r="V284" s="648"/>
      <c r="W284" s="648"/>
      <c r="X284" s="648"/>
      <c r="Y284" s="648"/>
      <c r="Z284" s="648"/>
      <c r="AA284" s="648"/>
      <c r="AB284" s="648"/>
      <c r="AC284" s="648"/>
      <c r="AD284" s="648"/>
      <c r="AE284" s="648"/>
      <c r="AF284" s="648"/>
      <c r="AG284" s="648"/>
      <c r="AH284" s="648"/>
      <c r="AI284" s="648"/>
      <c r="AJ284" s="648"/>
      <c r="AK284" s="648"/>
      <c r="AL284" s="648"/>
      <c r="AM284" s="648"/>
      <c r="AN284" s="648"/>
      <c r="AO284" s="648"/>
      <c r="AP284" s="648"/>
      <c r="AQ284" s="648"/>
      <c r="AR284" s="648"/>
      <c r="AS284" s="648"/>
      <c r="AT284" s="648"/>
      <c r="AU284" s="648"/>
      <c r="AV284" s="648"/>
      <c r="AW284" s="648"/>
      <c r="AX284" s="648"/>
      <c r="AY284" s="648"/>
      <c r="AZ284" s="648"/>
      <c r="BA284" s="648"/>
      <c r="BB284" s="648"/>
      <c r="BC284" s="648"/>
      <c r="BD284" s="648"/>
      <c r="BE284" s="648"/>
      <c r="BF284" s="648"/>
      <c r="BG284" s="648"/>
      <c r="BH284" s="648"/>
      <c r="BI284" s="648"/>
      <c r="BJ284" s="648"/>
      <c r="BK284" s="648"/>
      <c r="BL284" s="648"/>
      <c r="BM284" s="648"/>
      <c r="BN284" s="648"/>
      <c r="BO284" s="648"/>
      <c r="BP284" s="648"/>
      <c r="BQ284" s="648"/>
      <c r="BR284" s="648"/>
      <c r="BS284" s="648"/>
      <c r="BT284" s="648"/>
      <c r="BU284" s="648"/>
      <c r="BV284" s="648"/>
      <c r="BW284" s="648"/>
      <c r="BX284" s="648"/>
      <c r="BY284" s="648"/>
      <c r="BZ284" s="648"/>
      <c r="CA284" s="648"/>
      <c r="CB284" s="648"/>
      <c r="CC284" s="648"/>
      <c r="CD284" s="648"/>
      <c r="CE284" s="648"/>
      <c r="CF284" s="648"/>
      <c r="CG284" s="648"/>
      <c r="CH284" s="648"/>
      <c r="CI284" s="648"/>
      <c r="CJ284" s="648"/>
      <c r="CK284" s="648"/>
      <c r="CL284" s="648"/>
      <c r="CM284" s="648"/>
      <c r="CN284" s="648"/>
      <c r="CO284" s="648"/>
      <c r="CP284" s="648"/>
      <c r="CQ284" s="648"/>
      <c r="CR284" s="648"/>
      <c r="CS284" s="648"/>
      <c r="CT284" s="648"/>
      <c r="CU284" s="648"/>
      <c r="CV284" s="648"/>
      <c r="CW284" s="648"/>
      <c r="CX284" s="648"/>
      <c r="CY284" s="648"/>
      <c r="CZ284" s="648"/>
      <c r="DA284" s="648"/>
      <c r="DB284" s="648"/>
      <c r="DC284" s="648"/>
      <c r="DD284" s="648"/>
      <c r="DE284" s="648"/>
      <c r="DF284" s="648"/>
      <c r="DG284" s="648"/>
      <c r="DH284" s="648"/>
      <c r="DI284" s="648"/>
      <c r="DJ284" s="648"/>
      <c r="DK284" s="648"/>
      <c r="DL284" s="648"/>
      <c r="DM284" s="648"/>
      <c r="DN284" s="648"/>
      <c r="DO284" s="648"/>
      <c r="DP284" s="648"/>
      <c r="DQ284" s="648"/>
      <c r="DR284" s="648"/>
      <c r="DS284" s="648"/>
      <c r="DT284" s="648"/>
      <c r="DU284" s="648"/>
      <c r="DV284" s="648"/>
      <c r="DW284" s="648"/>
      <c r="DX284" s="648"/>
      <c r="DY284" s="648"/>
      <c r="DZ284" s="648"/>
      <c r="EA284" s="648"/>
      <c r="EB284" s="648"/>
      <c r="EC284" s="648"/>
      <c r="ED284" s="648"/>
      <c r="EE284" s="648"/>
      <c r="EF284" s="648"/>
      <c r="EG284" s="648"/>
      <c r="EH284" s="648"/>
      <c r="EI284" s="648"/>
      <c r="EJ284" s="648"/>
      <c r="EK284" s="648"/>
      <c r="EL284" s="648"/>
      <c r="EM284" s="648"/>
      <c r="EN284" s="648"/>
      <c r="EO284" s="648"/>
      <c r="EP284" s="648"/>
      <c r="EQ284" s="648"/>
      <c r="ER284" s="648"/>
      <c r="ES284" s="648"/>
      <c r="ET284" s="648"/>
      <c r="EU284" s="648"/>
      <c r="EV284" s="648"/>
      <c r="EW284" s="648"/>
      <c r="EX284" s="648"/>
      <c r="EY284" s="648"/>
      <c r="EZ284" s="648"/>
      <c r="FA284" s="648"/>
      <c r="FB284" s="648"/>
      <c r="FC284" s="648"/>
      <c r="FD284" s="648"/>
      <c r="FE284" s="648"/>
      <c r="FF284" s="648"/>
      <c r="FG284" s="648"/>
      <c r="FH284" s="648"/>
      <c r="FI284" s="648"/>
      <c r="FJ284" s="648"/>
      <c r="FK284" s="648"/>
      <c r="FL284" s="648"/>
      <c r="FM284" s="648"/>
      <c r="FN284" s="648"/>
      <c r="FO284" s="648"/>
      <c r="FP284" s="648"/>
      <c r="FQ284" s="648"/>
      <c r="FR284" s="648"/>
      <c r="FS284" s="648"/>
      <c r="FT284" s="648"/>
      <c r="FU284" s="648"/>
      <c r="FV284" s="648"/>
      <c r="FW284" s="648"/>
      <c r="FX284" s="648"/>
      <c r="FY284" s="648"/>
      <c r="FZ284" s="648"/>
      <c r="GA284" s="648"/>
      <c r="GB284" s="648"/>
      <c r="GC284" s="648"/>
      <c r="GD284" s="648"/>
      <c r="GE284" s="648"/>
      <c r="GF284" s="648"/>
      <c r="GG284" s="648"/>
      <c r="GH284" s="648"/>
      <c r="GI284" s="648"/>
      <c r="GJ284" s="648"/>
      <c r="GK284" s="648"/>
      <c r="GL284" s="648"/>
      <c r="GM284" s="648"/>
      <c r="GN284" s="648"/>
      <c r="GO284" s="648"/>
      <c r="GP284" s="648"/>
      <c r="GQ284" s="648"/>
      <c r="GR284" s="648"/>
      <c r="GS284" s="648"/>
      <c r="GT284" s="648"/>
      <c r="GU284" s="648"/>
      <c r="GV284" s="648"/>
      <c r="GW284" s="648"/>
      <c r="GX284" s="648"/>
      <c r="GY284" s="648"/>
      <c r="GZ284" s="648"/>
      <c r="HA284" s="648"/>
      <c r="HB284" s="648"/>
      <c r="HC284" s="648"/>
      <c r="HD284" s="648"/>
      <c r="HE284" s="648"/>
      <c r="HF284" s="648"/>
      <c r="HG284" s="648"/>
      <c r="HH284" s="648"/>
      <c r="HI284" s="648"/>
      <c r="HJ284" s="648"/>
      <c r="HK284" s="648"/>
      <c r="HL284" s="648"/>
    </row>
    <row r="285" spans="1:220" s="679" customFormat="1">
      <c r="A285" s="687"/>
      <c r="B285" s="687"/>
      <c r="C285" s="687"/>
      <c r="D285" s="687"/>
      <c r="E285" s="687"/>
      <c r="F285" s="687"/>
      <c r="G285" s="688"/>
      <c r="H285" s="689"/>
      <c r="I285" s="689"/>
      <c r="J285" s="645"/>
      <c r="K285" s="648"/>
      <c r="L285" s="648"/>
      <c r="M285" s="648"/>
      <c r="N285" s="648"/>
      <c r="O285" s="648"/>
      <c r="P285" s="648"/>
      <c r="Q285" s="648"/>
      <c r="R285" s="648"/>
      <c r="S285" s="648"/>
      <c r="T285" s="648"/>
      <c r="U285" s="648"/>
      <c r="V285" s="648"/>
      <c r="W285" s="648"/>
      <c r="X285" s="648"/>
      <c r="Y285" s="648"/>
      <c r="Z285" s="648"/>
      <c r="AA285" s="648"/>
      <c r="AB285" s="648"/>
      <c r="AC285" s="648"/>
      <c r="AD285" s="648"/>
      <c r="AE285" s="648"/>
      <c r="AF285" s="648"/>
      <c r="AG285" s="648"/>
      <c r="AH285" s="648"/>
      <c r="AI285" s="648"/>
      <c r="AJ285" s="648"/>
      <c r="AK285" s="648"/>
      <c r="AL285" s="648"/>
      <c r="AM285" s="648"/>
      <c r="AN285" s="648"/>
      <c r="AO285" s="648"/>
      <c r="AP285" s="648"/>
      <c r="AQ285" s="648"/>
      <c r="AR285" s="648"/>
      <c r="AS285" s="648"/>
      <c r="AT285" s="648"/>
      <c r="AU285" s="648"/>
      <c r="AV285" s="648"/>
      <c r="AW285" s="648"/>
      <c r="AX285" s="648"/>
      <c r="AY285" s="648"/>
      <c r="AZ285" s="648"/>
      <c r="BA285" s="648"/>
      <c r="BB285" s="648"/>
      <c r="BC285" s="648"/>
      <c r="BD285" s="648"/>
      <c r="BE285" s="648"/>
      <c r="BF285" s="648"/>
      <c r="BG285" s="648"/>
      <c r="BH285" s="648"/>
      <c r="BI285" s="648"/>
      <c r="BJ285" s="648"/>
      <c r="BK285" s="648"/>
      <c r="BL285" s="648"/>
      <c r="BM285" s="648"/>
      <c r="BN285" s="648"/>
      <c r="BO285" s="648"/>
      <c r="BP285" s="648"/>
      <c r="BQ285" s="648"/>
      <c r="BR285" s="648"/>
      <c r="BS285" s="648"/>
      <c r="BT285" s="648"/>
      <c r="BU285" s="648"/>
      <c r="BV285" s="648"/>
      <c r="BW285" s="648"/>
      <c r="BX285" s="648"/>
      <c r="BY285" s="648"/>
      <c r="BZ285" s="648"/>
      <c r="CA285" s="648"/>
      <c r="CB285" s="648"/>
      <c r="CC285" s="648"/>
      <c r="CD285" s="648"/>
      <c r="CE285" s="648"/>
      <c r="CF285" s="648"/>
      <c r="CG285" s="648"/>
      <c r="CH285" s="648"/>
      <c r="CI285" s="648"/>
      <c r="CJ285" s="648"/>
      <c r="CK285" s="648"/>
      <c r="CL285" s="648"/>
      <c r="CM285" s="648"/>
      <c r="CN285" s="648"/>
      <c r="CO285" s="648"/>
      <c r="CP285" s="648"/>
      <c r="CQ285" s="648"/>
      <c r="CR285" s="648"/>
      <c r="CS285" s="648"/>
      <c r="CT285" s="648"/>
      <c r="CU285" s="648"/>
      <c r="CV285" s="648"/>
      <c r="CW285" s="648"/>
      <c r="CX285" s="648"/>
      <c r="CY285" s="648"/>
      <c r="CZ285" s="648"/>
      <c r="DA285" s="648"/>
      <c r="DB285" s="648"/>
      <c r="DC285" s="648"/>
      <c r="DD285" s="648"/>
      <c r="DE285" s="648"/>
      <c r="DF285" s="648"/>
      <c r="DG285" s="648"/>
      <c r="DH285" s="648"/>
      <c r="DI285" s="648"/>
      <c r="DJ285" s="648"/>
      <c r="DK285" s="648"/>
      <c r="DL285" s="648"/>
      <c r="DM285" s="648"/>
      <c r="DN285" s="648"/>
      <c r="DO285" s="648"/>
      <c r="DP285" s="648"/>
      <c r="DQ285" s="648"/>
      <c r="DR285" s="648"/>
      <c r="DS285" s="648"/>
      <c r="DT285" s="648"/>
      <c r="DU285" s="648"/>
      <c r="DV285" s="648"/>
      <c r="DW285" s="648"/>
      <c r="DX285" s="648"/>
      <c r="DY285" s="648"/>
      <c r="DZ285" s="648"/>
      <c r="EA285" s="648"/>
      <c r="EB285" s="648"/>
      <c r="EC285" s="648"/>
      <c r="ED285" s="648"/>
      <c r="EE285" s="648"/>
      <c r="EF285" s="648"/>
      <c r="EG285" s="648"/>
      <c r="EH285" s="648"/>
      <c r="EI285" s="648"/>
      <c r="EJ285" s="648"/>
      <c r="EK285" s="648"/>
      <c r="EL285" s="648"/>
      <c r="EM285" s="648"/>
      <c r="EN285" s="648"/>
      <c r="EO285" s="648"/>
      <c r="EP285" s="648"/>
      <c r="EQ285" s="648"/>
      <c r="ER285" s="648"/>
      <c r="ES285" s="648"/>
      <c r="ET285" s="648"/>
      <c r="EU285" s="648"/>
      <c r="EV285" s="648"/>
      <c r="EW285" s="648"/>
      <c r="EX285" s="648"/>
      <c r="EY285" s="648"/>
      <c r="EZ285" s="648"/>
      <c r="FA285" s="648"/>
      <c r="FB285" s="648"/>
      <c r="FC285" s="648"/>
      <c r="FD285" s="648"/>
      <c r="FE285" s="648"/>
      <c r="FF285" s="648"/>
      <c r="FG285" s="648"/>
      <c r="FH285" s="648"/>
      <c r="FI285" s="648"/>
      <c r="FJ285" s="648"/>
      <c r="FK285" s="648"/>
      <c r="FL285" s="648"/>
      <c r="FM285" s="648"/>
      <c r="FN285" s="648"/>
      <c r="FO285" s="648"/>
      <c r="FP285" s="648"/>
      <c r="FQ285" s="648"/>
      <c r="FR285" s="648"/>
      <c r="FS285" s="648"/>
      <c r="FT285" s="648"/>
      <c r="FU285" s="648"/>
      <c r="FV285" s="648"/>
      <c r="FW285" s="648"/>
      <c r="FX285" s="648"/>
      <c r="FY285" s="648"/>
      <c r="FZ285" s="648"/>
      <c r="GA285" s="648"/>
      <c r="GB285" s="648"/>
      <c r="GC285" s="648"/>
      <c r="GD285" s="648"/>
      <c r="GE285" s="648"/>
      <c r="GF285" s="648"/>
      <c r="GG285" s="648"/>
      <c r="GH285" s="648"/>
      <c r="GI285" s="648"/>
      <c r="GJ285" s="648"/>
      <c r="GK285" s="648"/>
      <c r="GL285" s="648"/>
      <c r="GM285" s="648"/>
      <c r="GN285" s="648"/>
      <c r="GO285" s="648"/>
      <c r="GP285" s="648"/>
      <c r="GQ285" s="648"/>
      <c r="GR285" s="648"/>
      <c r="GS285" s="648"/>
      <c r="GT285" s="648"/>
      <c r="GU285" s="648"/>
      <c r="GV285" s="648"/>
      <c r="GW285" s="648"/>
      <c r="GX285" s="648"/>
      <c r="GY285" s="648"/>
      <c r="GZ285" s="648"/>
      <c r="HA285" s="648"/>
      <c r="HB285" s="648"/>
      <c r="HC285" s="648"/>
      <c r="HD285" s="648"/>
      <c r="HE285" s="648"/>
      <c r="HF285" s="648"/>
      <c r="HG285" s="648"/>
      <c r="HH285" s="648"/>
      <c r="HI285" s="648"/>
      <c r="HJ285" s="648"/>
      <c r="HK285" s="648"/>
      <c r="HL285" s="648"/>
    </row>
    <row r="286" spans="1:220" s="679" customFormat="1">
      <c r="A286" s="687"/>
      <c r="B286" s="687"/>
      <c r="C286" s="687"/>
      <c r="D286" s="687"/>
      <c r="E286" s="687"/>
      <c r="F286" s="687"/>
      <c r="G286" s="688"/>
      <c r="H286" s="689"/>
      <c r="I286" s="689"/>
      <c r="J286" s="645"/>
      <c r="K286" s="648"/>
      <c r="L286" s="648"/>
      <c r="M286" s="648"/>
      <c r="N286" s="648"/>
      <c r="O286" s="648"/>
      <c r="P286" s="648"/>
      <c r="Q286" s="648"/>
      <c r="R286" s="648"/>
      <c r="S286" s="648"/>
      <c r="T286" s="648"/>
      <c r="U286" s="648"/>
      <c r="V286" s="648"/>
      <c r="W286" s="648"/>
      <c r="X286" s="648"/>
      <c r="Y286" s="648"/>
      <c r="Z286" s="648"/>
      <c r="AA286" s="648"/>
      <c r="AB286" s="648"/>
      <c r="AC286" s="648"/>
      <c r="AD286" s="648"/>
      <c r="AE286" s="648"/>
      <c r="AF286" s="648"/>
      <c r="AG286" s="648"/>
      <c r="AH286" s="648"/>
      <c r="AI286" s="648"/>
      <c r="AJ286" s="648"/>
      <c r="AK286" s="648"/>
      <c r="AL286" s="648"/>
      <c r="AM286" s="648"/>
      <c r="AN286" s="648"/>
      <c r="AO286" s="648"/>
      <c r="AP286" s="648"/>
      <c r="AQ286" s="648"/>
      <c r="AR286" s="648"/>
      <c r="AS286" s="648"/>
      <c r="AT286" s="648"/>
      <c r="AU286" s="648"/>
      <c r="AV286" s="648"/>
      <c r="AW286" s="648"/>
      <c r="AX286" s="648"/>
      <c r="AY286" s="648"/>
      <c r="AZ286" s="648"/>
      <c r="BA286" s="648"/>
      <c r="BB286" s="648"/>
      <c r="BC286" s="648"/>
      <c r="BD286" s="648"/>
      <c r="BE286" s="648"/>
      <c r="BF286" s="648"/>
      <c r="BG286" s="648"/>
      <c r="BH286" s="648"/>
      <c r="BI286" s="648"/>
      <c r="BJ286" s="648"/>
      <c r="BK286" s="648"/>
      <c r="BL286" s="648"/>
      <c r="BM286" s="648"/>
      <c r="BN286" s="648"/>
      <c r="BO286" s="648"/>
      <c r="BP286" s="648"/>
      <c r="BQ286" s="648"/>
      <c r="BR286" s="648"/>
      <c r="BS286" s="648"/>
      <c r="BT286" s="648"/>
      <c r="BU286" s="648"/>
      <c r="BV286" s="648"/>
      <c r="BW286" s="648"/>
      <c r="BX286" s="648"/>
      <c r="BY286" s="648"/>
      <c r="BZ286" s="648"/>
      <c r="CA286" s="648"/>
      <c r="CB286" s="648"/>
      <c r="CC286" s="648"/>
      <c r="CD286" s="648"/>
      <c r="CE286" s="648"/>
      <c r="CF286" s="648"/>
      <c r="CG286" s="648"/>
      <c r="CH286" s="648"/>
      <c r="CI286" s="648"/>
      <c r="CJ286" s="648"/>
      <c r="CK286" s="648"/>
      <c r="CL286" s="648"/>
      <c r="CM286" s="648"/>
      <c r="CN286" s="648"/>
      <c r="CO286" s="648"/>
      <c r="CP286" s="648"/>
      <c r="CQ286" s="648"/>
      <c r="CR286" s="648"/>
      <c r="CS286" s="648"/>
      <c r="CT286" s="648"/>
      <c r="CU286" s="648"/>
      <c r="CV286" s="648"/>
      <c r="CW286" s="648"/>
      <c r="CX286" s="648"/>
      <c r="CY286" s="648"/>
      <c r="CZ286" s="648"/>
      <c r="DA286" s="648"/>
      <c r="DB286" s="648"/>
      <c r="DC286" s="648"/>
      <c r="DD286" s="648"/>
      <c r="DE286" s="648"/>
      <c r="DF286" s="648"/>
      <c r="DG286" s="648"/>
      <c r="DH286" s="648"/>
      <c r="DI286" s="648"/>
      <c r="DJ286" s="648"/>
      <c r="DK286" s="648"/>
      <c r="DL286" s="648"/>
      <c r="DM286" s="648"/>
      <c r="DN286" s="648"/>
      <c r="DO286" s="648"/>
      <c r="DP286" s="648"/>
      <c r="DQ286" s="648"/>
      <c r="DR286" s="648"/>
      <c r="DS286" s="648"/>
      <c r="DT286" s="648"/>
      <c r="DU286" s="648"/>
      <c r="DV286" s="648"/>
      <c r="DW286" s="648"/>
      <c r="DX286" s="648"/>
      <c r="DY286" s="648"/>
      <c r="DZ286" s="648"/>
      <c r="EA286" s="648"/>
      <c r="EB286" s="648"/>
      <c r="EC286" s="648"/>
      <c r="ED286" s="648"/>
      <c r="EE286" s="648"/>
      <c r="EF286" s="648"/>
      <c r="EG286" s="648"/>
      <c r="EH286" s="648"/>
      <c r="EI286" s="648"/>
      <c r="EJ286" s="648"/>
      <c r="EK286" s="648"/>
      <c r="EL286" s="648"/>
      <c r="EM286" s="648"/>
      <c r="EN286" s="648"/>
      <c r="EO286" s="648"/>
      <c r="EP286" s="648"/>
      <c r="EQ286" s="648"/>
      <c r="ER286" s="648"/>
      <c r="ES286" s="648"/>
      <c r="ET286" s="648"/>
      <c r="EU286" s="648"/>
      <c r="EV286" s="648"/>
      <c r="EW286" s="648"/>
      <c r="EX286" s="648"/>
      <c r="EY286" s="648"/>
      <c r="EZ286" s="648"/>
      <c r="FA286" s="648"/>
      <c r="FB286" s="648"/>
      <c r="FC286" s="648"/>
      <c r="FD286" s="648"/>
      <c r="FE286" s="648"/>
      <c r="FF286" s="648"/>
      <c r="FG286" s="648"/>
      <c r="FH286" s="648"/>
      <c r="FI286" s="648"/>
      <c r="FJ286" s="648"/>
      <c r="FK286" s="648"/>
      <c r="FL286" s="648"/>
      <c r="FM286" s="648"/>
      <c r="FN286" s="648"/>
      <c r="FO286" s="648"/>
      <c r="FP286" s="648"/>
      <c r="FQ286" s="648"/>
      <c r="FR286" s="648"/>
      <c r="FS286" s="648"/>
      <c r="FT286" s="648"/>
      <c r="FU286" s="648"/>
      <c r="FV286" s="648"/>
      <c r="FW286" s="648"/>
      <c r="FX286" s="648"/>
      <c r="FY286" s="648"/>
      <c r="FZ286" s="648"/>
      <c r="GA286" s="648"/>
      <c r="GB286" s="648"/>
      <c r="GC286" s="648"/>
      <c r="GD286" s="648"/>
      <c r="GE286" s="648"/>
      <c r="GF286" s="648"/>
      <c r="GG286" s="648"/>
      <c r="GH286" s="648"/>
      <c r="GI286" s="648"/>
      <c r="GJ286" s="648"/>
      <c r="GK286" s="648"/>
      <c r="GL286" s="648"/>
      <c r="GM286" s="648"/>
      <c r="GN286" s="648"/>
      <c r="GO286" s="648"/>
      <c r="GP286" s="648"/>
      <c r="GQ286" s="648"/>
      <c r="GR286" s="648"/>
      <c r="GS286" s="648"/>
      <c r="GT286" s="648"/>
      <c r="GU286" s="648"/>
      <c r="GV286" s="648"/>
      <c r="GW286" s="648"/>
      <c r="GX286" s="648"/>
      <c r="GY286" s="648"/>
      <c r="GZ286" s="648"/>
      <c r="HA286" s="648"/>
      <c r="HB286" s="648"/>
      <c r="HC286" s="648"/>
      <c r="HD286" s="648"/>
      <c r="HE286" s="648"/>
      <c r="HF286" s="648"/>
      <c r="HG286" s="648"/>
      <c r="HH286" s="648"/>
      <c r="HI286" s="648"/>
      <c r="HJ286" s="648"/>
      <c r="HK286" s="648"/>
      <c r="HL286" s="648"/>
    </row>
    <row r="287" spans="1:220" s="679" customFormat="1">
      <c r="A287" s="687"/>
      <c r="B287" s="687"/>
      <c r="C287" s="687"/>
      <c r="D287" s="687"/>
      <c r="E287" s="687"/>
      <c r="F287" s="687"/>
      <c r="G287" s="688"/>
      <c r="H287" s="689"/>
      <c r="I287" s="689"/>
      <c r="J287" s="645"/>
      <c r="K287" s="648"/>
      <c r="L287" s="648"/>
      <c r="M287" s="648"/>
      <c r="N287" s="648"/>
      <c r="O287" s="648"/>
      <c r="P287" s="648"/>
      <c r="Q287" s="648"/>
      <c r="R287" s="648"/>
      <c r="S287" s="648"/>
      <c r="T287" s="648"/>
      <c r="U287" s="648"/>
      <c r="V287" s="648"/>
      <c r="W287" s="648"/>
      <c r="X287" s="648"/>
      <c r="Y287" s="648"/>
      <c r="Z287" s="648"/>
      <c r="AA287" s="648"/>
      <c r="AB287" s="648"/>
      <c r="AC287" s="648"/>
      <c r="AD287" s="648"/>
      <c r="AE287" s="648"/>
      <c r="AF287" s="648"/>
      <c r="AG287" s="648"/>
      <c r="AH287" s="648"/>
      <c r="AI287" s="648"/>
      <c r="AJ287" s="648"/>
      <c r="AK287" s="648"/>
      <c r="AL287" s="648"/>
      <c r="AM287" s="648"/>
      <c r="AN287" s="648"/>
      <c r="AO287" s="648"/>
      <c r="AP287" s="648"/>
      <c r="AQ287" s="648"/>
      <c r="AR287" s="648"/>
      <c r="AS287" s="648"/>
      <c r="AT287" s="648"/>
      <c r="AU287" s="648"/>
      <c r="AV287" s="648"/>
      <c r="AW287" s="648"/>
      <c r="AX287" s="648"/>
      <c r="AY287" s="648"/>
      <c r="AZ287" s="648"/>
      <c r="BA287" s="648"/>
      <c r="BB287" s="648"/>
      <c r="BC287" s="648"/>
      <c r="BD287" s="648"/>
      <c r="BE287" s="648"/>
      <c r="BF287" s="648"/>
      <c r="BG287" s="648"/>
      <c r="BH287" s="648"/>
      <c r="BI287" s="648"/>
      <c r="BJ287" s="648"/>
      <c r="BK287" s="648"/>
      <c r="BL287" s="648"/>
      <c r="BM287" s="648"/>
      <c r="BN287" s="648"/>
      <c r="BO287" s="648"/>
      <c r="BP287" s="648"/>
      <c r="BQ287" s="648"/>
      <c r="BR287" s="648"/>
      <c r="BS287" s="648"/>
      <c r="BT287" s="648"/>
      <c r="BU287" s="648"/>
      <c r="BV287" s="648"/>
      <c r="BW287" s="648"/>
      <c r="BX287" s="648"/>
      <c r="BY287" s="648"/>
      <c r="BZ287" s="648"/>
      <c r="CA287" s="648"/>
      <c r="CB287" s="648"/>
      <c r="CC287" s="648"/>
      <c r="CD287" s="648"/>
      <c r="CE287" s="648"/>
      <c r="CF287" s="648"/>
      <c r="CG287" s="648"/>
      <c r="CH287" s="648"/>
      <c r="CI287" s="648"/>
      <c r="CJ287" s="648"/>
      <c r="CK287" s="648"/>
      <c r="CL287" s="648"/>
      <c r="CM287" s="648"/>
      <c r="CN287" s="648"/>
      <c r="CO287" s="648"/>
      <c r="CP287" s="648"/>
      <c r="CQ287" s="648"/>
      <c r="CR287" s="648"/>
      <c r="CS287" s="648"/>
      <c r="CT287" s="648"/>
      <c r="CU287" s="648"/>
      <c r="CV287" s="648"/>
      <c r="CW287" s="648"/>
      <c r="CX287" s="648"/>
      <c r="CY287" s="648"/>
      <c r="CZ287" s="648"/>
      <c r="DA287" s="648"/>
      <c r="DB287" s="648"/>
      <c r="DC287" s="648"/>
      <c r="DD287" s="648"/>
      <c r="DE287" s="648"/>
      <c r="DF287" s="648"/>
      <c r="DG287" s="648"/>
      <c r="DH287" s="648"/>
      <c r="DI287" s="648"/>
      <c r="DJ287" s="648"/>
      <c r="DK287" s="648"/>
      <c r="DL287" s="648"/>
      <c r="DM287" s="648"/>
      <c r="DN287" s="648"/>
      <c r="DO287" s="648"/>
      <c r="DP287" s="648"/>
      <c r="DQ287" s="648"/>
      <c r="DR287" s="648"/>
      <c r="DS287" s="648"/>
      <c r="DT287" s="648"/>
      <c r="DU287" s="648"/>
      <c r="DV287" s="648"/>
      <c r="DW287" s="648"/>
      <c r="DX287" s="648"/>
      <c r="DY287" s="648"/>
      <c r="DZ287" s="648"/>
      <c r="EA287" s="648"/>
      <c r="EB287" s="648"/>
      <c r="EC287" s="648"/>
      <c r="ED287" s="648"/>
      <c r="EE287" s="648"/>
      <c r="EF287" s="648"/>
      <c r="EG287" s="648"/>
      <c r="EH287" s="648"/>
      <c r="EI287" s="648"/>
      <c r="EJ287" s="648"/>
      <c r="EK287" s="648"/>
      <c r="EL287" s="648"/>
      <c r="EM287" s="648"/>
      <c r="EN287" s="648"/>
      <c r="EO287" s="648"/>
      <c r="EP287" s="648"/>
      <c r="EQ287" s="648"/>
      <c r="ER287" s="648"/>
      <c r="ES287" s="648"/>
      <c r="ET287" s="648"/>
      <c r="EU287" s="648"/>
      <c r="EV287" s="648"/>
      <c r="EW287" s="648"/>
      <c r="EX287" s="648"/>
      <c r="EY287" s="648"/>
      <c r="EZ287" s="648"/>
      <c r="FA287" s="648"/>
      <c r="FB287" s="648"/>
      <c r="FC287" s="648"/>
      <c r="FD287" s="648"/>
      <c r="FE287" s="648"/>
      <c r="FF287" s="648"/>
      <c r="FG287" s="648"/>
      <c r="FH287" s="648"/>
      <c r="FI287" s="648"/>
      <c r="FJ287" s="648"/>
      <c r="FK287" s="648"/>
      <c r="FL287" s="648"/>
      <c r="FM287" s="648"/>
      <c r="FN287" s="648"/>
      <c r="FO287" s="648"/>
      <c r="FP287" s="648"/>
      <c r="FQ287" s="648"/>
      <c r="FR287" s="648"/>
      <c r="FS287" s="648"/>
      <c r="FT287" s="648"/>
      <c r="FU287" s="648"/>
      <c r="FV287" s="648"/>
      <c r="FW287" s="648"/>
      <c r="FX287" s="648"/>
      <c r="FY287" s="648"/>
      <c r="FZ287" s="648"/>
      <c r="GA287" s="648"/>
      <c r="GB287" s="648"/>
      <c r="GC287" s="648"/>
      <c r="GD287" s="648"/>
      <c r="GE287" s="648"/>
      <c r="GF287" s="648"/>
      <c r="GG287" s="648"/>
      <c r="GH287" s="648"/>
      <c r="GI287" s="648"/>
      <c r="GJ287" s="648"/>
      <c r="GK287" s="648"/>
      <c r="GL287" s="648"/>
      <c r="GM287" s="648"/>
      <c r="GN287" s="648"/>
      <c r="GO287" s="648"/>
      <c r="GP287" s="648"/>
      <c r="GQ287" s="648"/>
      <c r="GR287" s="648"/>
      <c r="GS287" s="648"/>
      <c r="GT287" s="648"/>
      <c r="GU287" s="648"/>
      <c r="GV287" s="648"/>
      <c r="GW287" s="648"/>
      <c r="GX287" s="648"/>
      <c r="GY287" s="648"/>
      <c r="GZ287" s="648"/>
      <c r="HA287" s="648"/>
      <c r="HB287" s="648"/>
      <c r="HC287" s="648"/>
      <c r="HD287" s="648"/>
      <c r="HE287" s="648"/>
      <c r="HF287" s="648"/>
      <c r="HG287" s="648"/>
      <c r="HH287" s="648"/>
      <c r="HI287" s="648"/>
      <c r="HJ287" s="648"/>
      <c r="HK287" s="648"/>
      <c r="HL287" s="648"/>
    </row>
    <row r="288" spans="1:220" s="679" customFormat="1">
      <c r="A288" s="687"/>
      <c r="B288" s="687"/>
      <c r="C288" s="687"/>
      <c r="D288" s="687"/>
      <c r="E288" s="687"/>
      <c r="F288" s="687"/>
      <c r="G288" s="688"/>
      <c r="H288" s="689"/>
      <c r="I288" s="689"/>
      <c r="J288" s="645"/>
      <c r="K288" s="648"/>
      <c r="L288" s="648"/>
      <c r="M288" s="648"/>
      <c r="N288" s="648"/>
      <c r="O288" s="648"/>
      <c r="P288" s="648"/>
      <c r="Q288" s="648"/>
      <c r="R288" s="648"/>
      <c r="S288" s="648"/>
      <c r="T288" s="648"/>
      <c r="U288" s="648"/>
      <c r="V288" s="648"/>
      <c r="W288" s="648"/>
      <c r="X288" s="648"/>
      <c r="Y288" s="648"/>
      <c r="Z288" s="648"/>
      <c r="AA288" s="648"/>
      <c r="AB288" s="648"/>
      <c r="AC288" s="648"/>
      <c r="AD288" s="648"/>
      <c r="AE288" s="648"/>
      <c r="AF288" s="648"/>
      <c r="AG288" s="648"/>
      <c r="AH288" s="648"/>
      <c r="AI288" s="648"/>
      <c r="AJ288" s="648"/>
      <c r="AK288" s="648"/>
      <c r="AL288" s="648"/>
      <c r="AM288" s="648"/>
      <c r="AN288" s="648"/>
      <c r="AO288" s="648"/>
      <c r="AP288" s="648"/>
      <c r="AQ288" s="648"/>
      <c r="AR288" s="648"/>
      <c r="AS288" s="648"/>
      <c r="AT288" s="648"/>
      <c r="AU288" s="648"/>
      <c r="AV288" s="648"/>
      <c r="AW288" s="648"/>
      <c r="AX288" s="648"/>
      <c r="AY288" s="648"/>
      <c r="AZ288" s="648"/>
      <c r="BA288" s="648"/>
      <c r="BB288" s="648"/>
      <c r="BC288" s="648"/>
      <c r="BD288" s="648"/>
      <c r="BE288" s="648"/>
      <c r="BF288" s="648"/>
      <c r="BG288" s="648"/>
      <c r="BH288" s="648"/>
      <c r="BI288" s="648"/>
      <c r="BJ288" s="648"/>
      <c r="BK288" s="648"/>
      <c r="BL288" s="648"/>
      <c r="BM288" s="648"/>
      <c r="BN288" s="648"/>
      <c r="BO288" s="648"/>
      <c r="BP288" s="648"/>
      <c r="BQ288" s="648"/>
      <c r="BR288" s="648"/>
      <c r="BS288" s="648"/>
      <c r="BT288" s="648"/>
      <c r="BU288" s="648"/>
      <c r="BV288" s="648"/>
      <c r="BW288" s="648"/>
      <c r="BX288" s="648"/>
      <c r="BY288" s="648"/>
      <c r="BZ288" s="648"/>
      <c r="CA288" s="648"/>
      <c r="CB288" s="648"/>
      <c r="CC288" s="648"/>
      <c r="CD288" s="648"/>
      <c r="CE288" s="648"/>
      <c r="CF288" s="648"/>
      <c r="CG288" s="648"/>
      <c r="CH288" s="648"/>
      <c r="CI288" s="648"/>
      <c r="CJ288" s="648"/>
      <c r="CK288" s="648"/>
      <c r="CL288" s="648"/>
      <c r="CM288" s="648"/>
      <c r="CN288" s="648"/>
      <c r="CO288" s="648"/>
      <c r="CP288" s="648"/>
      <c r="CQ288" s="648"/>
      <c r="CR288" s="648"/>
      <c r="CS288" s="648"/>
      <c r="CT288" s="648"/>
      <c r="CU288" s="648"/>
      <c r="CV288" s="648"/>
      <c r="CW288" s="648"/>
      <c r="CX288" s="648"/>
      <c r="CY288" s="648"/>
      <c r="CZ288" s="648"/>
      <c r="DA288" s="648"/>
      <c r="DB288" s="648"/>
      <c r="DC288" s="648"/>
      <c r="DD288" s="648"/>
      <c r="DE288" s="648"/>
      <c r="DF288" s="648"/>
      <c r="DG288" s="648"/>
      <c r="DH288" s="648"/>
      <c r="DI288" s="648"/>
      <c r="DJ288" s="648"/>
      <c r="DK288" s="648"/>
      <c r="DL288" s="648"/>
      <c r="DM288" s="648"/>
      <c r="DN288" s="648"/>
      <c r="DO288" s="648"/>
      <c r="DP288" s="648"/>
      <c r="DQ288" s="648"/>
      <c r="DR288" s="648"/>
      <c r="DS288" s="648"/>
      <c r="DT288" s="648"/>
      <c r="DU288" s="648"/>
      <c r="DV288" s="648"/>
      <c r="DW288" s="648"/>
      <c r="DX288" s="648"/>
      <c r="DY288" s="648"/>
      <c r="DZ288" s="648"/>
      <c r="EA288" s="648"/>
      <c r="EB288" s="648"/>
      <c r="EC288" s="648"/>
      <c r="ED288" s="648"/>
      <c r="EE288" s="648"/>
      <c r="EF288" s="648"/>
      <c r="EG288" s="648"/>
      <c r="EH288" s="648"/>
      <c r="EI288" s="648"/>
      <c r="EJ288" s="648"/>
      <c r="EK288" s="648"/>
      <c r="EL288" s="648"/>
      <c r="EM288" s="648"/>
      <c r="EN288" s="648"/>
      <c r="EO288" s="648"/>
      <c r="EP288" s="648"/>
      <c r="EQ288" s="648"/>
      <c r="ER288" s="648"/>
      <c r="ES288" s="648"/>
      <c r="ET288" s="648"/>
      <c r="EU288" s="648"/>
      <c r="EV288" s="648"/>
      <c r="EW288" s="648"/>
      <c r="EX288" s="648"/>
      <c r="EY288" s="648"/>
      <c r="EZ288" s="648"/>
      <c r="FA288" s="648"/>
      <c r="FB288" s="648"/>
      <c r="FC288" s="648"/>
      <c r="FD288" s="648"/>
      <c r="FE288" s="648"/>
      <c r="FF288" s="648"/>
      <c r="FG288" s="648"/>
      <c r="FH288" s="648"/>
      <c r="FI288" s="648"/>
      <c r="FJ288" s="648"/>
      <c r="FK288" s="648"/>
      <c r="FL288" s="648"/>
      <c r="FM288" s="648"/>
      <c r="FN288" s="648"/>
      <c r="FO288" s="648"/>
      <c r="FP288" s="648"/>
      <c r="FQ288" s="648"/>
      <c r="FR288" s="648"/>
      <c r="FS288" s="648"/>
      <c r="FT288" s="648"/>
      <c r="FU288" s="648"/>
      <c r="FV288" s="648"/>
      <c r="FW288" s="648"/>
      <c r="FX288" s="648"/>
      <c r="FY288" s="648"/>
      <c r="FZ288" s="648"/>
      <c r="GA288" s="648"/>
      <c r="GB288" s="648"/>
      <c r="GC288" s="648"/>
      <c r="GD288" s="648"/>
      <c r="GE288" s="648"/>
      <c r="GF288" s="648"/>
      <c r="GG288" s="648"/>
      <c r="GH288" s="648"/>
      <c r="GI288" s="648"/>
      <c r="GJ288" s="648"/>
      <c r="GK288" s="648"/>
      <c r="GL288" s="648"/>
      <c r="GM288" s="648"/>
      <c r="GN288" s="648"/>
      <c r="GO288" s="648"/>
      <c r="GP288" s="648"/>
      <c r="GQ288" s="648"/>
      <c r="GR288" s="648"/>
      <c r="GS288" s="648"/>
      <c r="GT288" s="648"/>
      <c r="GU288" s="648"/>
      <c r="GV288" s="648"/>
      <c r="GW288" s="648"/>
      <c r="GX288" s="648"/>
      <c r="GY288" s="648"/>
      <c r="GZ288" s="648"/>
      <c r="HA288" s="648"/>
      <c r="HB288" s="648"/>
      <c r="HC288" s="648"/>
      <c r="HD288" s="648"/>
      <c r="HE288" s="648"/>
      <c r="HF288" s="648"/>
      <c r="HG288" s="648"/>
      <c r="HH288" s="648"/>
      <c r="HI288" s="648"/>
      <c r="HJ288" s="648"/>
      <c r="HK288" s="648"/>
      <c r="HL288" s="648"/>
    </row>
    <row r="289" spans="1:220" s="679" customFormat="1">
      <c r="A289" s="687"/>
      <c r="B289" s="687"/>
      <c r="C289" s="687"/>
      <c r="D289" s="687"/>
      <c r="E289" s="687"/>
      <c r="F289" s="687"/>
      <c r="G289" s="688"/>
      <c r="H289" s="689"/>
      <c r="I289" s="689"/>
      <c r="J289" s="645"/>
      <c r="K289" s="648"/>
      <c r="L289" s="648"/>
      <c r="M289" s="648"/>
      <c r="N289" s="648"/>
      <c r="O289" s="648"/>
      <c r="P289" s="648"/>
      <c r="Q289" s="648"/>
      <c r="R289" s="648"/>
      <c r="S289" s="648"/>
      <c r="T289" s="648"/>
      <c r="U289" s="648"/>
      <c r="V289" s="648"/>
      <c r="W289" s="648"/>
      <c r="X289" s="648"/>
      <c r="Y289" s="648"/>
      <c r="Z289" s="648"/>
      <c r="AA289" s="648"/>
      <c r="AB289" s="648"/>
      <c r="AC289" s="648"/>
      <c r="AD289" s="648"/>
      <c r="AE289" s="648"/>
      <c r="AF289" s="648"/>
      <c r="AG289" s="648"/>
      <c r="AH289" s="648"/>
      <c r="AI289" s="648"/>
      <c r="AJ289" s="648"/>
      <c r="AK289" s="648"/>
      <c r="AL289" s="648"/>
      <c r="AM289" s="648"/>
      <c r="AN289" s="648"/>
      <c r="AO289" s="648"/>
      <c r="AP289" s="648"/>
      <c r="AQ289" s="648"/>
      <c r="AR289" s="648"/>
      <c r="AS289" s="648"/>
      <c r="AT289" s="648"/>
      <c r="AU289" s="648"/>
      <c r="AV289" s="648"/>
      <c r="AW289" s="648"/>
      <c r="AX289" s="648"/>
      <c r="AY289" s="648"/>
      <c r="AZ289" s="648"/>
      <c r="BA289" s="648"/>
      <c r="BB289" s="648"/>
      <c r="BC289" s="648"/>
      <c r="BD289" s="648"/>
      <c r="BE289" s="648"/>
      <c r="BF289" s="648"/>
      <c r="BG289" s="648"/>
      <c r="BH289" s="648"/>
      <c r="BI289" s="648"/>
      <c r="BJ289" s="648"/>
      <c r="BK289" s="648"/>
      <c r="BL289" s="648"/>
      <c r="BM289" s="648"/>
      <c r="BN289" s="648"/>
      <c r="BO289" s="648"/>
      <c r="BP289" s="648"/>
      <c r="BQ289" s="648"/>
      <c r="BR289" s="648"/>
      <c r="BS289" s="648"/>
      <c r="BT289" s="648"/>
      <c r="BU289" s="648"/>
      <c r="BV289" s="648"/>
      <c r="BW289" s="648"/>
      <c r="BX289" s="648"/>
      <c r="BY289" s="648"/>
      <c r="BZ289" s="648"/>
      <c r="CA289" s="648"/>
      <c r="CB289" s="648"/>
      <c r="CC289" s="648"/>
      <c r="CD289" s="648"/>
      <c r="CE289" s="648"/>
      <c r="CF289" s="648"/>
      <c r="CG289" s="648"/>
      <c r="CH289" s="648"/>
      <c r="CI289" s="648"/>
      <c r="CJ289" s="648"/>
      <c r="CK289" s="648"/>
      <c r="CL289" s="648"/>
      <c r="CM289" s="648"/>
      <c r="CN289" s="648"/>
      <c r="CO289" s="648"/>
      <c r="CP289" s="648"/>
      <c r="CQ289" s="648"/>
      <c r="CR289" s="648"/>
      <c r="CS289" s="648"/>
      <c r="CT289" s="648"/>
      <c r="CU289" s="648"/>
      <c r="CV289" s="648"/>
      <c r="CW289" s="648"/>
      <c r="CX289" s="648"/>
      <c r="CY289" s="648"/>
      <c r="CZ289" s="648"/>
      <c r="DA289" s="648"/>
      <c r="DB289" s="648"/>
      <c r="DC289" s="648"/>
      <c r="DD289" s="648"/>
      <c r="DE289" s="648"/>
      <c r="DF289" s="648"/>
      <c r="DG289" s="648"/>
      <c r="DH289" s="648"/>
      <c r="DI289" s="648"/>
      <c r="DJ289" s="648"/>
      <c r="DK289" s="648"/>
      <c r="DL289" s="648"/>
      <c r="DM289" s="648"/>
      <c r="DN289" s="648"/>
      <c r="DO289" s="648"/>
      <c r="DP289" s="648"/>
      <c r="DQ289" s="648"/>
      <c r="DR289" s="648"/>
      <c r="DS289" s="648"/>
      <c r="DT289" s="648"/>
      <c r="DU289" s="648"/>
      <c r="DV289" s="648"/>
      <c r="DW289" s="648"/>
      <c r="DX289" s="648"/>
      <c r="DY289" s="648"/>
      <c r="DZ289" s="648"/>
      <c r="EA289" s="648"/>
      <c r="EB289" s="648"/>
      <c r="EC289" s="648"/>
      <c r="ED289" s="648"/>
      <c r="EE289" s="648"/>
      <c r="EF289" s="648"/>
      <c r="EG289" s="648"/>
      <c r="EH289" s="648"/>
      <c r="EI289" s="648"/>
      <c r="EJ289" s="648"/>
      <c r="EK289" s="648"/>
      <c r="EL289" s="648"/>
      <c r="EM289" s="648"/>
      <c r="EN289" s="648"/>
      <c r="EO289" s="648"/>
      <c r="EP289" s="648"/>
      <c r="EQ289" s="648"/>
      <c r="ER289" s="648"/>
      <c r="ES289" s="648"/>
      <c r="ET289" s="648"/>
      <c r="EU289" s="648"/>
      <c r="EV289" s="648"/>
      <c r="EW289" s="648"/>
      <c r="EX289" s="648"/>
      <c r="EY289" s="648"/>
      <c r="EZ289" s="648"/>
      <c r="FA289" s="648"/>
      <c r="FB289" s="648"/>
      <c r="FC289" s="648"/>
      <c r="FD289" s="648"/>
      <c r="FE289" s="648"/>
      <c r="FF289" s="648"/>
      <c r="FG289" s="648"/>
      <c r="FH289" s="648"/>
      <c r="FI289" s="648"/>
      <c r="FJ289" s="648"/>
      <c r="FK289" s="648"/>
      <c r="FL289" s="648"/>
      <c r="FM289" s="648"/>
      <c r="FN289" s="648"/>
      <c r="FO289" s="648"/>
      <c r="FP289" s="648"/>
      <c r="FQ289" s="648"/>
      <c r="FR289" s="648"/>
      <c r="FS289" s="648"/>
      <c r="FT289" s="648"/>
      <c r="FU289" s="648"/>
      <c r="FV289" s="648"/>
      <c r="FW289" s="648"/>
      <c r="FX289" s="648"/>
      <c r="FY289" s="648"/>
      <c r="FZ289" s="648"/>
      <c r="GA289" s="648"/>
      <c r="GB289" s="648"/>
      <c r="GC289" s="648"/>
      <c r="GD289" s="648"/>
      <c r="GE289" s="648"/>
      <c r="GF289" s="648"/>
      <c r="GG289" s="648"/>
      <c r="GH289" s="648"/>
      <c r="GI289" s="648"/>
      <c r="GJ289" s="648"/>
      <c r="GK289" s="648"/>
      <c r="GL289" s="648"/>
      <c r="GM289" s="648"/>
      <c r="GN289" s="648"/>
      <c r="GO289" s="648"/>
      <c r="GP289" s="648"/>
      <c r="GQ289" s="648"/>
      <c r="GR289" s="648"/>
      <c r="GS289" s="648"/>
      <c r="GT289" s="648"/>
      <c r="GU289" s="648"/>
      <c r="GV289" s="648"/>
      <c r="GW289" s="648"/>
      <c r="GX289" s="648"/>
      <c r="GY289" s="648"/>
      <c r="GZ289" s="648"/>
      <c r="HA289" s="648"/>
      <c r="HB289" s="648"/>
      <c r="HC289" s="648"/>
      <c r="HD289" s="648"/>
      <c r="HE289" s="648"/>
      <c r="HF289" s="648"/>
      <c r="HG289" s="648"/>
      <c r="HH289" s="648"/>
      <c r="HI289" s="648"/>
      <c r="HJ289" s="648"/>
      <c r="HK289" s="648"/>
      <c r="HL289" s="648"/>
    </row>
    <row r="290" spans="1:220" s="679" customFormat="1">
      <c r="A290" s="687"/>
      <c r="B290" s="687"/>
      <c r="C290" s="687"/>
      <c r="D290" s="687"/>
      <c r="E290" s="687"/>
      <c r="F290" s="687"/>
      <c r="G290" s="688"/>
      <c r="H290" s="689"/>
      <c r="I290" s="689"/>
      <c r="J290" s="645"/>
      <c r="K290" s="648"/>
      <c r="L290" s="648"/>
      <c r="M290" s="648"/>
      <c r="N290" s="648"/>
      <c r="O290" s="648"/>
      <c r="P290" s="648"/>
      <c r="Q290" s="648"/>
      <c r="R290" s="648"/>
      <c r="S290" s="648"/>
      <c r="T290" s="648"/>
      <c r="U290" s="648"/>
      <c r="V290" s="648"/>
      <c r="W290" s="648"/>
      <c r="X290" s="648"/>
      <c r="Y290" s="648"/>
      <c r="Z290" s="648"/>
      <c r="AA290" s="648"/>
      <c r="AB290" s="648"/>
      <c r="AC290" s="648"/>
      <c r="AD290" s="648"/>
      <c r="AE290" s="648"/>
      <c r="AF290" s="648"/>
      <c r="AG290" s="648"/>
      <c r="AH290" s="648"/>
      <c r="AI290" s="648"/>
      <c r="AJ290" s="648"/>
      <c r="AK290" s="648"/>
      <c r="AL290" s="648"/>
      <c r="AM290" s="648"/>
      <c r="AN290" s="648"/>
      <c r="AO290" s="648"/>
      <c r="AP290" s="648"/>
      <c r="AQ290" s="648"/>
      <c r="AR290" s="648"/>
      <c r="AS290" s="648"/>
      <c r="AT290" s="648"/>
      <c r="AU290" s="648"/>
      <c r="AV290" s="648"/>
      <c r="AW290" s="648"/>
      <c r="AX290" s="648"/>
      <c r="AY290" s="648"/>
      <c r="AZ290" s="648"/>
      <c r="BA290" s="648"/>
      <c r="BB290" s="648"/>
      <c r="BC290" s="648"/>
      <c r="BD290" s="648"/>
      <c r="BE290" s="648"/>
      <c r="BF290" s="648"/>
      <c r="BG290" s="648"/>
      <c r="BH290" s="648"/>
      <c r="BI290" s="648"/>
      <c r="BJ290" s="648"/>
      <c r="BK290" s="648"/>
      <c r="BL290" s="648"/>
      <c r="BM290" s="648"/>
      <c r="BN290" s="648"/>
      <c r="BO290" s="648"/>
      <c r="BP290" s="648"/>
      <c r="BQ290" s="648"/>
      <c r="BR290" s="648"/>
      <c r="BS290" s="648"/>
      <c r="BT290" s="648"/>
      <c r="BU290" s="648"/>
      <c r="BV290" s="648"/>
      <c r="BW290" s="648"/>
      <c r="BX290" s="648"/>
      <c r="BY290" s="648"/>
      <c r="BZ290" s="648"/>
      <c r="CA290" s="648"/>
      <c r="CB290" s="648"/>
      <c r="CC290" s="648"/>
      <c r="CD290" s="648"/>
      <c r="CE290" s="648"/>
      <c r="CF290" s="648"/>
      <c r="CG290" s="648"/>
      <c r="CH290" s="648"/>
      <c r="CI290" s="648"/>
      <c r="CJ290" s="648"/>
      <c r="CK290" s="648"/>
      <c r="CL290" s="648"/>
      <c r="CM290" s="648"/>
      <c r="CN290" s="648"/>
      <c r="CO290" s="648"/>
      <c r="CP290" s="648"/>
      <c r="CQ290" s="648"/>
      <c r="CR290" s="648"/>
      <c r="CS290" s="648"/>
      <c r="CT290" s="648"/>
      <c r="CU290" s="648"/>
      <c r="CV290" s="648"/>
      <c r="CW290" s="648"/>
      <c r="CX290" s="648"/>
      <c r="CY290" s="648"/>
      <c r="CZ290" s="648"/>
      <c r="DA290" s="648"/>
      <c r="DB290" s="648"/>
      <c r="DC290" s="648"/>
      <c r="DD290" s="648"/>
      <c r="DE290" s="648"/>
      <c r="DF290" s="648"/>
      <c r="DG290" s="648"/>
      <c r="DH290" s="648"/>
      <c r="DI290" s="648"/>
      <c r="DJ290" s="648"/>
      <c r="DK290" s="648"/>
      <c r="DL290" s="648"/>
      <c r="DM290" s="648"/>
      <c r="DN290" s="648"/>
      <c r="DO290" s="648"/>
      <c r="DP290" s="648"/>
      <c r="DQ290" s="648"/>
      <c r="DR290" s="648"/>
      <c r="DS290" s="648"/>
      <c r="DT290" s="648"/>
      <c r="DU290" s="648"/>
      <c r="DV290" s="648"/>
      <c r="DW290" s="648"/>
      <c r="DX290" s="648"/>
      <c r="DY290" s="648"/>
      <c r="DZ290" s="648"/>
      <c r="EA290" s="648"/>
      <c r="EB290" s="648"/>
      <c r="EC290" s="648"/>
      <c r="ED290" s="648"/>
      <c r="EE290" s="648"/>
      <c r="EF290" s="648"/>
      <c r="EG290" s="648"/>
      <c r="EH290" s="648"/>
      <c r="EI290" s="648"/>
      <c r="EJ290" s="648"/>
      <c r="EK290" s="648"/>
      <c r="EL290" s="648"/>
      <c r="EM290" s="648"/>
      <c r="EN290" s="648"/>
      <c r="EO290" s="648"/>
      <c r="EP290" s="648"/>
      <c r="EQ290" s="648"/>
      <c r="ER290" s="648"/>
      <c r="ES290" s="648"/>
      <c r="ET290" s="648"/>
      <c r="EU290" s="648"/>
      <c r="EV290" s="648"/>
      <c r="EW290" s="648"/>
      <c r="EX290" s="648"/>
      <c r="EY290" s="648"/>
      <c r="EZ290" s="648"/>
      <c r="FA290" s="648"/>
      <c r="FB290" s="648"/>
      <c r="FC290" s="648"/>
      <c r="FD290" s="648"/>
      <c r="FE290" s="648"/>
      <c r="FF290" s="648"/>
      <c r="FG290" s="648"/>
      <c r="FH290" s="648"/>
      <c r="FI290" s="648"/>
      <c r="FJ290" s="648"/>
      <c r="FK290" s="648"/>
      <c r="FL290" s="648"/>
      <c r="FM290" s="648"/>
      <c r="FN290" s="648"/>
      <c r="FO290" s="648"/>
      <c r="FP290" s="648"/>
      <c r="FQ290" s="648"/>
      <c r="FR290" s="648"/>
      <c r="FS290" s="648"/>
      <c r="FT290" s="648"/>
      <c r="FU290" s="648"/>
      <c r="FV290" s="648"/>
      <c r="FW290" s="648"/>
      <c r="FX290" s="648"/>
      <c r="FY290" s="648"/>
      <c r="FZ290" s="648"/>
      <c r="GA290" s="648"/>
      <c r="GB290" s="648"/>
      <c r="GC290" s="648"/>
      <c r="GD290" s="648"/>
      <c r="GE290" s="648"/>
      <c r="GF290" s="648"/>
      <c r="GG290" s="648"/>
      <c r="GH290" s="648"/>
      <c r="GI290" s="648"/>
      <c r="GJ290" s="648"/>
      <c r="GK290" s="648"/>
      <c r="GL290" s="648"/>
      <c r="GM290" s="648"/>
      <c r="GN290" s="648"/>
      <c r="GO290" s="648"/>
      <c r="GP290" s="648"/>
      <c r="GQ290" s="648"/>
      <c r="GR290" s="648"/>
      <c r="GS290" s="648"/>
      <c r="GT290" s="648"/>
      <c r="GU290" s="648"/>
      <c r="GV290" s="648"/>
      <c r="GW290" s="648"/>
      <c r="GX290" s="648"/>
      <c r="GY290" s="648"/>
      <c r="GZ290" s="648"/>
      <c r="HA290" s="648"/>
      <c r="HB290" s="648"/>
      <c r="HC290" s="648"/>
      <c r="HD290" s="648"/>
      <c r="HE290" s="648"/>
      <c r="HF290" s="648"/>
      <c r="HG290" s="648"/>
      <c r="HH290" s="648"/>
      <c r="HI290" s="648"/>
      <c r="HJ290" s="648"/>
      <c r="HK290" s="648"/>
      <c r="HL290" s="648"/>
    </row>
    <row r="291" spans="1:220" s="679" customFormat="1">
      <c r="A291" s="687"/>
      <c r="B291" s="687"/>
      <c r="C291" s="687"/>
      <c r="D291" s="687"/>
      <c r="E291" s="687"/>
      <c r="F291" s="687"/>
      <c r="G291" s="688"/>
      <c r="H291" s="689"/>
      <c r="I291" s="689"/>
      <c r="J291" s="645"/>
      <c r="K291" s="648"/>
      <c r="L291" s="648"/>
      <c r="M291" s="648"/>
      <c r="N291" s="648"/>
      <c r="O291" s="648"/>
      <c r="P291" s="648"/>
      <c r="Q291" s="648"/>
      <c r="R291" s="648"/>
      <c r="S291" s="648"/>
      <c r="T291" s="648"/>
      <c r="U291" s="648"/>
      <c r="V291" s="648"/>
      <c r="W291" s="648"/>
      <c r="X291" s="648"/>
      <c r="Y291" s="648"/>
      <c r="Z291" s="648"/>
      <c r="AA291" s="648"/>
      <c r="AB291" s="648"/>
      <c r="AC291" s="648"/>
      <c r="AD291" s="648"/>
      <c r="AE291" s="648"/>
      <c r="AF291" s="648"/>
      <c r="AG291" s="648"/>
      <c r="AH291" s="648"/>
      <c r="AI291" s="648"/>
      <c r="AJ291" s="648"/>
      <c r="AK291" s="648"/>
      <c r="AL291" s="648"/>
      <c r="AM291" s="648"/>
      <c r="AN291" s="648"/>
      <c r="AO291" s="648"/>
      <c r="AP291" s="648"/>
      <c r="AQ291" s="648"/>
      <c r="AR291" s="648"/>
      <c r="AS291" s="648"/>
      <c r="AT291" s="648"/>
      <c r="AU291" s="648"/>
      <c r="AV291" s="648"/>
      <c r="AW291" s="648"/>
      <c r="AX291" s="648"/>
      <c r="AY291" s="648"/>
      <c r="AZ291" s="648"/>
      <c r="BA291" s="648"/>
      <c r="BB291" s="648"/>
      <c r="BC291" s="648"/>
      <c r="BD291" s="648"/>
      <c r="BE291" s="648"/>
      <c r="BF291" s="648"/>
      <c r="BG291" s="648"/>
      <c r="BH291" s="648"/>
      <c r="BI291" s="648"/>
      <c r="BJ291" s="648"/>
      <c r="BK291" s="648"/>
      <c r="BL291" s="648"/>
      <c r="BM291" s="648"/>
      <c r="BN291" s="648"/>
      <c r="BO291" s="648"/>
      <c r="BP291" s="648"/>
      <c r="BQ291" s="648"/>
      <c r="BR291" s="648"/>
      <c r="BS291" s="648"/>
      <c r="BT291" s="648"/>
      <c r="BU291" s="648"/>
      <c r="BV291" s="648"/>
      <c r="BW291" s="648"/>
      <c r="BX291" s="648"/>
      <c r="BY291" s="648"/>
      <c r="BZ291" s="648"/>
      <c r="CA291" s="648"/>
      <c r="CB291" s="648"/>
      <c r="CC291" s="648"/>
      <c r="CD291" s="648"/>
      <c r="CE291" s="648"/>
      <c r="CF291" s="648"/>
      <c r="CG291" s="648"/>
      <c r="CH291" s="648"/>
      <c r="CI291" s="648"/>
      <c r="CJ291" s="648"/>
      <c r="CK291" s="648"/>
      <c r="CL291" s="648"/>
      <c r="CM291" s="648"/>
      <c r="CN291" s="648"/>
      <c r="CO291" s="648"/>
      <c r="CP291" s="648"/>
      <c r="CQ291" s="648"/>
      <c r="CR291" s="648"/>
      <c r="CS291" s="648"/>
      <c r="CT291" s="648"/>
      <c r="CU291" s="648"/>
      <c r="CV291" s="648"/>
      <c r="CW291" s="648"/>
      <c r="CX291" s="648"/>
      <c r="CY291" s="648"/>
      <c r="CZ291" s="648"/>
      <c r="DA291" s="648"/>
      <c r="DB291" s="648"/>
      <c r="DC291" s="648"/>
      <c r="DD291" s="648"/>
      <c r="DE291" s="648"/>
      <c r="DF291" s="648"/>
      <c r="DG291" s="648"/>
      <c r="DH291" s="648"/>
      <c r="DI291" s="648"/>
      <c r="DJ291" s="648"/>
      <c r="DK291" s="648"/>
      <c r="DL291" s="648"/>
      <c r="DM291" s="648"/>
      <c r="DN291" s="648"/>
      <c r="DO291" s="648"/>
      <c r="DP291" s="648"/>
      <c r="DQ291" s="648"/>
      <c r="DR291" s="648"/>
      <c r="DS291" s="648"/>
      <c r="DT291" s="648"/>
      <c r="DU291" s="648"/>
      <c r="DV291" s="648"/>
      <c r="DW291" s="648"/>
      <c r="DX291" s="648"/>
      <c r="DY291" s="648"/>
      <c r="DZ291" s="648"/>
      <c r="EA291" s="648"/>
      <c r="EB291" s="648"/>
      <c r="EC291" s="648"/>
      <c r="ED291" s="648"/>
      <c r="EE291" s="648"/>
      <c r="EF291" s="648"/>
      <c r="EG291" s="648"/>
      <c r="EH291" s="648"/>
      <c r="EI291" s="648"/>
      <c r="EJ291" s="648"/>
      <c r="EK291" s="648"/>
      <c r="EL291" s="648"/>
      <c r="EM291" s="648"/>
      <c r="EN291" s="648"/>
      <c r="EO291" s="648"/>
      <c r="EP291" s="648"/>
      <c r="EQ291" s="648"/>
      <c r="ER291" s="648"/>
      <c r="ES291" s="648"/>
      <c r="ET291" s="648"/>
      <c r="EU291" s="648"/>
      <c r="EV291" s="648"/>
      <c r="EW291" s="648"/>
      <c r="EX291" s="648"/>
      <c r="EY291" s="648"/>
      <c r="EZ291" s="648"/>
      <c r="FA291" s="648"/>
      <c r="FB291" s="648"/>
      <c r="FC291" s="648"/>
      <c r="FD291" s="648"/>
      <c r="FE291" s="648"/>
      <c r="FF291" s="648"/>
      <c r="FG291" s="648"/>
      <c r="FH291" s="648"/>
      <c r="FI291" s="648"/>
      <c r="FJ291" s="648"/>
      <c r="FK291" s="648"/>
      <c r="FL291" s="648"/>
      <c r="FM291" s="648"/>
      <c r="FN291" s="648"/>
      <c r="FO291" s="648"/>
      <c r="FP291" s="648"/>
      <c r="FQ291" s="648"/>
      <c r="FR291" s="648"/>
      <c r="FS291" s="648"/>
      <c r="FT291" s="648"/>
      <c r="FU291" s="648"/>
      <c r="FV291" s="648"/>
      <c r="FW291" s="648"/>
      <c r="FX291" s="648"/>
      <c r="FY291" s="648"/>
      <c r="FZ291" s="648"/>
      <c r="GA291" s="648"/>
      <c r="GB291" s="648"/>
      <c r="GC291" s="648"/>
      <c r="GD291" s="648"/>
      <c r="GE291" s="648"/>
      <c r="GF291" s="648"/>
      <c r="GG291" s="648"/>
      <c r="GH291" s="648"/>
      <c r="GI291" s="648"/>
      <c r="GJ291" s="648"/>
      <c r="GK291" s="648"/>
      <c r="GL291" s="648"/>
      <c r="GM291" s="648"/>
      <c r="GN291" s="648"/>
      <c r="GO291" s="648"/>
      <c r="GP291" s="648"/>
      <c r="GQ291" s="648"/>
      <c r="GR291" s="648"/>
      <c r="GS291" s="648"/>
      <c r="GT291" s="648"/>
      <c r="GU291" s="648"/>
      <c r="GV291" s="648"/>
      <c r="GW291" s="648"/>
      <c r="GX291" s="648"/>
      <c r="GY291" s="648"/>
      <c r="GZ291" s="648"/>
      <c r="HA291" s="648"/>
      <c r="HB291" s="648"/>
      <c r="HC291" s="648"/>
      <c r="HD291" s="648"/>
      <c r="HE291" s="648"/>
      <c r="HF291" s="648"/>
      <c r="HG291" s="648"/>
      <c r="HH291" s="648"/>
      <c r="HI291" s="648"/>
      <c r="HJ291" s="648"/>
      <c r="HK291" s="648"/>
      <c r="HL291" s="648"/>
    </row>
    <row r="292" spans="1:220" s="679" customFormat="1">
      <c r="A292" s="687"/>
      <c r="B292" s="687"/>
      <c r="C292" s="687"/>
      <c r="D292" s="687"/>
      <c r="E292" s="687"/>
      <c r="F292" s="687"/>
      <c r="G292" s="688"/>
      <c r="H292" s="689"/>
      <c r="I292" s="689"/>
      <c r="J292" s="645"/>
      <c r="K292" s="648"/>
      <c r="L292" s="648"/>
      <c r="M292" s="648"/>
      <c r="N292" s="648"/>
      <c r="O292" s="648"/>
      <c r="P292" s="648"/>
      <c r="Q292" s="648"/>
      <c r="R292" s="648"/>
      <c r="S292" s="648"/>
      <c r="T292" s="648"/>
      <c r="U292" s="648"/>
      <c r="V292" s="648"/>
      <c r="W292" s="648"/>
      <c r="X292" s="648"/>
      <c r="Y292" s="648"/>
      <c r="Z292" s="648"/>
      <c r="AA292" s="648"/>
      <c r="AB292" s="648"/>
      <c r="AC292" s="648"/>
      <c r="AD292" s="648"/>
      <c r="AE292" s="648"/>
      <c r="AF292" s="648"/>
      <c r="AG292" s="648"/>
      <c r="AH292" s="648"/>
      <c r="AI292" s="648"/>
      <c r="AJ292" s="648"/>
      <c r="AK292" s="648"/>
      <c r="AL292" s="648"/>
      <c r="AM292" s="648"/>
      <c r="AN292" s="648"/>
      <c r="AO292" s="648"/>
      <c r="AP292" s="648"/>
      <c r="AQ292" s="648"/>
      <c r="AR292" s="648"/>
      <c r="AS292" s="648"/>
      <c r="AT292" s="648"/>
      <c r="AU292" s="648"/>
      <c r="AV292" s="648"/>
      <c r="AW292" s="648"/>
      <c r="AX292" s="648"/>
      <c r="AY292" s="648"/>
      <c r="AZ292" s="648"/>
      <c r="BA292" s="648"/>
      <c r="BB292" s="648"/>
      <c r="BC292" s="648"/>
      <c r="BD292" s="648"/>
      <c r="BE292" s="648"/>
      <c r="BF292" s="648"/>
      <c r="BG292" s="648"/>
      <c r="BH292" s="648"/>
      <c r="BI292" s="648"/>
      <c r="BJ292" s="648"/>
      <c r="BK292" s="648"/>
      <c r="BL292" s="648"/>
      <c r="BM292" s="648"/>
      <c r="BN292" s="648"/>
      <c r="BO292" s="648"/>
      <c r="BP292" s="648"/>
      <c r="BQ292" s="648"/>
      <c r="BR292" s="648"/>
      <c r="BS292" s="648"/>
      <c r="BT292" s="648"/>
      <c r="BU292" s="648"/>
      <c r="BV292" s="648"/>
      <c r="BW292" s="648"/>
      <c r="BX292" s="648"/>
      <c r="BY292" s="648"/>
      <c r="BZ292" s="648"/>
      <c r="CA292" s="648"/>
      <c r="CB292" s="648"/>
      <c r="CC292" s="648"/>
      <c r="CD292" s="648"/>
      <c r="CE292" s="648"/>
      <c r="CF292" s="648"/>
      <c r="CG292" s="648"/>
      <c r="CH292" s="648"/>
      <c r="CI292" s="648"/>
      <c r="CJ292" s="648"/>
      <c r="CK292" s="648"/>
      <c r="CL292" s="648"/>
      <c r="CM292" s="648"/>
      <c r="CN292" s="648"/>
      <c r="CO292" s="648"/>
      <c r="CP292" s="648"/>
      <c r="CQ292" s="648"/>
      <c r="CR292" s="648"/>
      <c r="CS292" s="648"/>
      <c r="CT292" s="648"/>
      <c r="CU292" s="648"/>
      <c r="CV292" s="648"/>
      <c r="CW292" s="648"/>
      <c r="CX292" s="648"/>
      <c r="CY292" s="648"/>
      <c r="CZ292" s="648"/>
      <c r="DA292" s="648"/>
      <c r="DB292" s="648"/>
      <c r="DC292" s="648"/>
      <c r="DD292" s="648"/>
      <c r="DE292" s="648"/>
      <c r="DF292" s="648"/>
      <c r="DG292" s="648"/>
      <c r="DH292" s="648"/>
      <c r="DI292" s="648"/>
      <c r="DJ292" s="648"/>
      <c r="DK292" s="648"/>
      <c r="DL292" s="648"/>
      <c r="DM292" s="648"/>
      <c r="DN292" s="648"/>
      <c r="DO292" s="648"/>
      <c r="DP292" s="648"/>
      <c r="DQ292" s="648"/>
      <c r="DR292" s="648"/>
      <c r="DS292" s="648"/>
      <c r="DT292" s="648"/>
      <c r="DU292" s="648"/>
      <c r="DV292" s="648"/>
      <c r="DW292" s="648"/>
      <c r="DX292" s="648"/>
      <c r="DY292" s="648"/>
      <c r="DZ292" s="648"/>
      <c r="EA292" s="648"/>
      <c r="EB292" s="648"/>
      <c r="EC292" s="648"/>
      <c r="ED292" s="648"/>
      <c r="EE292" s="648"/>
      <c r="EF292" s="648"/>
      <c r="EG292" s="648"/>
      <c r="EH292" s="648"/>
      <c r="EI292" s="648"/>
      <c r="EJ292" s="648"/>
      <c r="EK292" s="648"/>
      <c r="EL292" s="648"/>
      <c r="EM292" s="648"/>
      <c r="EN292" s="648"/>
      <c r="EO292" s="648"/>
      <c r="EP292" s="648"/>
      <c r="EQ292" s="648"/>
      <c r="ER292" s="648"/>
      <c r="ES292" s="648"/>
      <c r="ET292" s="648"/>
      <c r="EU292" s="648"/>
      <c r="EV292" s="648"/>
      <c r="EW292" s="648"/>
      <c r="EX292" s="648"/>
      <c r="EY292" s="648"/>
      <c r="EZ292" s="648"/>
      <c r="FA292" s="648"/>
      <c r="FB292" s="648"/>
      <c r="FC292" s="648"/>
      <c r="FD292" s="648"/>
      <c r="FE292" s="648"/>
      <c r="FF292" s="648"/>
      <c r="FG292" s="648"/>
      <c r="FH292" s="648"/>
      <c r="FI292" s="648"/>
      <c r="FJ292" s="648"/>
      <c r="FK292" s="648"/>
      <c r="FL292" s="648"/>
      <c r="FM292" s="648"/>
      <c r="FN292" s="648"/>
      <c r="FO292" s="648"/>
      <c r="FP292" s="648"/>
      <c r="FQ292" s="648"/>
      <c r="FR292" s="648"/>
      <c r="FS292" s="648"/>
      <c r="FT292" s="648"/>
      <c r="FU292" s="648"/>
      <c r="FV292" s="648"/>
      <c r="FW292" s="648"/>
      <c r="FX292" s="648"/>
      <c r="FY292" s="648"/>
      <c r="FZ292" s="648"/>
      <c r="GA292" s="648"/>
      <c r="GB292" s="648"/>
      <c r="GC292" s="648"/>
      <c r="GD292" s="648"/>
      <c r="GE292" s="648"/>
      <c r="GF292" s="648"/>
      <c r="GG292" s="648"/>
      <c r="GH292" s="648"/>
      <c r="GI292" s="648"/>
      <c r="GJ292" s="648"/>
      <c r="GK292" s="648"/>
      <c r="GL292" s="648"/>
      <c r="GM292" s="648"/>
      <c r="GN292" s="648"/>
      <c r="GO292" s="648"/>
      <c r="GP292" s="648"/>
      <c r="GQ292" s="648"/>
      <c r="GR292" s="648"/>
      <c r="GS292" s="648"/>
      <c r="GT292" s="648"/>
      <c r="GU292" s="648"/>
      <c r="GV292" s="648"/>
      <c r="GW292" s="648"/>
      <c r="GX292" s="648"/>
      <c r="GY292" s="648"/>
      <c r="GZ292" s="648"/>
      <c r="HA292" s="648"/>
      <c r="HB292" s="648"/>
      <c r="HC292" s="648"/>
      <c r="HD292" s="648"/>
      <c r="HE292" s="648"/>
      <c r="HF292" s="648"/>
      <c r="HG292" s="648"/>
      <c r="HH292" s="648"/>
      <c r="HI292" s="648"/>
      <c r="HJ292" s="648"/>
      <c r="HK292" s="648"/>
      <c r="HL292" s="648"/>
    </row>
    <row r="293" spans="1:220" s="679" customFormat="1">
      <c r="A293" s="687"/>
      <c r="B293" s="687"/>
      <c r="C293" s="687"/>
      <c r="D293" s="687"/>
      <c r="E293" s="687"/>
      <c r="F293" s="687"/>
      <c r="G293" s="690"/>
      <c r="H293" s="691"/>
      <c r="I293" s="691"/>
      <c r="J293" s="645"/>
      <c r="K293" s="648"/>
      <c r="L293" s="648"/>
      <c r="M293" s="648"/>
      <c r="N293" s="648"/>
      <c r="O293" s="648"/>
      <c r="P293" s="648"/>
      <c r="Q293" s="648"/>
      <c r="R293" s="648"/>
      <c r="S293" s="648"/>
      <c r="T293" s="648"/>
      <c r="U293" s="648"/>
      <c r="V293" s="648"/>
      <c r="W293" s="648"/>
      <c r="X293" s="648"/>
      <c r="Y293" s="648"/>
      <c r="Z293" s="648"/>
      <c r="AA293" s="648"/>
      <c r="AB293" s="648"/>
      <c r="AC293" s="648"/>
      <c r="AD293" s="648"/>
      <c r="AE293" s="648"/>
      <c r="AF293" s="648"/>
      <c r="AG293" s="648"/>
      <c r="AH293" s="648"/>
      <c r="AI293" s="648"/>
      <c r="AJ293" s="648"/>
      <c r="AK293" s="648"/>
      <c r="AL293" s="648"/>
      <c r="AM293" s="648"/>
      <c r="AN293" s="648"/>
      <c r="AO293" s="648"/>
      <c r="AP293" s="648"/>
      <c r="AQ293" s="648"/>
      <c r="AR293" s="648"/>
      <c r="AS293" s="648"/>
      <c r="AT293" s="648"/>
      <c r="AU293" s="648"/>
      <c r="AV293" s="648"/>
      <c r="AW293" s="648"/>
      <c r="AX293" s="648"/>
      <c r="AY293" s="648"/>
      <c r="AZ293" s="648"/>
      <c r="BA293" s="648"/>
      <c r="BB293" s="648"/>
      <c r="BC293" s="648"/>
      <c r="BD293" s="648"/>
      <c r="BE293" s="648"/>
      <c r="BF293" s="648"/>
      <c r="BG293" s="648"/>
      <c r="BH293" s="648"/>
      <c r="BI293" s="648"/>
      <c r="BJ293" s="648"/>
      <c r="BK293" s="648"/>
      <c r="BL293" s="648"/>
      <c r="BM293" s="648"/>
      <c r="BN293" s="648"/>
      <c r="BO293" s="648"/>
      <c r="BP293" s="648"/>
      <c r="BQ293" s="648"/>
      <c r="BR293" s="648"/>
      <c r="BS293" s="648"/>
      <c r="BT293" s="648"/>
      <c r="BU293" s="648"/>
      <c r="BV293" s="648"/>
      <c r="BW293" s="648"/>
      <c r="BX293" s="648"/>
      <c r="BY293" s="648"/>
      <c r="BZ293" s="648"/>
      <c r="CA293" s="648"/>
      <c r="CB293" s="648"/>
      <c r="CC293" s="648"/>
      <c r="CD293" s="648"/>
      <c r="CE293" s="648"/>
      <c r="CF293" s="648"/>
      <c r="CG293" s="648"/>
      <c r="CH293" s="648"/>
      <c r="CI293" s="648"/>
      <c r="CJ293" s="648"/>
      <c r="CK293" s="648"/>
      <c r="CL293" s="648"/>
      <c r="CM293" s="648"/>
      <c r="CN293" s="648"/>
      <c r="CO293" s="648"/>
      <c r="CP293" s="648"/>
      <c r="CQ293" s="648"/>
      <c r="CR293" s="648"/>
      <c r="CS293" s="648"/>
      <c r="CT293" s="648"/>
      <c r="CU293" s="648"/>
      <c r="CV293" s="648"/>
      <c r="CW293" s="648"/>
      <c r="CX293" s="648"/>
      <c r="CY293" s="648"/>
      <c r="CZ293" s="648"/>
      <c r="DA293" s="648"/>
      <c r="DB293" s="648"/>
      <c r="DC293" s="648"/>
      <c r="DD293" s="648"/>
      <c r="DE293" s="648"/>
      <c r="DF293" s="648"/>
      <c r="DG293" s="648"/>
      <c r="DH293" s="648"/>
      <c r="DI293" s="648"/>
      <c r="DJ293" s="648"/>
      <c r="DK293" s="648"/>
      <c r="DL293" s="648"/>
      <c r="DM293" s="648"/>
      <c r="DN293" s="648"/>
      <c r="DO293" s="648"/>
      <c r="DP293" s="648"/>
      <c r="DQ293" s="648"/>
      <c r="DR293" s="648"/>
      <c r="DS293" s="648"/>
      <c r="DT293" s="648"/>
      <c r="DU293" s="648"/>
      <c r="DV293" s="648"/>
      <c r="DW293" s="648"/>
      <c r="DX293" s="648"/>
      <c r="DY293" s="648"/>
      <c r="DZ293" s="648"/>
      <c r="EA293" s="648"/>
      <c r="EB293" s="648"/>
      <c r="EC293" s="648"/>
      <c r="ED293" s="648"/>
      <c r="EE293" s="648"/>
      <c r="EF293" s="648"/>
      <c r="EG293" s="648"/>
      <c r="EH293" s="648"/>
      <c r="EI293" s="648"/>
      <c r="EJ293" s="648"/>
      <c r="EK293" s="648"/>
      <c r="EL293" s="648"/>
      <c r="EM293" s="648"/>
      <c r="EN293" s="648"/>
      <c r="EO293" s="648"/>
      <c r="EP293" s="648"/>
      <c r="EQ293" s="648"/>
      <c r="ER293" s="648"/>
      <c r="ES293" s="648"/>
      <c r="ET293" s="648"/>
      <c r="EU293" s="648"/>
      <c r="EV293" s="648"/>
      <c r="EW293" s="648"/>
      <c r="EX293" s="648"/>
      <c r="EY293" s="648"/>
      <c r="EZ293" s="648"/>
      <c r="FA293" s="648"/>
      <c r="FB293" s="648"/>
      <c r="FC293" s="648"/>
      <c r="FD293" s="648"/>
      <c r="FE293" s="648"/>
      <c r="FF293" s="648"/>
      <c r="FG293" s="648"/>
      <c r="FH293" s="648"/>
      <c r="FI293" s="648"/>
      <c r="FJ293" s="648"/>
      <c r="FK293" s="648"/>
      <c r="FL293" s="648"/>
      <c r="FM293" s="648"/>
      <c r="FN293" s="648"/>
      <c r="FO293" s="648"/>
      <c r="FP293" s="648"/>
      <c r="FQ293" s="648"/>
      <c r="FR293" s="648"/>
      <c r="FS293" s="648"/>
      <c r="FT293" s="648"/>
      <c r="FU293" s="648"/>
      <c r="FV293" s="648"/>
      <c r="FW293" s="648"/>
      <c r="FX293" s="648"/>
      <c r="FY293" s="648"/>
      <c r="FZ293" s="648"/>
      <c r="GA293" s="648"/>
      <c r="GB293" s="648"/>
      <c r="GC293" s="648"/>
      <c r="GD293" s="648"/>
      <c r="GE293" s="648"/>
      <c r="GF293" s="648"/>
      <c r="GG293" s="648"/>
      <c r="GH293" s="648"/>
      <c r="GI293" s="648"/>
      <c r="GJ293" s="648"/>
      <c r="GK293" s="648"/>
      <c r="GL293" s="648"/>
      <c r="GM293" s="648"/>
      <c r="GN293" s="648"/>
      <c r="GO293" s="648"/>
      <c r="GP293" s="648"/>
      <c r="GQ293" s="648"/>
      <c r="GR293" s="648"/>
      <c r="GS293" s="648"/>
      <c r="GT293" s="648"/>
      <c r="GU293" s="648"/>
      <c r="GV293" s="648"/>
      <c r="GW293" s="648"/>
      <c r="GX293" s="648"/>
      <c r="GY293" s="648"/>
      <c r="GZ293" s="648"/>
      <c r="HA293" s="648"/>
      <c r="HB293" s="648"/>
      <c r="HC293" s="648"/>
      <c r="HD293" s="648"/>
      <c r="HE293" s="648"/>
      <c r="HF293" s="648"/>
      <c r="HG293" s="648"/>
      <c r="HH293" s="648"/>
      <c r="HI293" s="648"/>
      <c r="HJ293" s="648"/>
      <c r="HK293" s="648"/>
      <c r="HL293" s="648"/>
    </row>
    <row r="294" spans="1:220" s="679" customFormat="1">
      <c r="A294" s="687"/>
      <c r="B294" s="687"/>
      <c r="C294" s="687"/>
      <c r="D294" s="687"/>
      <c r="E294" s="687"/>
      <c r="F294" s="687"/>
      <c r="G294" s="690"/>
      <c r="H294" s="691"/>
      <c r="I294" s="691"/>
      <c r="J294" s="645"/>
      <c r="K294" s="648"/>
      <c r="L294" s="648"/>
      <c r="M294" s="648"/>
      <c r="N294" s="648"/>
      <c r="O294" s="648"/>
      <c r="P294" s="648"/>
      <c r="Q294" s="648"/>
      <c r="R294" s="648"/>
      <c r="S294" s="648"/>
      <c r="T294" s="648"/>
      <c r="U294" s="648"/>
      <c r="V294" s="648"/>
      <c r="W294" s="648"/>
      <c r="X294" s="648"/>
      <c r="Y294" s="648"/>
      <c r="Z294" s="648"/>
      <c r="AA294" s="648"/>
      <c r="AB294" s="648"/>
      <c r="AC294" s="648"/>
      <c r="AD294" s="648"/>
      <c r="AE294" s="648"/>
      <c r="AF294" s="648"/>
      <c r="AG294" s="648"/>
      <c r="AH294" s="648"/>
      <c r="AI294" s="648"/>
      <c r="AJ294" s="648"/>
      <c r="AK294" s="648"/>
      <c r="AL294" s="648"/>
      <c r="AM294" s="648"/>
      <c r="AN294" s="648"/>
      <c r="AO294" s="648"/>
      <c r="AP294" s="648"/>
      <c r="AQ294" s="648"/>
      <c r="AR294" s="648"/>
      <c r="AS294" s="648"/>
      <c r="AT294" s="648"/>
      <c r="AU294" s="648"/>
      <c r="AV294" s="648"/>
      <c r="AW294" s="648"/>
      <c r="AX294" s="648"/>
      <c r="AY294" s="648"/>
      <c r="AZ294" s="648"/>
      <c r="BA294" s="648"/>
      <c r="BB294" s="648"/>
      <c r="BC294" s="648"/>
      <c r="BD294" s="648"/>
      <c r="BE294" s="648"/>
      <c r="BF294" s="648"/>
      <c r="BG294" s="648"/>
      <c r="BH294" s="648"/>
      <c r="BI294" s="648"/>
      <c r="BJ294" s="648"/>
      <c r="BK294" s="648"/>
      <c r="BL294" s="648"/>
      <c r="BM294" s="648"/>
      <c r="BN294" s="648"/>
      <c r="BO294" s="648"/>
      <c r="BP294" s="648"/>
      <c r="BQ294" s="648"/>
      <c r="BR294" s="648"/>
      <c r="BS294" s="648"/>
      <c r="BT294" s="648"/>
      <c r="BU294" s="648"/>
      <c r="BV294" s="648"/>
      <c r="BW294" s="648"/>
      <c r="BX294" s="648"/>
      <c r="BY294" s="648"/>
      <c r="BZ294" s="648"/>
      <c r="CA294" s="648"/>
      <c r="CB294" s="648"/>
      <c r="CC294" s="648"/>
      <c r="CD294" s="648"/>
      <c r="CE294" s="648"/>
      <c r="CF294" s="648"/>
      <c r="CG294" s="648"/>
      <c r="CH294" s="648"/>
      <c r="CI294" s="648"/>
      <c r="CJ294" s="648"/>
      <c r="CK294" s="648"/>
      <c r="CL294" s="648"/>
      <c r="CM294" s="648"/>
      <c r="CN294" s="648"/>
      <c r="CO294" s="648"/>
      <c r="CP294" s="648"/>
      <c r="CQ294" s="648"/>
      <c r="CR294" s="648"/>
      <c r="CS294" s="648"/>
      <c r="CT294" s="648"/>
      <c r="CU294" s="648"/>
      <c r="CV294" s="648"/>
      <c r="CW294" s="648"/>
      <c r="CX294" s="648"/>
      <c r="CY294" s="648"/>
      <c r="CZ294" s="648"/>
      <c r="DA294" s="648"/>
      <c r="DB294" s="648"/>
      <c r="DC294" s="648"/>
      <c r="DD294" s="648"/>
      <c r="DE294" s="648"/>
      <c r="DF294" s="648"/>
      <c r="DG294" s="648"/>
      <c r="DH294" s="648"/>
      <c r="DI294" s="648"/>
      <c r="DJ294" s="648"/>
      <c r="DK294" s="648"/>
      <c r="DL294" s="648"/>
      <c r="DM294" s="648"/>
      <c r="DN294" s="648"/>
      <c r="DO294" s="648"/>
      <c r="DP294" s="648"/>
      <c r="DQ294" s="648"/>
      <c r="DR294" s="648"/>
      <c r="DS294" s="648"/>
      <c r="DT294" s="648"/>
      <c r="DU294" s="648"/>
      <c r="DV294" s="648"/>
      <c r="DW294" s="648"/>
      <c r="DX294" s="648"/>
      <c r="DY294" s="648"/>
      <c r="DZ294" s="648"/>
      <c r="EA294" s="648"/>
      <c r="EB294" s="648"/>
      <c r="EC294" s="648"/>
      <c r="ED294" s="648"/>
      <c r="EE294" s="648"/>
      <c r="EF294" s="648"/>
      <c r="EG294" s="648"/>
      <c r="EH294" s="648"/>
      <c r="EI294" s="648"/>
      <c r="EJ294" s="648"/>
      <c r="EK294" s="648"/>
      <c r="EL294" s="648"/>
      <c r="EM294" s="648"/>
      <c r="EN294" s="648"/>
      <c r="EO294" s="648"/>
      <c r="EP294" s="648"/>
      <c r="EQ294" s="648"/>
      <c r="ER294" s="648"/>
      <c r="ES294" s="648"/>
      <c r="ET294" s="648"/>
      <c r="EU294" s="648"/>
      <c r="EV294" s="648"/>
      <c r="EW294" s="648"/>
      <c r="EX294" s="648"/>
      <c r="EY294" s="648"/>
      <c r="EZ294" s="648"/>
      <c r="FA294" s="648"/>
      <c r="FB294" s="648"/>
      <c r="FC294" s="648"/>
      <c r="FD294" s="648"/>
      <c r="FE294" s="648"/>
      <c r="FF294" s="648"/>
      <c r="FG294" s="648"/>
      <c r="FH294" s="648"/>
      <c r="FI294" s="648"/>
      <c r="FJ294" s="648"/>
      <c r="FK294" s="648"/>
      <c r="FL294" s="648"/>
      <c r="FM294" s="648"/>
      <c r="FN294" s="648"/>
      <c r="FO294" s="648"/>
      <c r="FP294" s="648"/>
      <c r="FQ294" s="648"/>
      <c r="FR294" s="648"/>
      <c r="FS294" s="648"/>
      <c r="FT294" s="648"/>
      <c r="FU294" s="648"/>
      <c r="FV294" s="648"/>
      <c r="FW294" s="648"/>
      <c r="FX294" s="648"/>
      <c r="FY294" s="648"/>
      <c r="FZ294" s="648"/>
      <c r="GA294" s="648"/>
      <c r="GB294" s="648"/>
      <c r="GC294" s="648"/>
      <c r="GD294" s="648"/>
      <c r="GE294" s="648"/>
      <c r="GF294" s="648"/>
      <c r="GG294" s="648"/>
      <c r="GH294" s="648"/>
      <c r="GI294" s="648"/>
      <c r="GJ294" s="648"/>
      <c r="GK294" s="648"/>
      <c r="GL294" s="648"/>
      <c r="GM294" s="648"/>
      <c r="GN294" s="648"/>
      <c r="GO294" s="648"/>
      <c r="GP294" s="648"/>
      <c r="GQ294" s="648"/>
      <c r="GR294" s="648"/>
      <c r="GS294" s="648"/>
      <c r="GT294" s="648"/>
      <c r="GU294" s="648"/>
      <c r="GV294" s="648"/>
      <c r="GW294" s="648"/>
      <c r="GX294" s="648"/>
      <c r="GY294" s="648"/>
      <c r="GZ294" s="648"/>
      <c r="HA294" s="648"/>
      <c r="HB294" s="648"/>
      <c r="HC294" s="648"/>
      <c r="HD294" s="648"/>
      <c r="HE294" s="648"/>
      <c r="HF294" s="648"/>
      <c r="HG294" s="648"/>
      <c r="HH294" s="648"/>
      <c r="HI294" s="648"/>
      <c r="HJ294" s="648"/>
      <c r="HK294" s="648"/>
      <c r="HL294" s="648"/>
    </row>
    <row r="295" spans="1:220" s="679" customFormat="1">
      <c r="A295" s="687"/>
      <c r="B295" s="687"/>
      <c r="C295" s="687"/>
      <c r="D295" s="687"/>
      <c r="E295" s="687"/>
      <c r="F295" s="687"/>
      <c r="G295" s="690"/>
      <c r="H295" s="691"/>
      <c r="I295" s="691"/>
      <c r="J295" s="645"/>
      <c r="K295" s="648"/>
      <c r="L295" s="648"/>
      <c r="M295" s="648"/>
      <c r="N295" s="648"/>
      <c r="O295" s="648"/>
      <c r="P295" s="648"/>
      <c r="Q295" s="648"/>
      <c r="R295" s="648"/>
      <c r="S295" s="648"/>
      <c r="T295" s="648"/>
      <c r="U295" s="648"/>
      <c r="V295" s="648"/>
      <c r="W295" s="648"/>
      <c r="X295" s="648"/>
      <c r="Y295" s="648"/>
      <c r="Z295" s="648"/>
      <c r="AA295" s="648"/>
      <c r="AB295" s="648"/>
      <c r="AC295" s="648"/>
      <c r="AD295" s="648"/>
      <c r="AE295" s="648"/>
      <c r="AF295" s="648"/>
      <c r="AG295" s="648"/>
      <c r="AH295" s="648"/>
      <c r="AI295" s="648"/>
      <c r="AJ295" s="648"/>
      <c r="AK295" s="648"/>
      <c r="AL295" s="648"/>
      <c r="AM295" s="648"/>
      <c r="AN295" s="648"/>
      <c r="AO295" s="648"/>
      <c r="AP295" s="648"/>
      <c r="AQ295" s="648"/>
      <c r="AR295" s="648"/>
      <c r="AS295" s="648"/>
      <c r="AT295" s="648"/>
      <c r="AU295" s="648"/>
      <c r="AV295" s="648"/>
      <c r="AW295" s="648"/>
      <c r="AX295" s="648"/>
      <c r="AY295" s="648"/>
      <c r="AZ295" s="648"/>
      <c r="BA295" s="648"/>
      <c r="BB295" s="648"/>
      <c r="BC295" s="648"/>
      <c r="BD295" s="648"/>
      <c r="BE295" s="648"/>
      <c r="BF295" s="648"/>
      <c r="BG295" s="648"/>
      <c r="BH295" s="648"/>
      <c r="BI295" s="648"/>
      <c r="BJ295" s="648"/>
      <c r="BK295" s="648"/>
      <c r="BL295" s="648"/>
      <c r="BM295" s="648"/>
      <c r="BN295" s="648"/>
      <c r="BO295" s="648"/>
      <c r="BP295" s="648"/>
      <c r="BQ295" s="648"/>
      <c r="BR295" s="648"/>
      <c r="BS295" s="648"/>
      <c r="BT295" s="648"/>
      <c r="BU295" s="648"/>
      <c r="BV295" s="648"/>
      <c r="BW295" s="648"/>
      <c r="BX295" s="648"/>
      <c r="BY295" s="648"/>
      <c r="BZ295" s="648"/>
      <c r="CA295" s="648"/>
      <c r="CB295" s="648"/>
      <c r="CC295" s="648"/>
      <c r="CD295" s="648"/>
      <c r="CE295" s="648"/>
      <c r="CF295" s="648"/>
      <c r="CG295" s="648"/>
      <c r="CH295" s="648"/>
      <c r="CI295" s="648"/>
      <c r="CJ295" s="648"/>
      <c r="CK295" s="648"/>
      <c r="CL295" s="648"/>
      <c r="CM295" s="648"/>
      <c r="CN295" s="648"/>
      <c r="CO295" s="648"/>
      <c r="CP295" s="648"/>
      <c r="CQ295" s="648"/>
      <c r="CR295" s="648"/>
      <c r="CS295" s="648"/>
      <c r="CT295" s="648"/>
      <c r="CU295" s="648"/>
      <c r="CV295" s="648"/>
      <c r="CW295" s="648"/>
      <c r="CX295" s="648"/>
      <c r="CY295" s="648"/>
      <c r="CZ295" s="648"/>
      <c r="DA295" s="648"/>
      <c r="DB295" s="648"/>
      <c r="DC295" s="648"/>
      <c r="DD295" s="648"/>
      <c r="DE295" s="648"/>
      <c r="DF295" s="648"/>
      <c r="DG295" s="648"/>
      <c r="DH295" s="648"/>
      <c r="DI295" s="648"/>
      <c r="DJ295" s="648"/>
      <c r="DK295" s="648"/>
      <c r="DL295" s="648"/>
      <c r="DM295" s="648"/>
      <c r="DN295" s="648"/>
      <c r="DO295" s="648"/>
      <c r="DP295" s="648"/>
      <c r="DQ295" s="648"/>
      <c r="DR295" s="648"/>
      <c r="DS295" s="648"/>
      <c r="DT295" s="648"/>
      <c r="DU295" s="648"/>
      <c r="DV295" s="648"/>
      <c r="DW295" s="648"/>
      <c r="DX295" s="648"/>
      <c r="DY295" s="648"/>
      <c r="DZ295" s="648"/>
      <c r="EA295" s="648"/>
      <c r="EB295" s="648"/>
      <c r="EC295" s="648"/>
      <c r="ED295" s="648"/>
      <c r="EE295" s="648"/>
      <c r="EF295" s="648"/>
      <c r="EG295" s="648"/>
      <c r="EH295" s="648"/>
      <c r="EI295" s="648"/>
      <c r="EJ295" s="648"/>
      <c r="EK295" s="648"/>
      <c r="EL295" s="648"/>
      <c r="EM295" s="648"/>
      <c r="EN295" s="648"/>
      <c r="EO295" s="648"/>
      <c r="EP295" s="648"/>
      <c r="EQ295" s="648"/>
      <c r="ER295" s="648"/>
      <c r="ES295" s="648"/>
      <c r="ET295" s="648"/>
      <c r="EU295" s="648"/>
      <c r="EV295" s="648"/>
      <c r="EW295" s="648"/>
      <c r="EX295" s="648"/>
      <c r="EY295" s="648"/>
      <c r="EZ295" s="648"/>
      <c r="FA295" s="648"/>
      <c r="FB295" s="648"/>
      <c r="FC295" s="648"/>
      <c r="FD295" s="648"/>
      <c r="FE295" s="648"/>
      <c r="FF295" s="648"/>
      <c r="FG295" s="648"/>
      <c r="FH295" s="648"/>
      <c r="FI295" s="648"/>
      <c r="FJ295" s="648"/>
      <c r="FK295" s="648"/>
      <c r="FL295" s="648"/>
      <c r="FM295" s="648"/>
      <c r="FN295" s="648"/>
      <c r="FO295" s="648"/>
      <c r="FP295" s="648"/>
      <c r="FQ295" s="648"/>
      <c r="FR295" s="648"/>
      <c r="FS295" s="648"/>
      <c r="FT295" s="648"/>
      <c r="FU295" s="648"/>
      <c r="FV295" s="648"/>
      <c r="FW295" s="648"/>
      <c r="FX295" s="648"/>
      <c r="FY295" s="648"/>
      <c r="FZ295" s="648"/>
      <c r="GA295" s="648"/>
      <c r="GB295" s="648"/>
      <c r="GC295" s="648"/>
      <c r="GD295" s="648"/>
      <c r="GE295" s="648"/>
      <c r="GF295" s="648"/>
      <c r="GG295" s="648"/>
      <c r="GH295" s="648"/>
      <c r="GI295" s="648"/>
      <c r="GJ295" s="648"/>
      <c r="GK295" s="648"/>
      <c r="GL295" s="648"/>
      <c r="GM295" s="648"/>
      <c r="GN295" s="648"/>
      <c r="GO295" s="648"/>
      <c r="GP295" s="648"/>
      <c r="GQ295" s="648"/>
      <c r="GR295" s="648"/>
      <c r="GS295" s="648"/>
      <c r="GT295" s="648"/>
      <c r="GU295" s="648"/>
      <c r="GV295" s="648"/>
      <c r="GW295" s="648"/>
      <c r="GX295" s="648"/>
      <c r="GY295" s="648"/>
      <c r="GZ295" s="648"/>
      <c r="HA295" s="648"/>
      <c r="HB295" s="648"/>
      <c r="HC295" s="648"/>
      <c r="HD295" s="648"/>
      <c r="HE295" s="648"/>
      <c r="HF295" s="648"/>
      <c r="HG295" s="648"/>
      <c r="HH295" s="648"/>
      <c r="HI295" s="648"/>
      <c r="HJ295" s="648"/>
      <c r="HK295" s="648"/>
      <c r="HL295" s="648"/>
    </row>
    <row r="296" spans="1:220" s="679" customFormat="1">
      <c r="A296" s="687"/>
      <c r="B296" s="687"/>
      <c r="C296" s="687"/>
      <c r="D296" s="687"/>
      <c r="E296" s="687"/>
      <c r="F296" s="687"/>
      <c r="G296" s="690"/>
      <c r="H296" s="691"/>
      <c r="I296" s="691"/>
      <c r="J296" s="645"/>
      <c r="K296" s="648"/>
      <c r="L296" s="648"/>
      <c r="M296" s="648"/>
      <c r="N296" s="648"/>
      <c r="O296" s="648"/>
      <c r="P296" s="648"/>
      <c r="Q296" s="648"/>
      <c r="R296" s="648"/>
      <c r="S296" s="648"/>
      <c r="T296" s="648"/>
      <c r="U296" s="648"/>
      <c r="V296" s="648"/>
      <c r="W296" s="648"/>
      <c r="X296" s="648"/>
      <c r="Y296" s="648"/>
      <c r="Z296" s="648"/>
      <c r="AA296" s="648"/>
      <c r="AB296" s="648"/>
      <c r="AC296" s="648"/>
      <c r="AD296" s="648"/>
      <c r="AE296" s="648"/>
      <c r="AF296" s="648"/>
      <c r="AG296" s="648"/>
      <c r="AH296" s="648"/>
      <c r="AI296" s="648"/>
      <c r="AJ296" s="648"/>
      <c r="AK296" s="648"/>
      <c r="AL296" s="648"/>
      <c r="AM296" s="648"/>
      <c r="AN296" s="648"/>
      <c r="AO296" s="648"/>
      <c r="AP296" s="648"/>
      <c r="AQ296" s="648"/>
      <c r="AR296" s="648"/>
      <c r="AS296" s="648"/>
      <c r="AT296" s="648"/>
      <c r="AU296" s="648"/>
      <c r="AV296" s="648"/>
      <c r="AW296" s="648"/>
      <c r="AX296" s="648"/>
      <c r="AY296" s="648"/>
      <c r="AZ296" s="648"/>
      <c r="BA296" s="648"/>
      <c r="BB296" s="648"/>
      <c r="BC296" s="648"/>
      <c r="BD296" s="648"/>
      <c r="BE296" s="648"/>
      <c r="BF296" s="648"/>
      <c r="BG296" s="648"/>
      <c r="BH296" s="648"/>
      <c r="BI296" s="648"/>
      <c r="BJ296" s="648"/>
      <c r="BK296" s="648"/>
      <c r="BL296" s="648"/>
      <c r="BM296" s="648"/>
      <c r="BN296" s="648"/>
      <c r="BO296" s="648"/>
      <c r="BP296" s="648"/>
      <c r="BQ296" s="648"/>
      <c r="BR296" s="648"/>
      <c r="BS296" s="648"/>
      <c r="BT296" s="648"/>
      <c r="BU296" s="648"/>
      <c r="BV296" s="648"/>
      <c r="BW296" s="648"/>
      <c r="BX296" s="648"/>
      <c r="BY296" s="648"/>
      <c r="BZ296" s="648"/>
      <c r="CA296" s="648"/>
      <c r="CB296" s="648"/>
      <c r="CC296" s="648"/>
      <c r="CD296" s="648"/>
      <c r="CE296" s="648"/>
      <c r="CF296" s="648"/>
      <c r="CG296" s="648"/>
      <c r="CH296" s="648"/>
      <c r="CI296" s="648"/>
      <c r="CJ296" s="648"/>
      <c r="CK296" s="648"/>
      <c r="CL296" s="648"/>
      <c r="CM296" s="648"/>
      <c r="CN296" s="648"/>
      <c r="CO296" s="648"/>
      <c r="CP296" s="648"/>
      <c r="CQ296" s="648"/>
      <c r="CR296" s="648"/>
      <c r="CS296" s="648"/>
      <c r="CT296" s="648"/>
      <c r="CU296" s="648"/>
      <c r="CV296" s="648"/>
      <c r="CW296" s="648"/>
      <c r="CX296" s="648"/>
      <c r="CY296" s="648"/>
      <c r="CZ296" s="648"/>
      <c r="DA296" s="648"/>
      <c r="DB296" s="648"/>
      <c r="DC296" s="648"/>
      <c r="DD296" s="648"/>
      <c r="DE296" s="648"/>
      <c r="DF296" s="648"/>
      <c r="DG296" s="648"/>
      <c r="DH296" s="648"/>
      <c r="DI296" s="648"/>
      <c r="DJ296" s="648"/>
      <c r="DK296" s="648"/>
      <c r="DL296" s="648"/>
      <c r="DM296" s="648"/>
      <c r="DN296" s="648"/>
      <c r="DO296" s="648"/>
      <c r="DP296" s="648"/>
      <c r="DQ296" s="648"/>
      <c r="DR296" s="648"/>
      <c r="DS296" s="648"/>
      <c r="DT296" s="648"/>
      <c r="DU296" s="648"/>
      <c r="DV296" s="648"/>
      <c r="DW296" s="648"/>
      <c r="DX296" s="648"/>
      <c r="DY296" s="648"/>
      <c r="DZ296" s="648"/>
      <c r="EA296" s="648"/>
      <c r="EB296" s="648"/>
      <c r="EC296" s="648"/>
      <c r="ED296" s="648"/>
      <c r="EE296" s="648"/>
      <c r="EF296" s="648"/>
      <c r="EG296" s="648"/>
      <c r="EH296" s="648"/>
      <c r="EI296" s="648"/>
      <c r="EJ296" s="648"/>
      <c r="EK296" s="648"/>
      <c r="EL296" s="648"/>
      <c r="EM296" s="648"/>
      <c r="EN296" s="648"/>
      <c r="EO296" s="648"/>
      <c r="EP296" s="648"/>
      <c r="EQ296" s="648"/>
      <c r="ER296" s="648"/>
      <c r="ES296" s="648"/>
      <c r="ET296" s="648"/>
      <c r="EU296" s="648"/>
      <c r="EV296" s="648"/>
      <c r="EW296" s="648"/>
      <c r="EX296" s="648"/>
      <c r="EY296" s="648"/>
      <c r="EZ296" s="648"/>
      <c r="FA296" s="648"/>
      <c r="FB296" s="648"/>
      <c r="FC296" s="648"/>
      <c r="FD296" s="648"/>
      <c r="FE296" s="648"/>
      <c r="FF296" s="648"/>
      <c r="FG296" s="648"/>
      <c r="FH296" s="648"/>
      <c r="FI296" s="648"/>
      <c r="FJ296" s="648"/>
      <c r="FK296" s="648"/>
      <c r="FL296" s="648"/>
      <c r="FM296" s="648"/>
      <c r="FN296" s="648"/>
      <c r="FO296" s="648"/>
      <c r="FP296" s="648"/>
      <c r="FQ296" s="648"/>
      <c r="FR296" s="648"/>
      <c r="FS296" s="648"/>
      <c r="FT296" s="648"/>
      <c r="FU296" s="648"/>
      <c r="FV296" s="648"/>
      <c r="FW296" s="648"/>
      <c r="FX296" s="648"/>
      <c r="FY296" s="648"/>
      <c r="FZ296" s="648"/>
      <c r="GA296" s="648"/>
      <c r="GB296" s="648"/>
      <c r="GC296" s="648"/>
      <c r="GD296" s="648"/>
      <c r="GE296" s="648"/>
      <c r="GF296" s="648"/>
      <c r="GG296" s="648"/>
      <c r="GH296" s="648"/>
      <c r="GI296" s="648"/>
      <c r="GJ296" s="648"/>
      <c r="GK296" s="648"/>
      <c r="GL296" s="648"/>
      <c r="GM296" s="648"/>
      <c r="GN296" s="648"/>
      <c r="GO296" s="648"/>
      <c r="GP296" s="648"/>
      <c r="GQ296" s="648"/>
      <c r="GR296" s="648"/>
      <c r="GS296" s="648"/>
      <c r="GT296" s="648"/>
      <c r="GU296" s="648"/>
      <c r="GV296" s="648"/>
      <c r="GW296" s="648"/>
      <c r="GX296" s="648"/>
      <c r="GY296" s="648"/>
      <c r="GZ296" s="648"/>
      <c r="HA296" s="648"/>
      <c r="HB296" s="648"/>
      <c r="HC296" s="648"/>
      <c r="HD296" s="648"/>
      <c r="HE296" s="648"/>
      <c r="HF296" s="648"/>
      <c r="HG296" s="648"/>
      <c r="HH296" s="648"/>
      <c r="HI296" s="648"/>
      <c r="HJ296" s="648"/>
      <c r="HK296" s="648"/>
      <c r="HL296" s="648"/>
    </row>
    <row r="297" spans="1:220" s="679" customFormat="1">
      <c r="A297" s="687"/>
      <c r="B297" s="687"/>
      <c r="C297" s="687"/>
      <c r="D297" s="687"/>
      <c r="E297" s="687"/>
      <c r="F297" s="687"/>
      <c r="G297" s="690"/>
      <c r="H297" s="691"/>
      <c r="I297" s="691"/>
      <c r="J297" s="645"/>
      <c r="K297" s="648"/>
      <c r="L297" s="648"/>
      <c r="M297" s="648"/>
      <c r="N297" s="648"/>
      <c r="O297" s="648"/>
      <c r="P297" s="648"/>
      <c r="Q297" s="648"/>
      <c r="R297" s="648"/>
      <c r="S297" s="648"/>
      <c r="T297" s="648"/>
      <c r="U297" s="648"/>
      <c r="V297" s="648"/>
      <c r="W297" s="648"/>
      <c r="X297" s="648"/>
      <c r="Y297" s="648"/>
      <c r="Z297" s="648"/>
      <c r="AA297" s="648"/>
      <c r="AB297" s="648"/>
      <c r="AC297" s="648"/>
      <c r="AD297" s="648"/>
      <c r="AE297" s="648"/>
      <c r="AF297" s="648"/>
      <c r="AG297" s="648"/>
      <c r="AH297" s="648"/>
      <c r="AI297" s="648"/>
      <c r="AJ297" s="648"/>
      <c r="AK297" s="648"/>
      <c r="AL297" s="648"/>
      <c r="AM297" s="648"/>
      <c r="AN297" s="648"/>
      <c r="AO297" s="648"/>
      <c r="AP297" s="648"/>
      <c r="AQ297" s="648"/>
      <c r="AR297" s="648"/>
      <c r="AS297" s="648"/>
      <c r="AT297" s="648"/>
      <c r="AU297" s="648"/>
      <c r="AV297" s="648"/>
      <c r="AW297" s="648"/>
      <c r="AX297" s="648"/>
      <c r="AY297" s="648"/>
      <c r="AZ297" s="648"/>
      <c r="BA297" s="648"/>
      <c r="BB297" s="648"/>
      <c r="BC297" s="648"/>
      <c r="BD297" s="648"/>
      <c r="BE297" s="648"/>
      <c r="BF297" s="648"/>
      <c r="BG297" s="648"/>
      <c r="BH297" s="648"/>
      <c r="BI297" s="648"/>
      <c r="BJ297" s="648"/>
      <c r="BK297" s="648"/>
      <c r="BL297" s="648"/>
      <c r="BM297" s="648"/>
      <c r="BN297" s="648"/>
      <c r="BO297" s="648"/>
      <c r="BP297" s="648"/>
      <c r="BQ297" s="648"/>
      <c r="BR297" s="648"/>
      <c r="BS297" s="648"/>
      <c r="BT297" s="648"/>
      <c r="BU297" s="648"/>
      <c r="BV297" s="648"/>
      <c r="BW297" s="648"/>
      <c r="BX297" s="648"/>
      <c r="BY297" s="648"/>
      <c r="BZ297" s="648"/>
      <c r="CA297" s="648"/>
      <c r="CB297" s="648"/>
      <c r="CC297" s="648"/>
      <c r="CD297" s="648"/>
      <c r="CE297" s="648"/>
      <c r="CF297" s="648"/>
      <c r="CG297" s="648"/>
      <c r="CH297" s="648"/>
      <c r="CI297" s="648"/>
      <c r="CJ297" s="648"/>
      <c r="CK297" s="648"/>
      <c r="CL297" s="648"/>
      <c r="CM297" s="648"/>
      <c r="CN297" s="648"/>
      <c r="CO297" s="648"/>
      <c r="CP297" s="648"/>
      <c r="CQ297" s="648"/>
      <c r="CR297" s="648"/>
      <c r="CS297" s="648"/>
      <c r="CT297" s="648"/>
      <c r="CU297" s="648"/>
      <c r="CV297" s="648"/>
      <c r="CW297" s="648"/>
      <c r="CX297" s="648"/>
      <c r="CY297" s="648"/>
      <c r="CZ297" s="648"/>
      <c r="DA297" s="648"/>
      <c r="DB297" s="648"/>
      <c r="DC297" s="648"/>
      <c r="DD297" s="648"/>
      <c r="DE297" s="648"/>
      <c r="DF297" s="648"/>
      <c r="DG297" s="648"/>
      <c r="DH297" s="648"/>
      <c r="DI297" s="648"/>
      <c r="DJ297" s="648"/>
      <c r="DK297" s="648"/>
      <c r="DL297" s="648"/>
      <c r="DM297" s="648"/>
      <c r="DN297" s="648"/>
      <c r="DO297" s="648"/>
      <c r="DP297" s="648"/>
      <c r="DQ297" s="648"/>
      <c r="DR297" s="648"/>
      <c r="DS297" s="648"/>
      <c r="DT297" s="648"/>
      <c r="DU297" s="648"/>
      <c r="DV297" s="648"/>
      <c r="DW297" s="648"/>
      <c r="DX297" s="648"/>
      <c r="DY297" s="648"/>
      <c r="DZ297" s="648"/>
      <c r="EA297" s="648"/>
      <c r="EB297" s="648"/>
      <c r="EC297" s="648"/>
      <c r="ED297" s="648"/>
      <c r="EE297" s="648"/>
      <c r="EF297" s="648"/>
      <c r="EG297" s="648"/>
      <c r="EH297" s="648"/>
      <c r="EI297" s="648"/>
      <c r="EJ297" s="648"/>
      <c r="EK297" s="648"/>
      <c r="EL297" s="648"/>
      <c r="EM297" s="648"/>
      <c r="EN297" s="648"/>
      <c r="EO297" s="648"/>
      <c r="EP297" s="648"/>
      <c r="EQ297" s="648"/>
      <c r="ER297" s="648"/>
      <c r="ES297" s="648"/>
      <c r="ET297" s="648"/>
      <c r="EU297" s="648"/>
      <c r="EV297" s="648"/>
      <c r="EW297" s="648"/>
      <c r="EX297" s="648"/>
      <c r="EY297" s="648"/>
      <c r="EZ297" s="648"/>
      <c r="FA297" s="648"/>
      <c r="FB297" s="648"/>
      <c r="FC297" s="648"/>
      <c r="FD297" s="648"/>
      <c r="FE297" s="648"/>
      <c r="FF297" s="648"/>
      <c r="FG297" s="648"/>
      <c r="FH297" s="648"/>
      <c r="FI297" s="648"/>
      <c r="FJ297" s="648"/>
      <c r="FK297" s="648"/>
      <c r="FL297" s="648"/>
      <c r="FM297" s="648"/>
      <c r="FN297" s="648"/>
      <c r="FO297" s="648"/>
      <c r="FP297" s="648"/>
      <c r="FQ297" s="648"/>
      <c r="FR297" s="648"/>
      <c r="FS297" s="648"/>
      <c r="FT297" s="648"/>
      <c r="FU297" s="648"/>
      <c r="FV297" s="648"/>
      <c r="FW297" s="648"/>
      <c r="FX297" s="648"/>
      <c r="FY297" s="648"/>
      <c r="FZ297" s="648"/>
      <c r="GA297" s="648"/>
      <c r="GB297" s="648"/>
      <c r="GC297" s="648"/>
      <c r="GD297" s="648"/>
      <c r="GE297" s="648"/>
      <c r="GF297" s="648"/>
      <c r="GG297" s="648"/>
      <c r="GH297" s="648"/>
      <c r="GI297" s="648"/>
      <c r="GJ297" s="648"/>
      <c r="GK297" s="648"/>
      <c r="GL297" s="648"/>
      <c r="GM297" s="648"/>
      <c r="GN297" s="648"/>
      <c r="GO297" s="648"/>
      <c r="GP297" s="648"/>
      <c r="GQ297" s="648"/>
      <c r="GR297" s="648"/>
      <c r="GS297" s="648"/>
      <c r="GT297" s="648"/>
      <c r="GU297" s="648"/>
      <c r="GV297" s="648"/>
      <c r="GW297" s="648"/>
      <c r="GX297" s="648"/>
      <c r="GY297" s="648"/>
      <c r="GZ297" s="648"/>
      <c r="HA297" s="648"/>
      <c r="HB297" s="648"/>
      <c r="HC297" s="648"/>
      <c r="HD297" s="648"/>
      <c r="HE297" s="648"/>
      <c r="HF297" s="648"/>
      <c r="HG297" s="648"/>
      <c r="HH297" s="648"/>
      <c r="HI297" s="648"/>
      <c r="HJ297" s="648"/>
      <c r="HK297" s="648"/>
      <c r="HL297" s="648"/>
    </row>
    <row r="298" spans="1:220" s="679" customFormat="1">
      <c r="A298" s="687"/>
      <c r="B298" s="687"/>
      <c r="C298" s="687"/>
      <c r="D298" s="687"/>
      <c r="E298" s="687"/>
      <c r="F298" s="687"/>
      <c r="G298" s="690"/>
      <c r="H298" s="691"/>
      <c r="I298" s="691"/>
      <c r="J298" s="645"/>
      <c r="K298" s="648"/>
      <c r="L298" s="648"/>
      <c r="M298" s="648"/>
      <c r="N298" s="648"/>
      <c r="O298" s="648"/>
      <c r="P298" s="648"/>
      <c r="Q298" s="648"/>
      <c r="R298" s="648"/>
      <c r="S298" s="648"/>
      <c r="T298" s="648"/>
      <c r="U298" s="648"/>
      <c r="V298" s="648"/>
      <c r="W298" s="648"/>
      <c r="X298" s="648"/>
      <c r="Y298" s="648"/>
      <c r="Z298" s="648"/>
      <c r="AA298" s="648"/>
      <c r="AB298" s="648"/>
      <c r="AC298" s="648"/>
      <c r="AD298" s="648"/>
      <c r="AE298" s="648"/>
      <c r="AF298" s="648"/>
      <c r="AG298" s="648"/>
      <c r="AH298" s="648"/>
      <c r="AI298" s="648"/>
      <c r="AJ298" s="648"/>
      <c r="AK298" s="648"/>
      <c r="AL298" s="648"/>
      <c r="AM298" s="648"/>
      <c r="AN298" s="648"/>
      <c r="AO298" s="648"/>
      <c r="AP298" s="648"/>
      <c r="AQ298" s="648"/>
      <c r="AR298" s="648"/>
      <c r="AS298" s="648"/>
      <c r="AT298" s="648"/>
      <c r="AU298" s="648"/>
      <c r="AV298" s="648"/>
      <c r="AW298" s="648"/>
      <c r="AX298" s="648"/>
      <c r="AY298" s="648"/>
      <c r="AZ298" s="648"/>
      <c r="BA298" s="648"/>
      <c r="BB298" s="648"/>
      <c r="BC298" s="648"/>
      <c r="BD298" s="648"/>
      <c r="BE298" s="648"/>
      <c r="BF298" s="648"/>
      <c r="BG298" s="648"/>
      <c r="BH298" s="648"/>
      <c r="BI298" s="648"/>
      <c r="BJ298" s="648"/>
      <c r="BK298" s="648"/>
      <c r="BL298" s="648"/>
      <c r="BM298" s="648"/>
      <c r="BN298" s="648"/>
      <c r="BO298" s="648"/>
      <c r="BP298" s="648"/>
      <c r="BQ298" s="648"/>
      <c r="BR298" s="648"/>
      <c r="BS298" s="648"/>
      <c r="BT298" s="648"/>
      <c r="BU298" s="648"/>
      <c r="BV298" s="648"/>
      <c r="BW298" s="648"/>
      <c r="BX298" s="648"/>
      <c r="BY298" s="648"/>
      <c r="BZ298" s="648"/>
      <c r="CA298" s="648"/>
      <c r="CB298" s="648"/>
      <c r="CC298" s="648"/>
      <c r="CD298" s="648"/>
      <c r="CE298" s="648"/>
      <c r="CF298" s="648"/>
      <c r="CG298" s="648"/>
      <c r="CH298" s="648"/>
      <c r="CI298" s="648"/>
      <c r="CJ298" s="648"/>
      <c r="CK298" s="648"/>
      <c r="CL298" s="648"/>
      <c r="CM298" s="648"/>
      <c r="CN298" s="648"/>
      <c r="CO298" s="648"/>
      <c r="CP298" s="648"/>
      <c r="CQ298" s="648"/>
      <c r="CR298" s="648"/>
      <c r="CS298" s="648"/>
      <c r="CT298" s="648"/>
      <c r="CU298" s="648"/>
      <c r="CV298" s="648"/>
      <c r="CW298" s="648"/>
      <c r="CX298" s="648"/>
      <c r="CY298" s="648"/>
      <c r="CZ298" s="648"/>
      <c r="DA298" s="648"/>
      <c r="DB298" s="648"/>
      <c r="DC298" s="648"/>
      <c r="DD298" s="648"/>
      <c r="DE298" s="648"/>
      <c r="DF298" s="648"/>
      <c r="DG298" s="648"/>
      <c r="DH298" s="648"/>
      <c r="DI298" s="648"/>
      <c r="DJ298" s="648"/>
      <c r="DK298" s="648"/>
      <c r="DL298" s="648"/>
      <c r="DM298" s="648"/>
      <c r="DN298" s="648"/>
      <c r="DO298" s="648"/>
      <c r="DP298" s="648"/>
      <c r="DQ298" s="648"/>
      <c r="DR298" s="648"/>
      <c r="DS298" s="648"/>
      <c r="DT298" s="648"/>
      <c r="DU298" s="648"/>
      <c r="DV298" s="648"/>
      <c r="DW298" s="648"/>
      <c r="DX298" s="648"/>
      <c r="DY298" s="648"/>
      <c r="DZ298" s="648"/>
      <c r="EA298" s="648"/>
      <c r="EB298" s="648"/>
      <c r="EC298" s="648"/>
      <c r="ED298" s="648"/>
      <c r="EE298" s="648"/>
      <c r="EF298" s="648"/>
      <c r="EG298" s="648"/>
      <c r="EH298" s="648"/>
      <c r="EI298" s="648"/>
      <c r="EJ298" s="648"/>
      <c r="EK298" s="648"/>
      <c r="EL298" s="648"/>
      <c r="EM298" s="648"/>
      <c r="EN298" s="648"/>
      <c r="EO298" s="648"/>
      <c r="EP298" s="648"/>
      <c r="EQ298" s="648"/>
      <c r="ER298" s="648"/>
      <c r="ES298" s="648"/>
      <c r="ET298" s="648"/>
      <c r="EU298" s="648"/>
      <c r="EV298" s="648"/>
      <c r="EW298" s="648"/>
      <c r="EX298" s="648"/>
      <c r="EY298" s="648"/>
      <c r="EZ298" s="648"/>
      <c r="FA298" s="648"/>
      <c r="FB298" s="648"/>
      <c r="FC298" s="648"/>
      <c r="FD298" s="648"/>
      <c r="FE298" s="648"/>
      <c r="FF298" s="648"/>
      <c r="FG298" s="648"/>
      <c r="FH298" s="648"/>
      <c r="FI298" s="648"/>
      <c r="FJ298" s="648"/>
      <c r="FK298" s="648"/>
      <c r="FL298" s="648"/>
      <c r="FM298" s="648"/>
      <c r="FN298" s="648"/>
      <c r="FO298" s="648"/>
      <c r="FP298" s="648"/>
      <c r="FQ298" s="648"/>
      <c r="FR298" s="648"/>
      <c r="FS298" s="648"/>
      <c r="FT298" s="648"/>
      <c r="FU298" s="648"/>
      <c r="FV298" s="648"/>
      <c r="FW298" s="648"/>
      <c r="FX298" s="648"/>
      <c r="FY298" s="648"/>
      <c r="FZ298" s="648"/>
      <c r="GA298" s="648"/>
      <c r="GB298" s="648"/>
      <c r="GC298" s="648"/>
      <c r="GD298" s="648"/>
      <c r="GE298" s="648"/>
      <c r="GF298" s="648"/>
      <c r="GG298" s="648"/>
      <c r="GH298" s="648"/>
      <c r="GI298" s="648"/>
      <c r="GJ298" s="648"/>
      <c r="GK298" s="648"/>
      <c r="GL298" s="648"/>
      <c r="GM298" s="648"/>
      <c r="GN298" s="648"/>
      <c r="GO298" s="648"/>
      <c r="GP298" s="648"/>
      <c r="GQ298" s="648"/>
      <c r="GR298" s="648"/>
      <c r="GS298" s="648"/>
      <c r="GT298" s="648"/>
      <c r="GU298" s="648"/>
      <c r="GV298" s="648"/>
      <c r="GW298" s="648"/>
      <c r="GX298" s="648"/>
      <c r="GY298" s="648"/>
      <c r="GZ298" s="648"/>
      <c r="HA298" s="648"/>
      <c r="HB298" s="648"/>
      <c r="HC298" s="648"/>
      <c r="HD298" s="648"/>
      <c r="HE298" s="648"/>
      <c r="HF298" s="648"/>
      <c r="HG298" s="648"/>
      <c r="HH298" s="648"/>
      <c r="HI298" s="648"/>
      <c r="HJ298" s="648"/>
      <c r="HK298" s="648"/>
      <c r="HL298" s="648"/>
    </row>
    <row r="299" spans="1:220" s="679" customFormat="1">
      <c r="A299" s="687"/>
      <c r="B299" s="687"/>
      <c r="C299" s="687"/>
      <c r="D299" s="687"/>
      <c r="E299" s="687"/>
      <c r="F299" s="687"/>
      <c r="G299" s="690"/>
      <c r="H299" s="691"/>
      <c r="I299" s="691"/>
      <c r="J299" s="645"/>
      <c r="K299" s="648"/>
      <c r="L299" s="648"/>
      <c r="M299" s="648"/>
      <c r="N299" s="648"/>
      <c r="O299" s="648"/>
      <c r="P299" s="648"/>
      <c r="Q299" s="648"/>
      <c r="R299" s="648"/>
      <c r="S299" s="648"/>
      <c r="T299" s="648"/>
      <c r="U299" s="648"/>
      <c r="V299" s="648"/>
      <c r="W299" s="648"/>
      <c r="X299" s="648"/>
      <c r="Y299" s="648"/>
      <c r="Z299" s="648"/>
      <c r="AA299" s="648"/>
      <c r="AB299" s="648"/>
      <c r="AC299" s="648"/>
      <c r="AD299" s="648"/>
      <c r="AE299" s="648"/>
      <c r="AF299" s="648"/>
      <c r="AG299" s="648"/>
      <c r="AH299" s="648"/>
      <c r="AI299" s="648"/>
      <c r="AJ299" s="648"/>
      <c r="AK299" s="648"/>
      <c r="AL299" s="648"/>
      <c r="AM299" s="648"/>
      <c r="AN299" s="648"/>
      <c r="AO299" s="648"/>
      <c r="AP299" s="648"/>
      <c r="AQ299" s="648"/>
      <c r="AR299" s="648"/>
      <c r="AS299" s="648"/>
      <c r="AT299" s="648"/>
      <c r="AU299" s="648"/>
      <c r="AV299" s="648"/>
      <c r="AW299" s="648"/>
      <c r="AX299" s="648"/>
      <c r="AY299" s="648"/>
      <c r="AZ299" s="648"/>
      <c r="BA299" s="648"/>
      <c r="BB299" s="648"/>
      <c r="BC299" s="648"/>
      <c r="BD299" s="648"/>
      <c r="BE299" s="648"/>
      <c r="BF299" s="648"/>
      <c r="BG299" s="648"/>
      <c r="BH299" s="648"/>
      <c r="BI299" s="648"/>
      <c r="BJ299" s="648"/>
      <c r="BK299" s="648"/>
      <c r="BL299" s="648"/>
      <c r="BM299" s="648"/>
      <c r="BN299" s="648"/>
      <c r="BO299" s="648"/>
      <c r="BP299" s="648"/>
      <c r="BQ299" s="648"/>
      <c r="BR299" s="648"/>
      <c r="BS299" s="648"/>
      <c r="BT299" s="648"/>
      <c r="BU299" s="648"/>
      <c r="BV299" s="648"/>
      <c r="BW299" s="648"/>
      <c r="BX299" s="648"/>
      <c r="BY299" s="648"/>
      <c r="BZ299" s="648"/>
      <c r="CA299" s="648"/>
      <c r="CB299" s="648"/>
      <c r="CC299" s="648"/>
      <c r="CD299" s="648"/>
      <c r="CE299" s="648"/>
      <c r="CF299" s="648"/>
      <c r="CG299" s="648"/>
      <c r="CH299" s="648"/>
      <c r="CI299" s="648"/>
      <c r="CJ299" s="648"/>
      <c r="CK299" s="648"/>
      <c r="CL299" s="648"/>
      <c r="CM299" s="648"/>
      <c r="CN299" s="648"/>
      <c r="CO299" s="648"/>
      <c r="CP299" s="648"/>
      <c r="CQ299" s="648"/>
      <c r="CR299" s="648"/>
      <c r="CS299" s="648"/>
      <c r="CT299" s="648"/>
      <c r="CU299" s="648"/>
      <c r="CV299" s="648"/>
      <c r="CW299" s="648"/>
      <c r="CX299" s="648"/>
      <c r="CY299" s="648"/>
      <c r="CZ299" s="648"/>
      <c r="DA299" s="648"/>
      <c r="DB299" s="648"/>
      <c r="DC299" s="648"/>
      <c r="DD299" s="648"/>
      <c r="DE299" s="648"/>
      <c r="DF299" s="648"/>
      <c r="DG299" s="648"/>
      <c r="DH299" s="648"/>
      <c r="DI299" s="648"/>
      <c r="DJ299" s="648"/>
      <c r="DK299" s="648"/>
      <c r="DL299" s="648"/>
      <c r="DM299" s="648"/>
      <c r="DN299" s="648"/>
      <c r="DO299" s="648"/>
      <c r="DP299" s="648"/>
      <c r="DQ299" s="648"/>
      <c r="DR299" s="648"/>
      <c r="DS299" s="648"/>
      <c r="DT299" s="648"/>
      <c r="DU299" s="648"/>
      <c r="DV299" s="648"/>
      <c r="DW299" s="648"/>
      <c r="DX299" s="648"/>
      <c r="DY299" s="648"/>
      <c r="DZ299" s="648"/>
      <c r="EA299" s="648"/>
      <c r="EB299" s="648"/>
      <c r="EC299" s="648"/>
      <c r="ED299" s="648"/>
      <c r="EE299" s="648"/>
      <c r="EF299" s="648"/>
      <c r="EG299" s="648"/>
      <c r="EH299" s="648"/>
      <c r="EI299" s="648"/>
      <c r="EJ299" s="648"/>
      <c r="EK299" s="648"/>
      <c r="EL299" s="648"/>
      <c r="EM299" s="648"/>
      <c r="EN299" s="648"/>
      <c r="EO299" s="648"/>
      <c r="EP299" s="648"/>
      <c r="EQ299" s="648"/>
      <c r="ER299" s="648"/>
      <c r="ES299" s="648"/>
      <c r="ET299" s="648"/>
      <c r="EU299" s="648"/>
      <c r="EV299" s="648"/>
      <c r="EW299" s="648"/>
      <c r="EX299" s="648"/>
      <c r="EY299" s="648"/>
      <c r="EZ299" s="648"/>
      <c r="FA299" s="648"/>
      <c r="FB299" s="648"/>
      <c r="FC299" s="648"/>
      <c r="FD299" s="648"/>
      <c r="FE299" s="648"/>
      <c r="FF299" s="648"/>
      <c r="FG299" s="648"/>
      <c r="FH299" s="648"/>
      <c r="FI299" s="648"/>
      <c r="FJ299" s="648"/>
      <c r="FK299" s="648"/>
      <c r="FL299" s="648"/>
      <c r="FM299" s="648"/>
      <c r="FN299" s="648"/>
      <c r="FO299" s="648"/>
      <c r="FP299" s="648"/>
      <c r="FQ299" s="648"/>
      <c r="FR299" s="648"/>
      <c r="FS299" s="648"/>
      <c r="FT299" s="648"/>
      <c r="FU299" s="648"/>
      <c r="FV299" s="648"/>
      <c r="FW299" s="648"/>
      <c r="FX299" s="648"/>
      <c r="FY299" s="648"/>
      <c r="FZ299" s="648"/>
      <c r="GA299" s="648"/>
      <c r="GB299" s="648"/>
      <c r="GC299" s="648"/>
      <c r="GD299" s="648"/>
      <c r="GE299" s="648"/>
      <c r="GF299" s="648"/>
      <c r="GG299" s="648"/>
      <c r="GH299" s="648"/>
      <c r="GI299" s="648"/>
      <c r="GJ299" s="648"/>
      <c r="GK299" s="648"/>
      <c r="GL299" s="648"/>
      <c r="GM299" s="648"/>
      <c r="GN299" s="648"/>
      <c r="GO299" s="648"/>
      <c r="GP299" s="648"/>
      <c r="GQ299" s="648"/>
      <c r="GR299" s="648"/>
      <c r="GS299" s="648"/>
      <c r="GT299" s="648"/>
      <c r="GU299" s="648"/>
      <c r="GV299" s="648"/>
      <c r="GW299" s="648"/>
      <c r="GX299" s="648"/>
      <c r="GY299" s="648"/>
      <c r="GZ299" s="648"/>
      <c r="HA299" s="648"/>
      <c r="HB299" s="648"/>
      <c r="HC299" s="648"/>
      <c r="HD299" s="648"/>
      <c r="HE299" s="648"/>
      <c r="HF299" s="648"/>
      <c r="HG299" s="648"/>
      <c r="HH299" s="648"/>
      <c r="HI299" s="648"/>
      <c r="HJ299" s="648"/>
      <c r="HK299" s="648"/>
      <c r="HL299" s="648"/>
    </row>
    <row r="300" spans="1:220" s="679" customFormat="1">
      <c r="A300" s="687"/>
      <c r="B300" s="687"/>
      <c r="C300" s="687"/>
      <c r="D300" s="687"/>
      <c r="E300" s="687"/>
      <c r="F300" s="687"/>
      <c r="G300" s="690"/>
      <c r="H300" s="691"/>
      <c r="I300" s="691"/>
      <c r="J300" s="645"/>
      <c r="K300" s="648"/>
      <c r="L300" s="648"/>
      <c r="M300" s="648"/>
      <c r="N300" s="648"/>
      <c r="O300" s="648"/>
      <c r="P300" s="648"/>
      <c r="Q300" s="648"/>
      <c r="R300" s="648"/>
      <c r="S300" s="648"/>
      <c r="T300" s="648"/>
      <c r="U300" s="648"/>
      <c r="V300" s="648"/>
      <c r="W300" s="648"/>
      <c r="X300" s="648"/>
      <c r="Y300" s="648"/>
      <c r="Z300" s="648"/>
      <c r="AA300" s="648"/>
      <c r="AB300" s="648"/>
      <c r="AC300" s="648"/>
      <c r="AD300" s="648"/>
      <c r="AE300" s="648"/>
      <c r="AF300" s="648"/>
      <c r="AG300" s="648"/>
      <c r="AH300" s="648"/>
      <c r="AI300" s="648"/>
      <c r="AJ300" s="648"/>
      <c r="AK300" s="648"/>
      <c r="AL300" s="648"/>
      <c r="AM300" s="648"/>
      <c r="AN300" s="648"/>
      <c r="AO300" s="648"/>
      <c r="AP300" s="648"/>
      <c r="AQ300" s="648"/>
      <c r="AR300" s="648"/>
      <c r="AS300" s="648"/>
      <c r="AT300" s="648"/>
      <c r="AU300" s="648"/>
      <c r="AV300" s="648"/>
      <c r="AW300" s="648"/>
      <c r="AX300" s="648"/>
      <c r="AY300" s="648"/>
      <c r="AZ300" s="648"/>
      <c r="BA300" s="648"/>
      <c r="BB300" s="648"/>
      <c r="BC300" s="648"/>
      <c r="BD300" s="648"/>
      <c r="BE300" s="648"/>
      <c r="BF300" s="648"/>
      <c r="BG300" s="648"/>
      <c r="BH300" s="648"/>
      <c r="BI300" s="648"/>
      <c r="BJ300" s="648"/>
      <c r="BK300" s="648"/>
      <c r="BL300" s="648"/>
      <c r="BM300" s="648"/>
      <c r="BN300" s="648"/>
      <c r="BO300" s="648"/>
      <c r="BP300" s="648"/>
      <c r="BQ300" s="648"/>
      <c r="BR300" s="648"/>
      <c r="BS300" s="648"/>
      <c r="BT300" s="648"/>
      <c r="BU300" s="648"/>
      <c r="BV300" s="648"/>
      <c r="BW300" s="648"/>
      <c r="BX300" s="648"/>
      <c r="BY300" s="648"/>
      <c r="BZ300" s="648"/>
      <c r="CA300" s="648"/>
      <c r="CB300" s="648"/>
      <c r="CC300" s="648"/>
      <c r="CD300" s="648"/>
      <c r="CE300" s="648"/>
      <c r="CF300" s="648"/>
      <c r="CG300" s="648"/>
      <c r="CH300" s="648"/>
      <c r="CI300" s="648"/>
      <c r="CJ300" s="648"/>
      <c r="CK300" s="648"/>
      <c r="CL300" s="648"/>
      <c r="CM300" s="648"/>
      <c r="CN300" s="648"/>
      <c r="CO300" s="648"/>
      <c r="CP300" s="648"/>
      <c r="CQ300" s="648"/>
      <c r="CR300" s="648"/>
      <c r="CS300" s="648"/>
      <c r="CT300" s="648"/>
      <c r="CU300" s="648"/>
      <c r="CV300" s="648"/>
      <c r="CW300" s="648"/>
      <c r="CX300" s="648"/>
      <c r="CY300" s="648"/>
      <c r="CZ300" s="648"/>
      <c r="DA300" s="648"/>
      <c r="DB300" s="648"/>
      <c r="DC300" s="648"/>
      <c r="DD300" s="648"/>
      <c r="DE300" s="648"/>
      <c r="DF300" s="648"/>
      <c r="DG300" s="648"/>
      <c r="DH300" s="648"/>
      <c r="DI300" s="648"/>
      <c r="DJ300" s="648"/>
      <c r="DK300" s="648"/>
      <c r="DL300" s="648"/>
      <c r="DM300" s="648"/>
      <c r="DN300" s="648"/>
      <c r="DO300" s="648"/>
      <c r="DP300" s="648"/>
      <c r="DQ300" s="648"/>
      <c r="DR300" s="648"/>
      <c r="DS300" s="648"/>
      <c r="DT300" s="648"/>
      <c r="DU300" s="648"/>
      <c r="DV300" s="648"/>
      <c r="DW300" s="648"/>
      <c r="DX300" s="648"/>
      <c r="DY300" s="648"/>
      <c r="DZ300" s="648"/>
      <c r="EA300" s="648"/>
      <c r="EB300" s="648"/>
      <c r="EC300" s="648"/>
      <c r="ED300" s="648"/>
      <c r="EE300" s="648"/>
      <c r="EF300" s="648"/>
      <c r="EG300" s="648"/>
      <c r="EH300" s="648"/>
      <c r="EI300" s="648"/>
      <c r="EJ300" s="648"/>
      <c r="EK300" s="648"/>
      <c r="EL300" s="648"/>
      <c r="EM300" s="648"/>
      <c r="EN300" s="648"/>
      <c r="EO300" s="648"/>
      <c r="EP300" s="648"/>
      <c r="EQ300" s="648"/>
      <c r="ER300" s="648"/>
      <c r="ES300" s="648"/>
      <c r="ET300" s="648"/>
      <c r="EU300" s="648"/>
      <c r="EV300" s="648"/>
      <c r="EW300" s="648"/>
      <c r="EX300" s="648"/>
      <c r="EY300" s="648"/>
      <c r="EZ300" s="648"/>
      <c r="FA300" s="648"/>
      <c r="FB300" s="648"/>
      <c r="FC300" s="648"/>
      <c r="FD300" s="648"/>
      <c r="FE300" s="648"/>
      <c r="FF300" s="648"/>
      <c r="FG300" s="648"/>
      <c r="FH300" s="648"/>
      <c r="FI300" s="648"/>
      <c r="FJ300" s="648"/>
      <c r="FK300" s="648"/>
      <c r="FL300" s="648"/>
      <c r="FM300" s="648"/>
      <c r="FN300" s="648"/>
      <c r="FO300" s="648"/>
      <c r="FP300" s="648"/>
      <c r="FQ300" s="648"/>
      <c r="FR300" s="648"/>
      <c r="FS300" s="648"/>
      <c r="FT300" s="648"/>
      <c r="FU300" s="648"/>
      <c r="FV300" s="648"/>
      <c r="FW300" s="648"/>
      <c r="FX300" s="648"/>
      <c r="FY300" s="648"/>
      <c r="FZ300" s="648"/>
      <c r="GA300" s="648"/>
      <c r="GB300" s="648"/>
      <c r="GC300" s="648"/>
      <c r="GD300" s="648"/>
      <c r="GE300" s="648"/>
      <c r="GF300" s="648"/>
      <c r="GG300" s="648"/>
      <c r="GH300" s="648"/>
      <c r="GI300" s="648"/>
      <c r="GJ300" s="648"/>
      <c r="GK300" s="648"/>
      <c r="GL300" s="648"/>
      <c r="GM300" s="648"/>
      <c r="GN300" s="648"/>
      <c r="GO300" s="648"/>
      <c r="GP300" s="648"/>
      <c r="GQ300" s="648"/>
      <c r="GR300" s="648"/>
      <c r="GS300" s="648"/>
      <c r="GT300" s="648"/>
      <c r="GU300" s="648"/>
      <c r="GV300" s="648"/>
      <c r="GW300" s="648"/>
      <c r="GX300" s="648"/>
      <c r="GY300" s="648"/>
      <c r="GZ300" s="648"/>
      <c r="HA300" s="648"/>
      <c r="HB300" s="648"/>
      <c r="HC300" s="648"/>
      <c r="HD300" s="648"/>
      <c r="HE300" s="648"/>
      <c r="HF300" s="648"/>
      <c r="HG300" s="648"/>
      <c r="HH300" s="648"/>
      <c r="HI300" s="648"/>
      <c r="HJ300" s="648"/>
      <c r="HK300" s="648"/>
      <c r="HL300" s="648"/>
    </row>
    <row r="301" spans="1:220" s="679" customFormat="1">
      <c r="A301" s="687"/>
      <c r="B301" s="687"/>
      <c r="C301" s="687"/>
      <c r="D301" s="687"/>
      <c r="E301" s="687"/>
      <c r="F301" s="687"/>
      <c r="G301" s="690"/>
      <c r="H301" s="691"/>
      <c r="I301" s="691"/>
      <c r="J301" s="645"/>
      <c r="K301" s="648"/>
      <c r="L301" s="648"/>
      <c r="M301" s="648"/>
      <c r="N301" s="648"/>
      <c r="O301" s="648"/>
      <c r="P301" s="648"/>
      <c r="Q301" s="648"/>
      <c r="R301" s="648"/>
      <c r="S301" s="648"/>
      <c r="T301" s="648"/>
      <c r="U301" s="648"/>
      <c r="V301" s="648"/>
      <c r="W301" s="648"/>
      <c r="X301" s="648"/>
      <c r="Y301" s="648"/>
      <c r="Z301" s="648"/>
      <c r="AA301" s="648"/>
      <c r="AB301" s="648"/>
      <c r="AC301" s="648"/>
      <c r="AD301" s="648"/>
      <c r="AE301" s="648"/>
      <c r="AF301" s="648"/>
      <c r="AG301" s="648"/>
      <c r="AH301" s="648"/>
      <c r="AI301" s="648"/>
      <c r="AJ301" s="648"/>
      <c r="AK301" s="648"/>
      <c r="AL301" s="648"/>
      <c r="AM301" s="648"/>
      <c r="AN301" s="648"/>
      <c r="AO301" s="648"/>
      <c r="AP301" s="648"/>
      <c r="AQ301" s="648"/>
      <c r="AR301" s="648"/>
      <c r="AS301" s="648"/>
      <c r="AT301" s="648"/>
      <c r="AU301" s="648"/>
      <c r="AV301" s="648"/>
      <c r="AW301" s="648"/>
      <c r="AX301" s="648"/>
      <c r="AY301" s="648"/>
      <c r="AZ301" s="648"/>
      <c r="BA301" s="648"/>
      <c r="BB301" s="648"/>
      <c r="BC301" s="648"/>
      <c r="BD301" s="648"/>
      <c r="BE301" s="648"/>
      <c r="BF301" s="648"/>
      <c r="BG301" s="648"/>
      <c r="BH301" s="648"/>
      <c r="BI301" s="648"/>
      <c r="BJ301" s="648"/>
      <c r="BK301" s="648"/>
      <c r="BL301" s="648"/>
      <c r="BM301" s="648"/>
      <c r="BN301" s="648"/>
      <c r="BO301" s="648"/>
      <c r="BP301" s="648"/>
      <c r="BQ301" s="648"/>
      <c r="BR301" s="648"/>
      <c r="BS301" s="648"/>
      <c r="BT301" s="648"/>
      <c r="BU301" s="648"/>
      <c r="BV301" s="648"/>
      <c r="BW301" s="648"/>
      <c r="BX301" s="648"/>
      <c r="BY301" s="648"/>
      <c r="BZ301" s="648"/>
      <c r="CA301" s="648"/>
      <c r="CB301" s="648"/>
      <c r="CC301" s="648"/>
      <c r="CD301" s="648"/>
      <c r="CE301" s="648"/>
      <c r="CF301" s="648"/>
      <c r="CG301" s="648"/>
      <c r="CH301" s="648"/>
      <c r="CI301" s="648"/>
      <c r="CJ301" s="648"/>
      <c r="CK301" s="648"/>
      <c r="CL301" s="648"/>
      <c r="CM301" s="648"/>
      <c r="CN301" s="648"/>
      <c r="CO301" s="648"/>
      <c r="CP301" s="648"/>
      <c r="CQ301" s="648"/>
      <c r="CR301" s="648"/>
      <c r="CS301" s="648"/>
      <c r="CT301" s="648"/>
      <c r="CU301" s="648"/>
      <c r="CV301" s="648"/>
      <c r="CW301" s="648"/>
      <c r="CX301" s="648"/>
      <c r="CY301" s="648"/>
      <c r="CZ301" s="648"/>
      <c r="DA301" s="648"/>
      <c r="DB301" s="648"/>
      <c r="DC301" s="648"/>
      <c r="DD301" s="648"/>
      <c r="DE301" s="648"/>
      <c r="DF301" s="648"/>
      <c r="DG301" s="648"/>
      <c r="DH301" s="648"/>
      <c r="DI301" s="648"/>
      <c r="DJ301" s="648"/>
      <c r="DK301" s="648"/>
      <c r="DL301" s="648"/>
      <c r="DM301" s="648"/>
      <c r="DN301" s="648"/>
      <c r="DO301" s="648"/>
      <c r="DP301" s="648"/>
      <c r="DQ301" s="648"/>
      <c r="DR301" s="648"/>
      <c r="DS301" s="648"/>
      <c r="DT301" s="648"/>
      <c r="DU301" s="648"/>
      <c r="DV301" s="648"/>
      <c r="DW301" s="648"/>
      <c r="DX301" s="648"/>
      <c r="DY301" s="648"/>
      <c r="DZ301" s="648"/>
      <c r="EA301" s="648"/>
      <c r="EB301" s="648"/>
      <c r="EC301" s="648"/>
      <c r="ED301" s="648"/>
      <c r="EE301" s="648"/>
      <c r="EF301" s="648"/>
      <c r="EG301" s="648"/>
      <c r="EH301" s="648"/>
      <c r="EI301" s="648"/>
      <c r="EJ301" s="648"/>
      <c r="EK301" s="648"/>
      <c r="EL301" s="648"/>
      <c r="EM301" s="648"/>
      <c r="EN301" s="648"/>
      <c r="EO301" s="648"/>
      <c r="EP301" s="648"/>
      <c r="EQ301" s="648"/>
      <c r="ER301" s="648"/>
      <c r="ES301" s="648"/>
      <c r="ET301" s="648"/>
      <c r="EU301" s="648"/>
      <c r="EV301" s="648"/>
      <c r="EW301" s="648"/>
      <c r="EX301" s="648"/>
      <c r="EY301" s="648"/>
      <c r="EZ301" s="648"/>
      <c r="FA301" s="648"/>
      <c r="FB301" s="648"/>
      <c r="FC301" s="648"/>
      <c r="FD301" s="648"/>
      <c r="FE301" s="648"/>
      <c r="FF301" s="648"/>
      <c r="FG301" s="648"/>
      <c r="FH301" s="648"/>
      <c r="FI301" s="648"/>
      <c r="FJ301" s="648"/>
      <c r="FK301" s="648"/>
      <c r="FL301" s="648"/>
      <c r="FM301" s="648"/>
      <c r="FN301" s="648"/>
      <c r="FO301" s="648"/>
      <c r="FP301" s="648"/>
      <c r="FQ301" s="648"/>
      <c r="FR301" s="648"/>
      <c r="FS301" s="648"/>
      <c r="FT301" s="648"/>
      <c r="FU301" s="648"/>
      <c r="FV301" s="648"/>
      <c r="FW301" s="648"/>
      <c r="FX301" s="648"/>
      <c r="FY301" s="648"/>
      <c r="FZ301" s="648"/>
      <c r="GA301" s="648"/>
      <c r="GB301" s="648"/>
      <c r="GC301" s="648"/>
      <c r="GD301" s="648"/>
      <c r="GE301" s="648"/>
      <c r="GF301" s="648"/>
      <c r="GG301" s="648"/>
      <c r="GH301" s="648"/>
      <c r="GI301" s="648"/>
      <c r="GJ301" s="648"/>
      <c r="GK301" s="648"/>
      <c r="GL301" s="648"/>
      <c r="GM301" s="648"/>
      <c r="GN301" s="648"/>
      <c r="GO301" s="648"/>
      <c r="GP301" s="648"/>
      <c r="GQ301" s="648"/>
      <c r="GR301" s="648"/>
      <c r="GS301" s="648"/>
      <c r="GT301" s="648"/>
      <c r="GU301" s="648"/>
      <c r="GV301" s="648"/>
      <c r="GW301" s="648"/>
      <c r="GX301" s="648"/>
      <c r="GY301" s="648"/>
      <c r="GZ301" s="648"/>
      <c r="HA301" s="648"/>
      <c r="HB301" s="648"/>
      <c r="HC301" s="648"/>
      <c r="HD301" s="648"/>
      <c r="HE301" s="648"/>
      <c r="HF301" s="648"/>
      <c r="HG301" s="648"/>
      <c r="HH301" s="648"/>
      <c r="HI301" s="648"/>
      <c r="HJ301" s="648"/>
      <c r="HK301" s="648"/>
      <c r="HL301" s="648"/>
    </row>
    <row r="302" spans="1:220" s="679" customFormat="1">
      <c r="A302" s="687"/>
      <c r="B302" s="687"/>
      <c r="C302" s="687"/>
      <c r="D302" s="687"/>
      <c r="E302" s="687"/>
      <c r="F302" s="687"/>
      <c r="G302" s="690"/>
      <c r="H302" s="691"/>
      <c r="I302" s="691"/>
      <c r="J302" s="645"/>
      <c r="K302" s="648"/>
      <c r="L302" s="648"/>
      <c r="M302" s="648"/>
      <c r="N302" s="648"/>
      <c r="O302" s="648"/>
      <c r="P302" s="648"/>
      <c r="Q302" s="648"/>
      <c r="R302" s="648"/>
      <c r="S302" s="648"/>
      <c r="T302" s="648"/>
      <c r="U302" s="648"/>
      <c r="V302" s="648"/>
      <c r="W302" s="648"/>
      <c r="X302" s="648"/>
      <c r="Y302" s="648"/>
      <c r="Z302" s="648"/>
      <c r="AA302" s="648"/>
      <c r="AB302" s="648"/>
      <c r="AC302" s="648"/>
      <c r="AD302" s="648"/>
      <c r="AE302" s="648"/>
      <c r="AF302" s="648"/>
      <c r="AG302" s="648"/>
      <c r="AH302" s="648"/>
      <c r="AI302" s="648"/>
      <c r="AJ302" s="648"/>
      <c r="AK302" s="648"/>
      <c r="AL302" s="648"/>
      <c r="AM302" s="648"/>
      <c r="AN302" s="648"/>
      <c r="AO302" s="648"/>
      <c r="AP302" s="648"/>
      <c r="AQ302" s="648"/>
      <c r="AR302" s="648"/>
      <c r="AS302" s="648"/>
      <c r="AT302" s="648"/>
      <c r="AU302" s="648"/>
      <c r="AV302" s="648"/>
      <c r="AW302" s="648"/>
      <c r="AX302" s="648"/>
      <c r="AY302" s="648"/>
      <c r="AZ302" s="648"/>
      <c r="BA302" s="648"/>
      <c r="BB302" s="648"/>
      <c r="BC302" s="648"/>
      <c r="BD302" s="648"/>
      <c r="BE302" s="648"/>
      <c r="BF302" s="648"/>
      <c r="BG302" s="648"/>
      <c r="BH302" s="648"/>
      <c r="BI302" s="648"/>
      <c r="BJ302" s="648"/>
      <c r="BK302" s="648"/>
      <c r="BL302" s="648"/>
      <c r="BM302" s="648"/>
      <c r="BN302" s="648"/>
      <c r="BO302" s="648"/>
      <c r="BP302" s="648"/>
      <c r="BQ302" s="648"/>
      <c r="BR302" s="648"/>
      <c r="BS302" s="648"/>
      <c r="BT302" s="648"/>
      <c r="BU302" s="648"/>
      <c r="BV302" s="648"/>
      <c r="BW302" s="648"/>
      <c r="BX302" s="648"/>
      <c r="BY302" s="648"/>
      <c r="BZ302" s="648"/>
      <c r="CA302" s="648"/>
      <c r="CB302" s="648"/>
      <c r="CC302" s="648"/>
      <c r="CD302" s="648"/>
      <c r="CE302" s="648"/>
      <c r="CF302" s="648"/>
      <c r="CG302" s="648"/>
      <c r="CH302" s="648"/>
      <c r="CI302" s="648"/>
      <c r="CJ302" s="648"/>
      <c r="CK302" s="648"/>
      <c r="CL302" s="648"/>
      <c r="CM302" s="648"/>
      <c r="CN302" s="648"/>
      <c r="CO302" s="648"/>
      <c r="CP302" s="648"/>
      <c r="CQ302" s="648"/>
      <c r="CR302" s="648"/>
      <c r="CS302" s="648"/>
      <c r="CT302" s="648"/>
      <c r="CU302" s="648"/>
      <c r="CV302" s="648"/>
      <c r="CW302" s="648"/>
      <c r="CX302" s="648"/>
      <c r="CY302" s="648"/>
      <c r="CZ302" s="648"/>
      <c r="DA302" s="648"/>
      <c r="DB302" s="648"/>
      <c r="DC302" s="648"/>
      <c r="DD302" s="648"/>
      <c r="DE302" s="648"/>
      <c r="DF302" s="648"/>
      <c r="DG302" s="648"/>
      <c r="DH302" s="648"/>
      <c r="DI302" s="648"/>
      <c r="DJ302" s="648"/>
      <c r="DK302" s="648"/>
      <c r="DL302" s="648"/>
      <c r="DM302" s="648"/>
      <c r="DN302" s="648"/>
      <c r="DO302" s="648"/>
      <c r="DP302" s="648"/>
      <c r="DQ302" s="648"/>
      <c r="DR302" s="648"/>
      <c r="DS302" s="648"/>
      <c r="DT302" s="648"/>
      <c r="DU302" s="648"/>
      <c r="DV302" s="648"/>
      <c r="DW302" s="648"/>
      <c r="DX302" s="648"/>
      <c r="DY302" s="648"/>
      <c r="DZ302" s="648"/>
      <c r="EA302" s="648"/>
      <c r="EB302" s="648"/>
      <c r="EC302" s="648"/>
      <c r="ED302" s="648"/>
      <c r="EE302" s="648"/>
      <c r="EF302" s="648"/>
      <c r="EG302" s="648"/>
      <c r="EH302" s="648"/>
      <c r="EI302" s="648"/>
      <c r="EJ302" s="648"/>
      <c r="EK302" s="648"/>
      <c r="EL302" s="648"/>
      <c r="EM302" s="648"/>
      <c r="EN302" s="648"/>
      <c r="EO302" s="648"/>
      <c r="EP302" s="648"/>
      <c r="EQ302" s="648"/>
      <c r="ER302" s="648"/>
      <c r="ES302" s="648"/>
      <c r="ET302" s="648"/>
      <c r="EU302" s="648"/>
      <c r="EV302" s="648"/>
      <c r="EW302" s="648"/>
      <c r="EX302" s="648"/>
      <c r="EY302" s="648"/>
      <c r="EZ302" s="648"/>
      <c r="FA302" s="648"/>
      <c r="FB302" s="648"/>
      <c r="FC302" s="648"/>
      <c r="FD302" s="648"/>
      <c r="FE302" s="648"/>
      <c r="FF302" s="648"/>
      <c r="FG302" s="648"/>
      <c r="FH302" s="648"/>
      <c r="FI302" s="648"/>
      <c r="FJ302" s="648"/>
      <c r="FK302" s="648"/>
      <c r="FL302" s="648"/>
      <c r="FM302" s="648"/>
      <c r="FN302" s="648"/>
      <c r="FO302" s="648"/>
      <c r="FP302" s="648"/>
      <c r="FQ302" s="648"/>
      <c r="FR302" s="648"/>
      <c r="FS302" s="648"/>
      <c r="FT302" s="648"/>
      <c r="FU302" s="648"/>
      <c r="FV302" s="648"/>
      <c r="FW302" s="648"/>
      <c r="FX302" s="648"/>
      <c r="FY302" s="648"/>
      <c r="FZ302" s="648"/>
      <c r="GA302" s="648"/>
      <c r="GB302" s="648"/>
      <c r="GC302" s="648"/>
      <c r="GD302" s="648"/>
      <c r="GE302" s="648"/>
      <c r="GF302" s="648"/>
      <c r="GG302" s="648"/>
      <c r="GH302" s="648"/>
      <c r="GI302" s="648"/>
      <c r="GJ302" s="648"/>
      <c r="GK302" s="648"/>
      <c r="GL302" s="648"/>
      <c r="GM302" s="648"/>
      <c r="GN302" s="648"/>
      <c r="GO302" s="648"/>
      <c r="GP302" s="648"/>
      <c r="GQ302" s="648"/>
      <c r="GR302" s="648"/>
      <c r="GS302" s="648"/>
      <c r="GT302" s="648"/>
      <c r="GU302" s="648"/>
      <c r="GV302" s="648"/>
      <c r="GW302" s="648"/>
      <c r="GX302" s="648"/>
      <c r="GY302" s="648"/>
      <c r="GZ302" s="648"/>
      <c r="HA302" s="648"/>
      <c r="HB302" s="648"/>
      <c r="HC302" s="648"/>
      <c r="HD302" s="648"/>
      <c r="HE302" s="648"/>
      <c r="HF302" s="648"/>
      <c r="HG302" s="648"/>
      <c r="HH302" s="648"/>
      <c r="HI302" s="648"/>
      <c r="HJ302" s="648"/>
      <c r="HK302" s="648"/>
      <c r="HL302" s="648"/>
    </row>
    <row r="303" spans="1:220" s="679" customFormat="1">
      <c r="A303" s="687"/>
      <c r="B303" s="687"/>
      <c r="C303" s="687"/>
      <c r="D303" s="687"/>
      <c r="E303" s="687"/>
      <c r="F303" s="687"/>
      <c r="G303" s="690"/>
      <c r="H303" s="691"/>
      <c r="I303" s="691"/>
      <c r="J303" s="645"/>
      <c r="K303" s="648"/>
      <c r="L303" s="648"/>
      <c r="M303" s="648"/>
      <c r="N303" s="648"/>
      <c r="O303" s="648"/>
      <c r="P303" s="648"/>
      <c r="Q303" s="648"/>
      <c r="R303" s="648"/>
      <c r="S303" s="648"/>
      <c r="T303" s="648"/>
      <c r="U303" s="648"/>
      <c r="V303" s="648"/>
      <c r="W303" s="648"/>
      <c r="X303" s="648"/>
      <c r="Y303" s="648"/>
      <c r="Z303" s="648"/>
      <c r="AA303" s="648"/>
      <c r="AB303" s="648"/>
      <c r="AC303" s="648"/>
      <c r="AD303" s="648"/>
      <c r="AE303" s="648"/>
      <c r="AF303" s="648"/>
      <c r="AG303" s="648"/>
      <c r="AH303" s="648"/>
      <c r="AI303" s="648"/>
      <c r="AJ303" s="648"/>
      <c r="AK303" s="648"/>
      <c r="AL303" s="648"/>
      <c r="AM303" s="648"/>
      <c r="AN303" s="648"/>
      <c r="AO303" s="648"/>
      <c r="AP303" s="648"/>
      <c r="AQ303" s="648"/>
      <c r="AR303" s="648"/>
      <c r="AS303" s="648"/>
      <c r="AT303" s="648"/>
      <c r="AU303" s="648"/>
      <c r="AV303" s="648"/>
      <c r="AW303" s="648"/>
      <c r="AX303" s="648"/>
      <c r="AY303" s="648"/>
      <c r="AZ303" s="648"/>
      <c r="BA303" s="648"/>
      <c r="BB303" s="648"/>
      <c r="BC303" s="648"/>
      <c r="BD303" s="648"/>
      <c r="BE303" s="648"/>
      <c r="BF303" s="648"/>
      <c r="BG303" s="648"/>
      <c r="BH303" s="648"/>
      <c r="BI303" s="648"/>
      <c r="BJ303" s="648"/>
      <c r="BK303" s="648"/>
      <c r="BL303" s="648"/>
      <c r="BM303" s="648"/>
      <c r="BN303" s="648"/>
      <c r="BO303" s="648"/>
      <c r="BP303" s="648"/>
      <c r="BQ303" s="648"/>
      <c r="BR303" s="648"/>
      <c r="BS303" s="648"/>
      <c r="BT303" s="648"/>
      <c r="BU303" s="648"/>
      <c r="BV303" s="648"/>
      <c r="BW303" s="648"/>
      <c r="BX303" s="648"/>
      <c r="BY303" s="648"/>
      <c r="BZ303" s="648"/>
      <c r="CA303" s="648"/>
      <c r="CB303" s="648"/>
      <c r="CC303" s="648"/>
      <c r="CD303" s="648"/>
      <c r="CE303" s="648"/>
      <c r="CF303" s="648"/>
      <c r="CG303" s="648"/>
      <c r="CH303" s="648"/>
      <c r="CI303" s="648"/>
      <c r="CJ303" s="648"/>
      <c r="CK303" s="648"/>
      <c r="CL303" s="648"/>
      <c r="CM303" s="648"/>
      <c r="CN303" s="648"/>
      <c r="CO303" s="648"/>
      <c r="CP303" s="648"/>
      <c r="CQ303" s="648"/>
      <c r="CR303" s="648"/>
      <c r="CS303" s="648"/>
      <c r="CT303" s="648"/>
      <c r="CU303" s="648"/>
      <c r="CV303" s="648"/>
      <c r="CW303" s="648"/>
      <c r="CX303" s="648"/>
      <c r="CY303" s="648"/>
      <c r="CZ303" s="648"/>
      <c r="DA303" s="648"/>
      <c r="DB303" s="648"/>
      <c r="DC303" s="648"/>
      <c r="DD303" s="648"/>
      <c r="DE303" s="648"/>
      <c r="DF303" s="648"/>
      <c r="DG303" s="648"/>
      <c r="DH303" s="648"/>
      <c r="DI303" s="648"/>
      <c r="DJ303" s="648"/>
      <c r="DK303" s="648"/>
      <c r="DL303" s="648"/>
      <c r="DM303" s="648"/>
      <c r="DN303" s="648"/>
      <c r="DO303" s="648"/>
      <c r="DP303" s="648"/>
      <c r="DQ303" s="648"/>
      <c r="DR303" s="648"/>
      <c r="DS303" s="648"/>
      <c r="DT303" s="648"/>
      <c r="DU303" s="648"/>
      <c r="DV303" s="648"/>
      <c r="DW303" s="648"/>
      <c r="DX303" s="648"/>
      <c r="DY303" s="648"/>
      <c r="DZ303" s="648"/>
      <c r="EA303" s="648"/>
      <c r="EB303" s="648"/>
      <c r="EC303" s="648"/>
      <c r="ED303" s="648"/>
      <c r="EE303" s="648"/>
      <c r="EF303" s="648"/>
      <c r="EG303" s="648"/>
      <c r="EH303" s="648"/>
      <c r="EI303" s="648"/>
      <c r="EJ303" s="648"/>
      <c r="EK303" s="648"/>
      <c r="EL303" s="648"/>
      <c r="EM303" s="648"/>
      <c r="EN303" s="648"/>
      <c r="EO303" s="648"/>
      <c r="EP303" s="648"/>
      <c r="EQ303" s="648"/>
      <c r="ER303" s="648"/>
      <c r="ES303" s="648"/>
      <c r="ET303" s="648"/>
      <c r="EU303" s="648"/>
      <c r="EV303" s="648"/>
      <c r="EW303" s="648"/>
      <c r="EX303" s="648"/>
      <c r="EY303" s="648"/>
      <c r="EZ303" s="648"/>
      <c r="FA303" s="648"/>
      <c r="FB303" s="648"/>
      <c r="FC303" s="648"/>
      <c r="FD303" s="648"/>
      <c r="FE303" s="648"/>
      <c r="FF303" s="648"/>
      <c r="FG303" s="648"/>
      <c r="FH303" s="648"/>
      <c r="FI303" s="648"/>
      <c r="FJ303" s="648"/>
      <c r="FK303" s="648"/>
      <c r="FL303" s="648"/>
      <c r="FM303" s="648"/>
      <c r="FN303" s="648"/>
      <c r="FO303" s="648"/>
      <c r="FP303" s="648"/>
      <c r="FQ303" s="648"/>
      <c r="FR303" s="648"/>
      <c r="FS303" s="648"/>
      <c r="FT303" s="648"/>
      <c r="FU303" s="648"/>
      <c r="FV303" s="648"/>
      <c r="FW303" s="648"/>
      <c r="FX303" s="648"/>
      <c r="FY303" s="648"/>
      <c r="FZ303" s="648"/>
      <c r="GA303" s="648"/>
      <c r="GB303" s="648"/>
      <c r="GC303" s="648"/>
      <c r="GD303" s="648"/>
      <c r="GE303" s="648"/>
      <c r="GF303" s="648"/>
      <c r="GG303" s="648"/>
      <c r="GH303" s="648"/>
      <c r="GI303" s="648"/>
      <c r="GJ303" s="648"/>
      <c r="GK303" s="648"/>
      <c r="GL303" s="648"/>
      <c r="GM303" s="648"/>
      <c r="GN303" s="648"/>
      <c r="GO303" s="648"/>
      <c r="GP303" s="648"/>
      <c r="GQ303" s="648"/>
      <c r="GR303" s="648"/>
      <c r="GS303" s="648"/>
      <c r="GT303" s="648"/>
      <c r="GU303" s="648"/>
      <c r="GV303" s="648"/>
      <c r="GW303" s="648"/>
      <c r="GX303" s="648"/>
      <c r="GY303" s="648"/>
      <c r="GZ303" s="648"/>
      <c r="HA303" s="648"/>
      <c r="HB303" s="648"/>
      <c r="HC303" s="648"/>
      <c r="HD303" s="648"/>
      <c r="HE303" s="648"/>
      <c r="HF303" s="648"/>
      <c r="HG303" s="648"/>
      <c r="HH303" s="648"/>
      <c r="HI303" s="648"/>
      <c r="HJ303" s="648"/>
      <c r="HK303" s="648"/>
      <c r="HL303" s="648"/>
    </row>
    <row r="304" spans="1:220" s="679" customFormat="1">
      <c r="A304" s="687"/>
      <c r="B304" s="687"/>
      <c r="C304" s="687"/>
      <c r="D304" s="687"/>
      <c r="E304" s="687"/>
      <c r="F304" s="687"/>
      <c r="G304" s="690"/>
      <c r="H304" s="691"/>
      <c r="I304" s="691"/>
      <c r="J304" s="645"/>
      <c r="K304" s="648"/>
      <c r="L304" s="648"/>
      <c r="M304" s="648"/>
      <c r="N304" s="648"/>
      <c r="O304" s="648"/>
      <c r="P304" s="648"/>
      <c r="Q304" s="648"/>
      <c r="R304" s="648"/>
      <c r="S304" s="648"/>
      <c r="T304" s="648"/>
      <c r="U304" s="648"/>
      <c r="V304" s="648"/>
      <c r="W304" s="648"/>
      <c r="X304" s="648"/>
      <c r="Y304" s="648"/>
      <c r="Z304" s="648"/>
      <c r="AA304" s="648"/>
      <c r="AB304" s="648"/>
      <c r="AC304" s="648"/>
      <c r="AD304" s="648"/>
      <c r="AE304" s="648"/>
      <c r="AF304" s="648"/>
      <c r="AG304" s="648"/>
      <c r="AH304" s="648"/>
      <c r="AI304" s="648"/>
      <c r="AJ304" s="648"/>
      <c r="AK304" s="648"/>
      <c r="AL304" s="648"/>
      <c r="AM304" s="648"/>
      <c r="AN304" s="648"/>
      <c r="AO304" s="648"/>
      <c r="AP304" s="648"/>
      <c r="AQ304" s="648"/>
      <c r="AR304" s="648"/>
      <c r="AS304" s="648"/>
      <c r="AT304" s="648"/>
      <c r="AU304" s="648"/>
      <c r="AV304" s="648"/>
      <c r="AW304" s="648"/>
      <c r="AX304" s="648"/>
      <c r="AY304" s="648"/>
      <c r="AZ304" s="648"/>
      <c r="BA304" s="648"/>
      <c r="BB304" s="648"/>
      <c r="BC304" s="648"/>
      <c r="BD304" s="648"/>
      <c r="BE304" s="648"/>
      <c r="BF304" s="648"/>
      <c r="BG304" s="648"/>
      <c r="BH304" s="648"/>
      <c r="BI304" s="648"/>
      <c r="BJ304" s="648"/>
      <c r="BK304" s="648"/>
      <c r="BL304" s="648"/>
      <c r="BM304" s="648"/>
      <c r="BN304" s="648"/>
      <c r="BO304" s="648"/>
      <c r="BP304" s="648"/>
      <c r="BQ304" s="648"/>
      <c r="BR304" s="648"/>
      <c r="BS304" s="648"/>
      <c r="BT304" s="648"/>
      <c r="BU304" s="648"/>
      <c r="BV304" s="648"/>
      <c r="BW304" s="648"/>
      <c r="BX304" s="648"/>
      <c r="BY304" s="648"/>
      <c r="BZ304" s="648"/>
      <c r="CA304" s="648"/>
      <c r="CB304" s="648"/>
      <c r="CC304" s="648"/>
      <c r="CD304" s="648"/>
      <c r="CE304" s="648"/>
      <c r="CF304" s="648"/>
      <c r="CG304" s="648"/>
      <c r="CH304" s="648"/>
      <c r="CI304" s="648"/>
      <c r="CJ304" s="648"/>
      <c r="CK304" s="648"/>
      <c r="CL304" s="648"/>
      <c r="CM304" s="648"/>
      <c r="CN304" s="648"/>
      <c r="CO304" s="648"/>
      <c r="CP304" s="648"/>
      <c r="CQ304" s="648"/>
      <c r="CR304" s="648"/>
      <c r="CS304" s="648"/>
      <c r="CT304" s="648"/>
      <c r="CU304" s="648"/>
      <c r="CV304" s="648"/>
      <c r="CW304" s="648"/>
      <c r="CX304" s="648"/>
      <c r="CY304" s="648"/>
      <c r="CZ304" s="648"/>
      <c r="DA304" s="648"/>
      <c r="DB304" s="648"/>
      <c r="DC304" s="648"/>
      <c r="DD304" s="648"/>
      <c r="DE304" s="648"/>
      <c r="DF304" s="648"/>
      <c r="DG304" s="648"/>
      <c r="DH304" s="648"/>
      <c r="DI304" s="648"/>
      <c r="DJ304" s="648"/>
      <c r="DK304" s="648"/>
      <c r="DL304" s="648"/>
      <c r="DM304" s="648"/>
      <c r="DN304" s="648"/>
      <c r="DO304" s="648"/>
      <c r="DP304" s="648"/>
      <c r="DQ304" s="648"/>
      <c r="DR304" s="648"/>
      <c r="DS304" s="648"/>
      <c r="DT304" s="648"/>
      <c r="DU304" s="648"/>
      <c r="DV304" s="648"/>
      <c r="DW304" s="648"/>
      <c r="DX304" s="648"/>
      <c r="DY304" s="648"/>
      <c r="DZ304" s="648"/>
      <c r="EA304" s="648"/>
      <c r="EB304" s="648"/>
      <c r="EC304" s="648"/>
      <c r="ED304" s="648"/>
      <c r="EE304" s="648"/>
      <c r="EF304" s="648"/>
      <c r="EG304" s="648"/>
      <c r="EH304" s="648"/>
      <c r="EI304" s="648"/>
      <c r="EJ304" s="648"/>
      <c r="EK304" s="648"/>
      <c r="EL304" s="648"/>
      <c r="EM304" s="648"/>
      <c r="EN304" s="648"/>
      <c r="EO304" s="648"/>
      <c r="EP304" s="648"/>
      <c r="EQ304" s="648"/>
      <c r="ER304" s="648"/>
      <c r="ES304" s="648"/>
      <c r="ET304" s="648"/>
      <c r="EU304" s="648"/>
      <c r="EV304" s="648"/>
      <c r="EW304" s="648"/>
      <c r="EX304" s="648"/>
      <c r="EY304" s="648"/>
      <c r="EZ304" s="648"/>
      <c r="FA304" s="648"/>
      <c r="FB304" s="648"/>
      <c r="FC304" s="648"/>
      <c r="FD304" s="648"/>
      <c r="FE304" s="648"/>
      <c r="FF304" s="648"/>
      <c r="FG304" s="648"/>
      <c r="FH304" s="648"/>
      <c r="FI304" s="648"/>
      <c r="FJ304" s="648"/>
      <c r="FK304" s="648"/>
      <c r="FL304" s="648"/>
      <c r="FM304" s="648"/>
      <c r="FN304" s="648"/>
      <c r="FO304" s="648"/>
      <c r="FP304" s="648"/>
      <c r="FQ304" s="648"/>
      <c r="FR304" s="648"/>
      <c r="FS304" s="648"/>
      <c r="FT304" s="648"/>
      <c r="FU304" s="648"/>
      <c r="FV304" s="648"/>
      <c r="FW304" s="648"/>
      <c r="FX304" s="648"/>
      <c r="FY304" s="648"/>
      <c r="FZ304" s="648"/>
      <c r="GA304" s="648"/>
      <c r="GB304" s="648"/>
      <c r="GC304" s="648"/>
      <c r="GD304" s="648"/>
      <c r="GE304" s="648"/>
      <c r="GF304" s="648"/>
      <c r="GG304" s="648"/>
      <c r="GH304" s="648"/>
      <c r="GI304" s="648"/>
      <c r="GJ304" s="648"/>
      <c r="GK304" s="648"/>
      <c r="GL304" s="648"/>
      <c r="GM304" s="648"/>
      <c r="GN304" s="648"/>
      <c r="GO304" s="648"/>
      <c r="GP304" s="648"/>
      <c r="GQ304" s="648"/>
      <c r="GR304" s="648"/>
      <c r="GS304" s="648"/>
      <c r="GT304" s="648"/>
      <c r="GU304" s="648"/>
      <c r="GV304" s="648"/>
      <c r="GW304" s="648"/>
      <c r="GX304" s="648"/>
      <c r="GY304" s="648"/>
      <c r="GZ304" s="648"/>
      <c r="HA304" s="648"/>
      <c r="HB304" s="648"/>
      <c r="HC304" s="648"/>
      <c r="HD304" s="648"/>
      <c r="HE304" s="648"/>
      <c r="HF304" s="648"/>
      <c r="HG304" s="648"/>
      <c r="HH304" s="648"/>
      <c r="HI304" s="648"/>
      <c r="HJ304" s="648"/>
      <c r="HK304" s="648"/>
      <c r="HL304" s="648"/>
    </row>
    <row r="305" spans="1:220" s="679" customFormat="1">
      <c r="A305" s="687"/>
      <c r="B305" s="687"/>
      <c r="C305" s="687"/>
      <c r="D305" s="687"/>
      <c r="E305" s="687"/>
      <c r="F305" s="687"/>
      <c r="G305" s="690"/>
      <c r="H305" s="691"/>
      <c r="I305" s="691"/>
      <c r="J305" s="645"/>
      <c r="K305" s="648"/>
      <c r="L305" s="648"/>
      <c r="M305" s="648"/>
      <c r="N305" s="648"/>
      <c r="O305" s="648"/>
      <c r="P305" s="648"/>
      <c r="Q305" s="648"/>
      <c r="R305" s="648"/>
      <c r="S305" s="648"/>
      <c r="T305" s="648"/>
      <c r="U305" s="648"/>
      <c r="V305" s="648"/>
      <c r="W305" s="648"/>
      <c r="X305" s="648"/>
      <c r="Y305" s="648"/>
      <c r="Z305" s="648"/>
      <c r="AA305" s="648"/>
      <c r="AB305" s="648"/>
      <c r="AC305" s="648"/>
      <c r="AD305" s="648"/>
      <c r="AE305" s="648"/>
      <c r="AF305" s="648"/>
      <c r="AG305" s="648"/>
      <c r="AH305" s="648"/>
      <c r="AI305" s="648"/>
      <c r="AJ305" s="648"/>
      <c r="AK305" s="648"/>
      <c r="AL305" s="648"/>
      <c r="AM305" s="648"/>
      <c r="AN305" s="648"/>
      <c r="AO305" s="648"/>
      <c r="AP305" s="648"/>
      <c r="AQ305" s="648"/>
      <c r="AR305" s="648"/>
      <c r="AS305" s="648"/>
      <c r="AT305" s="648"/>
      <c r="AU305" s="648"/>
      <c r="AV305" s="648"/>
      <c r="AW305" s="648"/>
      <c r="AX305" s="648"/>
      <c r="AY305" s="648"/>
      <c r="AZ305" s="648"/>
      <c r="BA305" s="648"/>
      <c r="BB305" s="648"/>
      <c r="BC305" s="648"/>
      <c r="BD305" s="648"/>
      <c r="BE305" s="648"/>
      <c r="BF305" s="648"/>
      <c r="BG305" s="648"/>
      <c r="BH305" s="648"/>
      <c r="BI305" s="648"/>
      <c r="BJ305" s="648"/>
      <c r="BK305" s="648"/>
      <c r="BL305" s="648"/>
      <c r="BM305" s="648"/>
      <c r="BN305" s="648"/>
      <c r="BO305" s="648"/>
      <c r="BP305" s="648"/>
      <c r="BQ305" s="648"/>
      <c r="BR305" s="648"/>
      <c r="BS305" s="648"/>
      <c r="BT305" s="648"/>
      <c r="BU305" s="648"/>
      <c r="BV305" s="648"/>
      <c r="BW305" s="648"/>
      <c r="BX305" s="648"/>
      <c r="BY305" s="648"/>
      <c r="BZ305" s="648"/>
      <c r="CA305" s="648"/>
      <c r="CB305" s="648"/>
      <c r="CC305" s="648"/>
      <c r="CD305" s="648"/>
      <c r="CE305" s="648"/>
      <c r="CF305" s="648"/>
      <c r="CG305" s="648"/>
      <c r="CH305" s="648"/>
      <c r="CI305" s="648"/>
      <c r="CJ305" s="648"/>
      <c r="CK305" s="648"/>
      <c r="CL305" s="648"/>
      <c r="CM305" s="648"/>
      <c r="CN305" s="648"/>
      <c r="CO305" s="648"/>
      <c r="CP305" s="648"/>
      <c r="CQ305" s="648"/>
      <c r="CR305" s="648"/>
      <c r="CS305" s="648"/>
      <c r="CT305" s="648"/>
      <c r="CU305" s="648"/>
      <c r="CV305" s="648"/>
      <c r="CW305" s="648"/>
      <c r="CX305" s="648"/>
      <c r="CY305" s="648"/>
      <c r="CZ305" s="648"/>
      <c r="DA305" s="648"/>
      <c r="DB305" s="648"/>
      <c r="DC305" s="648"/>
      <c r="DD305" s="648"/>
      <c r="DE305" s="648"/>
      <c r="DF305" s="648"/>
      <c r="DG305" s="648"/>
      <c r="DH305" s="648"/>
      <c r="DI305" s="648"/>
      <c r="DJ305" s="648"/>
      <c r="DK305" s="648"/>
      <c r="DL305" s="648"/>
      <c r="DM305" s="648"/>
      <c r="DN305" s="648"/>
      <c r="DO305" s="648"/>
      <c r="DP305" s="648"/>
      <c r="DQ305" s="648"/>
      <c r="DR305" s="648"/>
      <c r="DS305" s="648"/>
      <c r="DT305" s="648"/>
      <c r="DU305" s="648"/>
      <c r="DV305" s="648"/>
      <c r="DW305" s="648"/>
      <c r="DX305" s="648"/>
      <c r="DY305" s="648"/>
      <c r="DZ305" s="648"/>
      <c r="EA305" s="648"/>
      <c r="EB305" s="648"/>
      <c r="EC305" s="648"/>
      <c r="ED305" s="648"/>
      <c r="EE305" s="648"/>
      <c r="EF305" s="648"/>
      <c r="EG305" s="648"/>
      <c r="EH305" s="648"/>
      <c r="EI305" s="648"/>
      <c r="EJ305" s="648"/>
      <c r="EK305" s="648"/>
      <c r="EL305" s="648"/>
      <c r="EM305" s="648"/>
      <c r="EN305" s="648"/>
      <c r="EO305" s="648"/>
      <c r="EP305" s="648"/>
      <c r="EQ305" s="648"/>
      <c r="ER305" s="648"/>
      <c r="ES305" s="648"/>
      <c r="ET305" s="648"/>
      <c r="EU305" s="648"/>
      <c r="EV305" s="648"/>
      <c r="EW305" s="648"/>
      <c r="EX305" s="648"/>
      <c r="EY305" s="648"/>
      <c r="EZ305" s="648"/>
      <c r="FA305" s="648"/>
      <c r="FB305" s="648"/>
      <c r="FC305" s="648"/>
      <c r="FD305" s="648"/>
      <c r="FE305" s="648"/>
      <c r="FF305" s="648"/>
      <c r="FG305" s="648"/>
      <c r="FH305" s="648"/>
      <c r="FI305" s="648"/>
      <c r="FJ305" s="648"/>
      <c r="FK305" s="648"/>
      <c r="FL305" s="648"/>
      <c r="FM305" s="648"/>
      <c r="FN305" s="648"/>
      <c r="FO305" s="648"/>
      <c r="FP305" s="648"/>
      <c r="FQ305" s="648"/>
      <c r="FR305" s="648"/>
      <c r="FS305" s="648"/>
      <c r="FT305" s="648"/>
      <c r="FU305" s="648"/>
      <c r="FV305" s="648"/>
      <c r="FW305" s="648"/>
      <c r="FX305" s="648"/>
      <c r="FY305" s="648"/>
      <c r="FZ305" s="648"/>
      <c r="GA305" s="648"/>
      <c r="GB305" s="648"/>
      <c r="GC305" s="648"/>
      <c r="GD305" s="648"/>
      <c r="GE305" s="648"/>
      <c r="GF305" s="648"/>
      <c r="GG305" s="648"/>
      <c r="GH305" s="648"/>
      <c r="GI305" s="648"/>
      <c r="GJ305" s="648"/>
      <c r="GK305" s="648"/>
      <c r="GL305" s="648"/>
      <c r="GM305" s="648"/>
      <c r="GN305" s="648"/>
      <c r="GO305" s="648"/>
      <c r="GP305" s="648"/>
      <c r="GQ305" s="648"/>
      <c r="GR305" s="648"/>
      <c r="GS305" s="648"/>
      <c r="GT305" s="648"/>
      <c r="GU305" s="648"/>
      <c r="GV305" s="648"/>
      <c r="GW305" s="648"/>
      <c r="GX305" s="648"/>
      <c r="GY305" s="648"/>
      <c r="GZ305" s="648"/>
      <c r="HA305" s="648"/>
      <c r="HB305" s="648"/>
      <c r="HC305" s="648"/>
      <c r="HD305" s="648"/>
      <c r="HE305" s="648"/>
      <c r="HF305" s="648"/>
      <c r="HG305" s="648"/>
      <c r="HH305" s="648"/>
      <c r="HI305" s="648"/>
      <c r="HJ305" s="648"/>
      <c r="HK305" s="648"/>
      <c r="HL305" s="648"/>
    </row>
    <row r="306" spans="1:220" s="679" customFormat="1">
      <c r="A306" s="687"/>
      <c r="B306" s="687"/>
      <c r="C306" s="687"/>
      <c r="D306" s="687"/>
      <c r="E306" s="687"/>
      <c r="F306" s="687"/>
      <c r="G306" s="690"/>
      <c r="H306" s="691"/>
      <c r="I306" s="691"/>
      <c r="J306" s="645"/>
      <c r="K306" s="648"/>
      <c r="L306" s="648"/>
      <c r="M306" s="648"/>
      <c r="N306" s="648"/>
      <c r="O306" s="648"/>
      <c r="P306" s="648"/>
      <c r="Q306" s="648"/>
      <c r="R306" s="648"/>
      <c r="S306" s="648"/>
      <c r="T306" s="648"/>
      <c r="U306" s="648"/>
      <c r="V306" s="648"/>
      <c r="W306" s="648"/>
      <c r="X306" s="648"/>
      <c r="Y306" s="648"/>
      <c r="Z306" s="648"/>
      <c r="AA306" s="648"/>
      <c r="AB306" s="648"/>
      <c r="AC306" s="648"/>
      <c r="AD306" s="648"/>
      <c r="AE306" s="648"/>
      <c r="AF306" s="648"/>
      <c r="AG306" s="648"/>
      <c r="AH306" s="648"/>
      <c r="AI306" s="648"/>
      <c r="AJ306" s="648"/>
      <c r="AK306" s="648"/>
      <c r="AL306" s="648"/>
      <c r="AM306" s="648"/>
      <c r="AN306" s="648"/>
      <c r="AO306" s="648"/>
      <c r="AP306" s="648"/>
      <c r="AQ306" s="648"/>
      <c r="AR306" s="648"/>
      <c r="AS306" s="648"/>
      <c r="AT306" s="648"/>
      <c r="AU306" s="648"/>
      <c r="AV306" s="648"/>
      <c r="AW306" s="648"/>
      <c r="AX306" s="648"/>
      <c r="AY306" s="648"/>
      <c r="AZ306" s="648"/>
      <c r="BA306" s="648"/>
      <c r="BB306" s="648"/>
      <c r="BC306" s="648"/>
      <c r="BD306" s="648"/>
      <c r="BE306" s="648"/>
      <c r="BF306" s="648"/>
      <c r="BG306" s="648"/>
      <c r="BH306" s="648"/>
      <c r="BI306" s="648"/>
      <c r="BJ306" s="648"/>
      <c r="BK306" s="648"/>
      <c r="BL306" s="648"/>
      <c r="BM306" s="648"/>
      <c r="BN306" s="648"/>
      <c r="BO306" s="648"/>
      <c r="BP306" s="648"/>
      <c r="BQ306" s="648"/>
      <c r="BR306" s="648"/>
      <c r="BS306" s="648"/>
      <c r="BT306" s="648"/>
      <c r="BU306" s="648"/>
      <c r="BV306" s="648"/>
      <c r="BW306" s="648"/>
      <c r="BX306" s="648"/>
      <c r="BY306" s="648"/>
      <c r="BZ306" s="648"/>
      <c r="CA306" s="648"/>
      <c r="CB306" s="648"/>
      <c r="CC306" s="648"/>
      <c r="CD306" s="648"/>
      <c r="CE306" s="648"/>
      <c r="CF306" s="648"/>
      <c r="CG306" s="648"/>
      <c r="CH306" s="648"/>
      <c r="CI306" s="648"/>
      <c r="CJ306" s="648"/>
      <c r="CK306" s="648"/>
      <c r="CL306" s="648"/>
      <c r="CM306" s="648"/>
      <c r="CN306" s="648"/>
      <c r="CO306" s="648"/>
      <c r="CP306" s="648"/>
      <c r="CQ306" s="648"/>
      <c r="CR306" s="648"/>
      <c r="CS306" s="648"/>
      <c r="CT306" s="648"/>
      <c r="CU306" s="648"/>
      <c r="CV306" s="648"/>
      <c r="CW306" s="648"/>
      <c r="CX306" s="648"/>
      <c r="CY306" s="648"/>
      <c r="CZ306" s="648"/>
      <c r="DA306" s="648"/>
      <c r="DB306" s="648"/>
      <c r="DC306" s="648"/>
      <c r="DD306" s="648"/>
      <c r="DE306" s="648"/>
      <c r="DF306" s="648"/>
      <c r="DG306" s="648"/>
      <c r="DH306" s="648"/>
      <c r="DI306" s="648"/>
      <c r="DJ306" s="648"/>
      <c r="DK306" s="648"/>
      <c r="DL306" s="648"/>
      <c r="DM306" s="648"/>
      <c r="DN306" s="648"/>
      <c r="DO306" s="648"/>
      <c r="DP306" s="648"/>
      <c r="DQ306" s="648"/>
      <c r="DR306" s="648"/>
      <c r="DS306" s="648"/>
      <c r="DT306" s="648"/>
      <c r="DU306" s="648"/>
      <c r="DV306" s="648"/>
      <c r="DW306" s="648"/>
      <c r="DX306" s="648"/>
      <c r="DY306" s="648"/>
      <c r="DZ306" s="648"/>
      <c r="EA306" s="648"/>
      <c r="EB306" s="648"/>
      <c r="EC306" s="648"/>
      <c r="ED306" s="648"/>
      <c r="EE306" s="648"/>
      <c r="EF306" s="648"/>
      <c r="EG306" s="648"/>
      <c r="EH306" s="648"/>
      <c r="EI306" s="648"/>
      <c r="EJ306" s="648"/>
      <c r="EK306" s="648"/>
      <c r="EL306" s="648"/>
      <c r="EM306" s="648"/>
      <c r="EN306" s="648"/>
      <c r="EO306" s="648"/>
      <c r="EP306" s="648"/>
      <c r="EQ306" s="648"/>
      <c r="ER306" s="648"/>
      <c r="ES306" s="648"/>
      <c r="ET306" s="648"/>
      <c r="EU306" s="648"/>
      <c r="EV306" s="648"/>
      <c r="EW306" s="648"/>
      <c r="EX306" s="648"/>
      <c r="EY306" s="648"/>
      <c r="EZ306" s="648"/>
      <c r="FA306" s="648"/>
      <c r="FB306" s="648"/>
      <c r="FC306" s="648"/>
      <c r="FD306" s="648"/>
      <c r="FE306" s="648"/>
      <c r="FF306" s="648"/>
      <c r="FG306" s="648"/>
      <c r="FH306" s="648"/>
      <c r="FI306" s="648"/>
      <c r="FJ306" s="648"/>
      <c r="FK306" s="648"/>
      <c r="FL306" s="648"/>
      <c r="FM306" s="648"/>
      <c r="FN306" s="648"/>
      <c r="FO306" s="648"/>
      <c r="FP306" s="648"/>
      <c r="FQ306" s="648"/>
      <c r="FR306" s="648"/>
      <c r="FS306" s="648"/>
      <c r="FT306" s="648"/>
      <c r="FU306" s="648"/>
      <c r="FV306" s="648"/>
      <c r="FW306" s="648"/>
      <c r="FX306" s="648"/>
      <c r="FY306" s="648"/>
      <c r="FZ306" s="648"/>
      <c r="GA306" s="648"/>
      <c r="GB306" s="648"/>
      <c r="GC306" s="648"/>
      <c r="GD306" s="648"/>
      <c r="GE306" s="648"/>
      <c r="GF306" s="648"/>
      <c r="GG306" s="648"/>
      <c r="GH306" s="648"/>
      <c r="GI306" s="648"/>
      <c r="GJ306" s="648"/>
      <c r="GK306" s="648"/>
      <c r="GL306" s="648"/>
      <c r="GM306" s="648"/>
      <c r="GN306" s="648"/>
      <c r="GO306" s="648"/>
      <c r="GP306" s="648"/>
      <c r="GQ306" s="648"/>
      <c r="GR306" s="648"/>
      <c r="GS306" s="648"/>
      <c r="GT306" s="648"/>
      <c r="GU306" s="648"/>
      <c r="GV306" s="648"/>
      <c r="GW306" s="648"/>
      <c r="GX306" s="648"/>
      <c r="GY306" s="648"/>
      <c r="GZ306" s="648"/>
      <c r="HA306" s="648"/>
      <c r="HB306" s="648"/>
      <c r="HC306" s="648"/>
      <c r="HD306" s="648"/>
      <c r="HE306" s="648"/>
      <c r="HF306" s="648"/>
      <c r="HG306" s="648"/>
      <c r="HH306" s="648"/>
      <c r="HI306" s="648"/>
      <c r="HJ306" s="648"/>
      <c r="HK306" s="648"/>
      <c r="HL306" s="648"/>
    </row>
    <row r="307" spans="1:220" s="679" customFormat="1">
      <c r="A307" s="687"/>
      <c r="B307" s="687"/>
      <c r="C307" s="687"/>
      <c r="D307" s="687"/>
      <c r="E307" s="687"/>
      <c r="F307" s="687"/>
      <c r="G307" s="690"/>
      <c r="H307" s="691"/>
      <c r="I307" s="691"/>
      <c r="J307" s="645"/>
      <c r="K307" s="648"/>
      <c r="L307" s="648"/>
      <c r="M307" s="648"/>
      <c r="N307" s="648"/>
      <c r="O307" s="648"/>
      <c r="P307" s="648"/>
      <c r="Q307" s="648"/>
      <c r="R307" s="648"/>
      <c r="S307" s="648"/>
      <c r="T307" s="648"/>
      <c r="U307" s="648"/>
      <c r="V307" s="648"/>
      <c r="W307" s="648"/>
      <c r="X307" s="648"/>
      <c r="Y307" s="648"/>
      <c r="Z307" s="648"/>
      <c r="AA307" s="648"/>
      <c r="AB307" s="648"/>
      <c r="AC307" s="648"/>
      <c r="AD307" s="648"/>
      <c r="AE307" s="648"/>
      <c r="AF307" s="648"/>
      <c r="AG307" s="648"/>
      <c r="AH307" s="648"/>
      <c r="AI307" s="648"/>
      <c r="AJ307" s="648"/>
      <c r="AK307" s="648"/>
      <c r="AL307" s="648"/>
      <c r="AM307" s="648"/>
      <c r="AN307" s="648"/>
      <c r="AO307" s="648"/>
      <c r="AP307" s="648"/>
      <c r="AQ307" s="648"/>
      <c r="AR307" s="648"/>
      <c r="AS307" s="648"/>
      <c r="AT307" s="648"/>
      <c r="AU307" s="648"/>
      <c r="AV307" s="648"/>
      <c r="AW307" s="648"/>
      <c r="AX307" s="648"/>
      <c r="AY307" s="648"/>
      <c r="AZ307" s="648"/>
      <c r="BA307" s="648"/>
      <c r="BB307" s="648"/>
      <c r="BC307" s="648"/>
      <c r="BD307" s="648"/>
      <c r="BE307" s="648"/>
      <c r="BF307" s="648"/>
      <c r="BG307" s="648"/>
      <c r="BH307" s="648"/>
      <c r="BI307" s="648"/>
      <c r="BJ307" s="648"/>
      <c r="BK307" s="648"/>
      <c r="BL307" s="648"/>
      <c r="BM307" s="648"/>
      <c r="BN307" s="648"/>
      <c r="BO307" s="648"/>
      <c r="BP307" s="648"/>
      <c r="BQ307" s="648"/>
      <c r="BR307" s="648"/>
      <c r="BS307" s="648"/>
      <c r="BT307" s="648"/>
      <c r="BU307" s="648"/>
      <c r="BV307" s="648"/>
      <c r="BW307" s="648"/>
      <c r="BX307" s="648"/>
      <c r="BY307" s="648"/>
      <c r="BZ307" s="648"/>
      <c r="CA307" s="648"/>
      <c r="CB307" s="648"/>
      <c r="CC307" s="648"/>
      <c r="CD307" s="648"/>
      <c r="CE307" s="648"/>
      <c r="CF307" s="648"/>
      <c r="CG307" s="648"/>
      <c r="CH307" s="648"/>
      <c r="CI307" s="648"/>
      <c r="CJ307" s="648"/>
      <c r="CK307" s="648"/>
      <c r="CL307" s="648"/>
      <c r="CM307" s="648"/>
      <c r="CN307" s="648"/>
      <c r="CO307" s="648"/>
      <c r="CP307" s="648"/>
      <c r="CQ307" s="648"/>
      <c r="CR307" s="648"/>
      <c r="CS307" s="648"/>
      <c r="CT307" s="648"/>
      <c r="CU307" s="648"/>
      <c r="CV307" s="648"/>
      <c r="CW307" s="648"/>
      <c r="CX307" s="648"/>
      <c r="CY307" s="648"/>
      <c r="CZ307" s="648"/>
      <c r="DA307" s="648"/>
      <c r="DB307" s="648"/>
      <c r="DC307" s="648"/>
      <c r="DD307" s="648"/>
      <c r="DE307" s="648"/>
      <c r="DF307" s="648"/>
      <c r="DG307" s="648"/>
      <c r="DH307" s="648"/>
      <c r="DI307" s="648"/>
      <c r="DJ307" s="648"/>
      <c r="DK307" s="648"/>
      <c r="DL307" s="648"/>
      <c r="DM307" s="648"/>
      <c r="DN307" s="648"/>
      <c r="DO307" s="648"/>
      <c r="DP307" s="648"/>
      <c r="DQ307" s="648"/>
      <c r="DR307" s="648"/>
      <c r="DS307" s="648"/>
      <c r="DT307" s="648"/>
      <c r="DU307" s="648"/>
      <c r="DV307" s="648"/>
      <c r="DW307" s="648"/>
      <c r="DX307" s="648"/>
      <c r="DY307" s="648"/>
      <c r="DZ307" s="648"/>
      <c r="EA307" s="648"/>
      <c r="EB307" s="648"/>
      <c r="EC307" s="648"/>
      <c r="ED307" s="648"/>
      <c r="EE307" s="648"/>
      <c r="EF307" s="648"/>
      <c r="EG307" s="648"/>
      <c r="EH307" s="648"/>
      <c r="EI307" s="648"/>
      <c r="EJ307" s="648"/>
      <c r="EK307" s="648"/>
      <c r="EL307" s="648"/>
      <c r="EM307" s="648"/>
      <c r="EN307" s="648"/>
      <c r="EO307" s="648"/>
      <c r="EP307" s="648"/>
      <c r="EQ307" s="648"/>
      <c r="ER307" s="648"/>
      <c r="ES307" s="648"/>
      <c r="ET307" s="648"/>
      <c r="EU307" s="648"/>
      <c r="EV307" s="648"/>
      <c r="EW307" s="648"/>
      <c r="EX307" s="648"/>
      <c r="EY307" s="648"/>
      <c r="EZ307" s="648"/>
      <c r="FA307" s="648"/>
      <c r="FB307" s="648"/>
      <c r="FC307" s="648"/>
      <c r="FD307" s="648"/>
      <c r="FE307" s="648"/>
      <c r="FF307" s="648"/>
      <c r="FG307" s="648"/>
      <c r="FH307" s="648"/>
      <c r="FI307" s="648"/>
      <c r="FJ307" s="648"/>
      <c r="FK307" s="648"/>
      <c r="FL307" s="648"/>
      <c r="FM307" s="648"/>
      <c r="FN307" s="648"/>
      <c r="FO307" s="648"/>
      <c r="FP307" s="648"/>
      <c r="FQ307" s="648"/>
      <c r="FR307" s="648"/>
      <c r="FS307" s="648"/>
      <c r="FT307" s="648"/>
      <c r="FU307" s="648"/>
      <c r="FV307" s="648"/>
      <c r="FW307" s="648"/>
      <c r="FX307" s="648"/>
      <c r="FY307" s="648"/>
      <c r="FZ307" s="648"/>
      <c r="GA307" s="648"/>
      <c r="GB307" s="648"/>
      <c r="GC307" s="648"/>
      <c r="GD307" s="648"/>
      <c r="GE307" s="648"/>
      <c r="GF307" s="648"/>
      <c r="GG307" s="648"/>
      <c r="GH307" s="648"/>
      <c r="GI307" s="648"/>
      <c r="GJ307" s="648"/>
      <c r="GK307" s="648"/>
      <c r="GL307" s="648"/>
      <c r="GM307" s="648"/>
      <c r="GN307" s="648"/>
      <c r="GO307" s="648"/>
      <c r="GP307" s="648"/>
      <c r="GQ307" s="648"/>
      <c r="GR307" s="648"/>
      <c r="GS307" s="648"/>
      <c r="GT307" s="648"/>
      <c r="GU307" s="648"/>
      <c r="GV307" s="648"/>
      <c r="GW307" s="648"/>
      <c r="GX307" s="648"/>
      <c r="GY307" s="648"/>
      <c r="GZ307" s="648"/>
      <c r="HA307" s="648"/>
      <c r="HB307" s="648"/>
      <c r="HC307" s="648"/>
      <c r="HD307" s="648"/>
      <c r="HE307" s="648"/>
      <c r="HF307" s="648"/>
      <c r="HG307" s="648"/>
      <c r="HH307" s="648"/>
      <c r="HI307" s="648"/>
      <c r="HJ307" s="648"/>
      <c r="HK307" s="648"/>
      <c r="HL307" s="648"/>
    </row>
    <row r="308" spans="1:220" s="679" customFormat="1">
      <c r="A308" s="687"/>
      <c r="B308" s="687"/>
      <c r="C308" s="687"/>
      <c r="D308" s="687"/>
      <c r="E308" s="687"/>
      <c r="F308" s="687"/>
      <c r="G308" s="690"/>
      <c r="H308" s="691"/>
      <c r="I308" s="691"/>
      <c r="J308" s="645"/>
      <c r="K308" s="648"/>
      <c r="L308" s="648"/>
      <c r="M308" s="648"/>
      <c r="N308" s="648"/>
      <c r="O308" s="648"/>
      <c r="P308" s="648"/>
      <c r="Q308" s="648"/>
      <c r="R308" s="648"/>
      <c r="S308" s="648"/>
      <c r="T308" s="648"/>
      <c r="U308" s="648"/>
      <c r="V308" s="648"/>
      <c r="W308" s="648"/>
      <c r="X308" s="648"/>
      <c r="Y308" s="648"/>
      <c r="Z308" s="648"/>
      <c r="AA308" s="648"/>
      <c r="AB308" s="648"/>
      <c r="AC308" s="648"/>
      <c r="AD308" s="648"/>
      <c r="AE308" s="648"/>
      <c r="AF308" s="648"/>
      <c r="AG308" s="648"/>
      <c r="AH308" s="648"/>
      <c r="AI308" s="648"/>
      <c r="AJ308" s="648"/>
      <c r="AK308" s="648"/>
      <c r="AL308" s="648"/>
      <c r="AM308" s="648"/>
      <c r="AN308" s="648"/>
      <c r="AO308" s="648"/>
      <c r="AP308" s="648"/>
      <c r="AQ308" s="648"/>
      <c r="AR308" s="648"/>
      <c r="AS308" s="648"/>
      <c r="AT308" s="648"/>
      <c r="AU308" s="648"/>
      <c r="AV308" s="648"/>
      <c r="AW308" s="648"/>
      <c r="AX308" s="648"/>
      <c r="AY308" s="648"/>
      <c r="AZ308" s="648"/>
      <c r="BA308" s="648"/>
      <c r="BB308" s="648"/>
      <c r="BC308" s="648"/>
      <c r="BD308" s="648"/>
      <c r="BE308" s="648"/>
      <c r="BF308" s="648"/>
      <c r="BG308" s="648"/>
      <c r="BH308" s="648"/>
      <c r="BI308" s="648"/>
      <c r="BJ308" s="648"/>
      <c r="BK308" s="648"/>
      <c r="BL308" s="648"/>
      <c r="BM308" s="648"/>
      <c r="BN308" s="648"/>
      <c r="BO308" s="648"/>
      <c r="BP308" s="648"/>
      <c r="BQ308" s="648"/>
      <c r="BR308" s="648"/>
      <c r="BS308" s="648"/>
      <c r="BT308" s="648"/>
      <c r="BU308" s="648"/>
      <c r="BV308" s="648"/>
      <c r="BW308" s="648"/>
      <c r="BX308" s="648"/>
      <c r="BY308" s="648"/>
      <c r="BZ308" s="648"/>
      <c r="CA308" s="648"/>
      <c r="CB308" s="648"/>
      <c r="CC308" s="648"/>
      <c r="CD308" s="648"/>
      <c r="CE308" s="648"/>
      <c r="CF308" s="648"/>
      <c r="CG308" s="648"/>
      <c r="CH308" s="648"/>
      <c r="CI308" s="648"/>
      <c r="CJ308" s="648"/>
      <c r="CK308" s="648"/>
      <c r="CL308" s="648"/>
      <c r="CM308" s="648"/>
      <c r="CN308" s="648"/>
      <c r="CO308" s="648"/>
      <c r="CP308" s="648"/>
      <c r="CQ308" s="648"/>
      <c r="CR308" s="648"/>
      <c r="CS308" s="648"/>
      <c r="CT308" s="648"/>
      <c r="CU308" s="648"/>
      <c r="CV308" s="648"/>
      <c r="CW308" s="648"/>
      <c r="CX308" s="648"/>
      <c r="CY308" s="648"/>
      <c r="CZ308" s="648"/>
      <c r="DA308" s="648"/>
      <c r="DB308" s="648"/>
      <c r="DC308" s="648"/>
      <c r="DD308" s="648"/>
      <c r="DE308" s="648"/>
      <c r="DF308" s="648"/>
      <c r="DG308" s="648"/>
      <c r="DH308" s="648"/>
      <c r="DI308" s="648"/>
      <c r="DJ308" s="648"/>
      <c r="DK308" s="648"/>
      <c r="DL308" s="648"/>
      <c r="DM308" s="648"/>
      <c r="DN308" s="648"/>
      <c r="DO308" s="648"/>
      <c r="DP308" s="648"/>
      <c r="DQ308" s="648"/>
      <c r="DR308" s="648"/>
      <c r="DS308" s="648"/>
      <c r="DT308" s="648"/>
      <c r="DU308" s="648"/>
      <c r="DV308" s="648"/>
      <c r="DW308" s="648"/>
      <c r="DX308" s="648"/>
      <c r="DY308" s="648"/>
      <c r="DZ308" s="648"/>
      <c r="EA308" s="648"/>
      <c r="EB308" s="648"/>
      <c r="EC308" s="648"/>
      <c r="ED308" s="648"/>
      <c r="EE308" s="648"/>
      <c r="EF308" s="648"/>
      <c r="EG308" s="648"/>
      <c r="EH308" s="648"/>
      <c r="EI308" s="648"/>
      <c r="EJ308" s="648"/>
      <c r="EK308" s="648"/>
      <c r="EL308" s="648"/>
      <c r="EM308" s="648"/>
      <c r="EN308" s="648"/>
      <c r="EO308" s="648"/>
      <c r="EP308" s="648"/>
      <c r="EQ308" s="648"/>
      <c r="ER308" s="648"/>
      <c r="ES308" s="648"/>
      <c r="ET308" s="648"/>
      <c r="EU308" s="648"/>
      <c r="EV308" s="648"/>
      <c r="EW308" s="648"/>
      <c r="EX308" s="648"/>
      <c r="EY308" s="648"/>
      <c r="EZ308" s="648"/>
      <c r="FA308" s="648"/>
      <c r="FB308" s="648"/>
      <c r="FC308" s="648"/>
      <c r="FD308" s="648"/>
      <c r="FE308" s="648"/>
      <c r="FF308" s="648"/>
      <c r="FG308" s="648"/>
      <c r="FH308" s="648"/>
      <c r="FI308" s="648"/>
      <c r="FJ308" s="648"/>
      <c r="FK308" s="648"/>
      <c r="FL308" s="648"/>
      <c r="FM308" s="648"/>
      <c r="FN308" s="648"/>
      <c r="FO308" s="648"/>
      <c r="FP308" s="648"/>
      <c r="FQ308" s="648"/>
      <c r="FR308" s="648"/>
      <c r="FS308" s="648"/>
      <c r="FT308" s="648"/>
      <c r="FU308" s="648"/>
      <c r="FV308" s="648"/>
      <c r="FW308" s="648"/>
      <c r="FX308" s="648"/>
      <c r="FY308" s="648"/>
      <c r="FZ308" s="648"/>
      <c r="GA308" s="648"/>
      <c r="GB308" s="648"/>
      <c r="GC308" s="648"/>
      <c r="GD308" s="648"/>
      <c r="GE308" s="648"/>
      <c r="GF308" s="648"/>
      <c r="GG308" s="648"/>
      <c r="GH308" s="648"/>
      <c r="GI308" s="648"/>
      <c r="GJ308" s="648"/>
      <c r="GK308" s="648"/>
      <c r="GL308" s="648"/>
      <c r="GM308" s="648"/>
      <c r="GN308" s="648"/>
      <c r="GO308" s="648"/>
      <c r="GP308" s="648"/>
      <c r="GQ308" s="648"/>
      <c r="GR308" s="648"/>
      <c r="GS308" s="648"/>
      <c r="GT308" s="648"/>
      <c r="GU308" s="648"/>
      <c r="GV308" s="648"/>
      <c r="GW308" s="648"/>
      <c r="GX308" s="648"/>
      <c r="GY308" s="648"/>
      <c r="GZ308" s="648"/>
      <c r="HA308" s="648"/>
      <c r="HB308" s="648"/>
      <c r="HC308" s="648"/>
      <c r="HD308" s="648"/>
      <c r="HE308" s="648"/>
      <c r="HF308" s="648"/>
      <c r="HG308" s="648"/>
      <c r="HH308" s="648"/>
      <c r="HI308" s="648"/>
      <c r="HJ308" s="648"/>
      <c r="HK308" s="648"/>
      <c r="HL308" s="648"/>
    </row>
    <row r="309" spans="1:220" s="679" customFormat="1">
      <c r="A309" s="687"/>
      <c r="B309" s="687"/>
      <c r="C309" s="687"/>
      <c r="D309" s="687"/>
      <c r="E309" s="687"/>
      <c r="F309" s="687"/>
      <c r="G309" s="690"/>
      <c r="H309" s="691"/>
      <c r="I309" s="691"/>
      <c r="J309" s="645"/>
      <c r="K309" s="648"/>
      <c r="L309" s="648"/>
      <c r="M309" s="648"/>
      <c r="N309" s="648"/>
      <c r="O309" s="648"/>
      <c r="P309" s="648"/>
      <c r="Q309" s="648"/>
      <c r="R309" s="648"/>
      <c r="S309" s="648"/>
      <c r="T309" s="648"/>
      <c r="U309" s="648"/>
      <c r="V309" s="648"/>
      <c r="W309" s="648"/>
      <c r="X309" s="648"/>
      <c r="Y309" s="648"/>
      <c r="Z309" s="648"/>
      <c r="AA309" s="648"/>
      <c r="AB309" s="648"/>
      <c r="AC309" s="648"/>
      <c r="AD309" s="648"/>
      <c r="AE309" s="648"/>
      <c r="AF309" s="648"/>
      <c r="AG309" s="648"/>
      <c r="AH309" s="648"/>
      <c r="AI309" s="648"/>
      <c r="AJ309" s="648"/>
      <c r="AK309" s="648"/>
      <c r="AL309" s="648"/>
      <c r="AM309" s="648"/>
      <c r="AN309" s="648"/>
      <c r="AO309" s="648"/>
      <c r="AP309" s="648"/>
      <c r="AQ309" s="648"/>
      <c r="AR309" s="648"/>
      <c r="AS309" s="648"/>
      <c r="AT309" s="648"/>
      <c r="AU309" s="648"/>
      <c r="AV309" s="648"/>
      <c r="AW309" s="648"/>
      <c r="AX309" s="648"/>
      <c r="AY309" s="648"/>
      <c r="AZ309" s="648"/>
      <c r="BA309" s="648"/>
      <c r="BB309" s="648"/>
      <c r="BC309" s="648"/>
      <c r="BD309" s="648"/>
      <c r="BE309" s="648"/>
      <c r="BF309" s="648"/>
      <c r="BG309" s="648"/>
      <c r="BH309" s="648"/>
      <c r="BI309" s="648"/>
      <c r="BJ309" s="648"/>
      <c r="BK309" s="648"/>
      <c r="BL309" s="648"/>
      <c r="BM309" s="648"/>
      <c r="BN309" s="648"/>
      <c r="BO309" s="648"/>
      <c r="BP309" s="648"/>
      <c r="BQ309" s="648"/>
      <c r="BR309" s="648"/>
      <c r="BS309" s="648"/>
      <c r="BT309" s="648"/>
      <c r="BU309" s="648"/>
      <c r="BV309" s="648"/>
      <c r="BW309" s="648"/>
      <c r="BX309" s="648"/>
      <c r="BY309" s="648"/>
      <c r="BZ309" s="648"/>
      <c r="CA309" s="648"/>
      <c r="CB309" s="648"/>
      <c r="CC309" s="648"/>
      <c r="CD309" s="648"/>
      <c r="CE309" s="648"/>
      <c r="CF309" s="648"/>
      <c r="CG309" s="648"/>
      <c r="CH309" s="648"/>
      <c r="CI309" s="648"/>
      <c r="CJ309" s="648"/>
      <c r="CK309" s="648"/>
      <c r="CL309" s="648"/>
      <c r="CM309" s="648"/>
      <c r="CN309" s="648"/>
      <c r="CO309" s="648"/>
      <c r="CP309" s="648"/>
      <c r="CQ309" s="648"/>
      <c r="CR309" s="648"/>
      <c r="CS309" s="648"/>
      <c r="CT309" s="648"/>
      <c r="CU309" s="648"/>
      <c r="CV309" s="648"/>
      <c r="CW309" s="648"/>
      <c r="CX309" s="648"/>
      <c r="CY309" s="648"/>
      <c r="CZ309" s="648"/>
      <c r="DA309" s="648"/>
      <c r="DB309" s="648"/>
      <c r="DC309" s="648"/>
      <c r="DD309" s="648"/>
      <c r="DE309" s="648"/>
      <c r="DF309" s="648"/>
      <c r="DG309" s="648"/>
      <c r="DH309" s="648"/>
      <c r="DI309" s="648"/>
      <c r="DJ309" s="648"/>
      <c r="DK309" s="648"/>
      <c r="DL309" s="648"/>
      <c r="DM309" s="648"/>
      <c r="DN309" s="648"/>
      <c r="DO309" s="648"/>
      <c r="DP309" s="648"/>
      <c r="DQ309" s="648"/>
      <c r="DR309" s="648"/>
      <c r="DS309" s="648"/>
      <c r="DT309" s="648"/>
      <c r="DU309" s="648"/>
      <c r="DV309" s="648"/>
      <c r="DW309" s="648"/>
      <c r="DX309" s="648"/>
      <c r="DY309" s="648"/>
      <c r="DZ309" s="648"/>
      <c r="EA309" s="648"/>
      <c r="EB309" s="648"/>
      <c r="EC309" s="648"/>
      <c r="ED309" s="648"/>
      <c r="EE309" s="648"/>
      <c r="EF309" s="648"/>
      <c r="EG309" s="648"/>
      <c r="EH309" s="648"/>
      <c r="EI309" s="648"/>
      <c r="EJ309" s="648"/>
      <c r="EK309" s="648"/>
      <c r="EL309" s="648"/>
      <c r="EM309" s="648"/>
      <c r="EN309" s="648"/>
      <c r="EO309" s="648"/>
      <c r="EP309" s="648"/>
      <c r="EQ309" s="648"/>
      <c r="ER309" s="648"/>
      <c r="ES309" s="648"/>
      <c r="ET309" s="648"/>
      <c r="EU309" s="648"/>
      <c r="EV309" s="648"/>
      <c r="EW309" s="648"/>
      <c r="EX309" s="648"/>
      <c r="EY309" s="648"/>
      <c r="EZ309" s="648"/>
      <c r="FA309" s="648"/>
      <c r="FB309" s="648"/>
      <c r="FC309" s="648"/>
      <c r="FD309" s="648"/>
      <c r="FE309" s="648"/>
      <c r="FF309" s="648"/>
      <c r="FG309" s="648"/>
      <c r="FH309" s="648"/>
      <c r="FI309" s="648"/>
      <c r="FJ309" s="648"/>
      <c r="FK309" s="648"/>
      <c r="FL309" s="648"/>
      <c r="FM309" s="648"/>
      <c r="FN309" s="648"/>
      <c r="FO309" s="648"/>
      <c r="FP309" s="648"/>
      <c r="FQ309" s="648"/>
      <c r="FR309" s="648"/>
      <c r="FS309" s="648"/>
      <c r="FT309" s="648"/>
      <c r="FU309" s="648"/>
      <c r="FV309" s="648"/>
      <c r="FW309" s="648"/>
      <c r="FX309" s="648"/>
      <c r="FY309" s="648"/>
      <c r="FZ309" s="648"/>
      <c r="GA309" s="648"/>
      <c r="GB309" s="648"/>
      <c r="GC309" s="648"/>
      <c r="GD309" s="648"/>
      <c r="GE309" s="648"/>
      <c r="GF309" s="648"/>
      <c r="GG309" s="648"/>
      <c r="GH309" s="648"/>
      <c r="GI309" s="648"/>
      <c r="GJ309" s="648"/>
      <c r="GK309" s="648"/>
      <c r="GL309" s="648"/>
      <c r="GM309" s="648"/>
      <c r="GN309" s="648"/>
      <c r="GO309" s="648"/>
      <c r="GP309" s="648"/>
      <c r="GQ309" s="648"/>
      <c r="GR309" s="648"/>
      <c r="GS309" s="648"/>
      <c r="GT309" s="648"/>
      <c r="GU309" s="648"/>
      <c r="GV309" s="648"/>
      <c r="GW309" s="648"/>
      <c r="GX309" s="648"/>
      <c r="GY309" s="648"/>
      <c r="GZ309" s="648"/>
      <c r="HA309" s="648"/>
      <c r="HB309" s="648"/>
      <c r="HC309" s="648"/>
      <c r="HD309" s="648"/>
      <c r="HE309" s="648"/>
      <c r="HF309" s="648"/>
      <c r="HG309" s="648"/>
      <c r="HH309" s="648"/>
      <c r="HI309" s="648"/>
      <c r="HJ309" s="648"/>
      <c r="HK309" s="648"/>
      <c r="HL309" s="648"/>
    </row>
    <row r="310" spans="1:220" s="679" customFormat="1">
      <c r="A310" s="687"/>
      <c r="B310" s="687"/>
      <c r="C310" s="687"/>
      <c r="D310" s="687"/>
      <c r="E310" s="687"/>
      <c r="F310" s="687"/>
      <c r="G310" s="690"/>
      <c r="H310" s="691"/>
      <c r="I310" s="691"/>
      <c r="J310" s="645"/>
      <c r="K310" s="648"/>
      <c r="L310" s="648"/>
      <c r="M310" s="648"/>
      <c r="N310" s="648"/>
      <c r="O310" s="648"/>
      <c r="P310" s="648"/>
      <c r="Q310" s="648"/>
      <c r="R310" s="648"/>
      <c r="S310" s="648"/>
      <c r="T310" s="648"/>
      <c r="U310" s="648"/>
      <c r="V310" s="648"/>
      <c r="W310" s="648"/>
      <c r="X310" s="648"/>
      <c r="Y310" s="648"/>
      <c r="Z310" s="648"/>
      <c r="AA310" s="648"/>
      <c r="AB310" s="648"/>
      <c r="AC310" s="648"/>
      <c r="AD310" s="648"/>
      <c r="AE310" s="648"/>
      <c r="AF310" s="648"/>
      <c r="AG310" s="648"/>
      <c r="AH310" s="648"/>
      <c r="AI310" s="648"/>
      <c r="AJ310" s="648"/>
      <c r="AK310" s="648"/>
      <c r="AL310" s="648"/>
      <c r="AM310" s="648"/>
      <c r="AN310" s="648"/>
      <c r="AO310" s="648"/>
      <c r="AP310" s="648"/>
      <c r="AQ310" s="648"/>
      <c r="AR310" s="648"/>
      <c r="AS310" s="648"/>
      <c r="AT310" s="648"/>
      <c r="AU310" s="648"/>
      <c r="AV310" s="648"/>
      <c r="AW310" s="648"/>
      <c r="AX310" s="648"/>
      <c r="AY310" s="648"/>
      <c r="AZ310" s="648"/>
      <c r="BA310" s="648"/>
      <c r="BB310" s="648"/>
      <c r="BC310" s="648"/>
      <c r="BD310" s="648"/>
      <c r="BE310" s="648"/>
      <c r="BF310" s="648"/>
      <c r="BG310" s="648"/>
      <c r="BH310" s="648"/>
      <c r="BI310" s="648"/>
      <c r="BJ310" s="648"/>
      <c r="BK310" s="648"/>
      <c r="BL310" s="648"/>
      <c r="BM310" s="648"/>
      <c r="BN310" s="648"/>
      <c r="BO310" s="648"/>
      <c r="BP310" s="648"/>
      <c r="BQ310" s="648"/>
      <c r="BR310" s="648"/>
      <c r="BS310" s="648"/>
      <c r="BT310" s="648"/>
      <c r="BU310" s="648"/>
      <c r="BV310" s="648"/>
      <c r="BW310" s="648"/>
      <c r="BX310" s="648"/>
      <c r="BY310" s="648"/>
      <c r="BZ310" s="648"/>
      <c r="CA310" s="648"/>
      <c r="CB310" s="648"/>
      <c r="CC310" s="648"/>
      <c r="CD310" s="648"/>
      <c r="CE310" s="648"/>
      <c r="CF310" s="648"/>
      <c r="CG310" s="648"/>
      <c r="CH310" s="648"/>
      <c r="CI310" s="648"/>
      <c r="CJ310" s="648"/>
      <c r="CK310" s="648"/>
      <c r="CL310" s="648"/>
      <c r="CM310" s="648"/>
      <c r="CN310" s="648"/>
      <c r="CO310" s="648"/>
      <c r="CP310" s="648"/>
      <c r="CQ310" s="648"/>
      <c r="CR310" s="648"/>
      <c r="CS310" s="648"/>
      <c r="CT310" s="648"/>
      <c r="CU310" s="648"/>
      <c r="CV310" s="648"/>
      <c r="CW310" s="648"/>
      <c r="CX310" s="648"/>
      <c r="CY310" s="648"/>
      <c r="CZ310" s="648"/>
      <c r="DA310" s="648"/>
      <c r="DB310" s="648"/>
      <c r="DC310" s="648"/>
      <c r="DD310" s="648"/>
      <c r="DE310" s="648"/>
      <c r="DF310" s="648"/>
      <c r="DG310" s="648"/>
      <c r="DH310" s="648"/>
      <c r="DI310" s="648"/>
      <c r="DJ310" s="648"/>
      <c r="DK310" s="648"/>
      <c r="DL310" s="648"/>
      <c r="DM310" s="648"/>
      <c r="DN310" s="648"/>
      <c r="DO310" s="648"/>
      <c r="DP310" s="648"/>
      <c r="DQ310" s="648"/>
      <c r="DR310" s="648"/>
      <c r="DS310" s="648"/>
      <c r="DT310" s="648"/>
      <c r="DU310" s="648"/>
      <c r="DV310" s="648"/>
      <c r="DW310" s="648"/>
      <c r="DX310" s="648"/>
      <c r="DY310" s="648"/>
      <c r="DZ310" s="648"/>
      <c r="EA310" s="648"/>
      <c r="EB310" s="648"/>
      <c r="EC310" s="648"/>
      <c r="ED310" s="648"/>
      <c r="EE310" s="648"/>
      <c r="EF310" s="648"/>
      <c r="EG310" s="648"/>
      <c r="EH310" s="648"/>
      <c r="EI310" s="648"/>
      <c r="EJ310" s="648"/>
      <c r="EK310" s="648"/>
      <c r="EL310" s="648"/>
      <c r="EM310" s="648"/>
      <c r="EN310" s="648"/>
      <c r="EO310" s="648"/>
      <c r="EP310" s="648"/>
      <c r="EQ310" s="648"/>
      <c r="ER310" s="648"/>
      <c r="ES310" s="648"/>
      <c r="ET310" s="648"/>
      <c r="EU310" s="648"/>
      <c r="EV310" s="648"/>
      <c r="EW310" s="648"/>
      <c r="EX310" s="648"/>
      <c r="EY310" s="648"/>
      <c r="EZ310" s="648"/>
      <c r="FA310" s="648"/>
      <c r="FB310" s="648"/>
      <c r="FC310" s="648"/>
      <c r="FD310" s="648"/>
      <c r="FE310" s="648"/>
      <c r="FF310" s="648"/>
      <c r="FG310" s="648"/>
      <c r="FH310" s="648"/>
      <c r="FI310" s="648"/>
      <c r="FJ310" s="648"/>
      <c r="FK310" s="648"/>
      <c r="FL310" s="648"/>
      <c r="FM310" s="648"/>
      <c r="FN310" s="648"/>
      <c r="FO310" s="648"/>
      <c r="FP310" s="648"/>
      <c r="FQ310" s="648"/>
      <c r="FR310" s="648"/>
      <c r="FS310" s="648"/>
      <c r="FT310" s="648"/>
      <c r="FU310" s="648"/>
      <c r="FV310" s="648"/>
      <c r="FW310" s="648"/>
      <c r="FX310" s="648"/>
      <c r="FY310" s="648"/>
      <c r="FZ310" s="648"/>
      <c r="GA310" s="648"/>
      <c r="GB310" s="648"/>
      <c r="GC310" s="648"/>
      <c r="GD310" s="648"/>
      <c r="GE310" s="648"/>
      <c r="GF310" s="648"/>
      <c r="GG310" s="648"/>
      <c r="GH310" s="648"/>
      <c r="GI310" s="648"/>
      <c r="GJ310" s="648"/>
      <c r="GK310" s="648"/>
      <c r="GL310" s="648"/>
      <c r="GM310" s="648"/>
      <c r="GN310" s="648"/>
      <c r="GO310" s="648"/>
      <c r="GP310" s="648"/>
      <c r="GQ310" s="648"/>
      <c r="GR310" s="648"/>
      <c r="GS310" s="648"/>
      <c r="GT310" s="648"/>
      <c r="GU310" s="648"/>
      <c r="GV310" s="648"/>
      <c r="GW310" s="648"/>
      <c r="GX310" s="648"/>
      <c r="GY310" s="648"/>
      <c r="GZ310" s="648"/>
      <c r="HA310" s="648"/>
      <c r="HB310" s="648"/>
      <c r="HC310" s="648"/>
      <c r="HD310" s="648"/>
      <c r="HE310" s="648"/>
      <c r="HF310" s="648"/>
      <c r="HG310" s="648"/>
      <c r="HH310" s="648"/>
      <c r="HI310" s="648"/>
      <c r="HJ310" s="648"/>
      <c r="HK310" s="648"/>
      <c r="HL310" s="648"/>
    </row>
    <row r="311" spans="1:220" s="679" customFormat="1">
      <c r="A311" s="687"/>
      <c r="B311" s="687"/>
      <c r="C311" s="687"/>
      <c r="D311" s="687"/>
      <c r="E311" s="687"/>
      <c r="F311" s="687"/>
      <c r="G311" s="690"/>
      <c r="H311" s="691"/>
      <c r="I311" s="691"/>
      <c r="J311" s="645"/>
      <c r="K311" s="648"/>
      <c r="L311" s="648"/>
      <c r="M311" s="648"/>
      <c r="N311" s="648"/>
      <c r="O311" s="648"/>
      <c r="P311" s="648"/>
      <c r="Q311" s="648"/>
      <c r="R311" s="648"/>
      <c r="S311" s="648"/>
      <c r="T311" s="648"/>
      <c r="U311" s="648"/>
      <c r="V311" s="648"/>
      <c r="W311" s="648"/>
      <c r="X311" s="648"/>
      <c r="Y311" s="648"/>
      <c r="Z311" s="648"/>
      <c r="AA311" s="648"/>
      <c r="AB311" s="648"/>
      <c r="AC311" s="648"/>
      <c r="AD311" s="648"/>
      <c r="AE311" s="648"/>
      <c r="AF311" s="648"/>
      <c r="AG311" s="648"/>
      <c r="AH311" s="648"/>
      <c r="AI311" s="648"/>
      <c r="AJ311" s="648"/>
      <c r="AK311" s="648"/>
      <c r="AL311" s="648"/>
      <c r="AM311" s="648"/>
      <c r="AN311" s="648"/>
      <c r="AO311" s="648"/>
      <c r="AP311" s="648"/>
      <c r="AQ311" s="648"/>
      <c r="AR311" s="648"/>
      <c r="AS311" s="648"/>
      <c r="AT311" s="648"/>
      <c r="AU311" s="648"/>
      <c r="AV311" s="648"/>
      <c r="AW311" s="648"/>
      <c r="AX311" s="648"/>
      <c r="AY311" s="648"/>
      <c r="AZ311" s="648"/>
      <c r="BA311" s="648"/>
      <c r="BB311" s="648"/>
      <c r="BC311" s="648"/>
      <c r="BD311" s="648"/>
      <c r="BE311" s="648"/>
      <c r="BF311" s="648"/>
      <c r="BG311" s="648"/>
      <c r="BH311" s="648"/>
      <c r="BI311" s="648"/>
      <c r="BJ311" s="648"/>
      <c r="BK311" s="648"/>
      <c r="BL311" s="648"/>
      <c r="BM311" s="648"/>
      <c r="BN311" s="648"/>
      <c r="BO311" s="648"/>
      <c r="BP311" s="648"/>
      <c r="BQ311" s="648"/>
      <c r="BR311" s="648"/>
      <c r="BS311" s="648"/>
      <c r="BT311" s="648"/>
      <c r="BU311" s="648"/>
      <c r="BV311" s="648"/>
      <c r="BW311" s="648"/>
      <c r="BX311" s="648"/>
      <c r="BY311" s="648"/>
      <c r="BZ311" s="648"/>
      <c r="CA311" s="648"/>
      <c r="CB311" s="648"/>
      <c r="CC311" s="648"/>
      <c r="CD311" s="648"/>
      <c r="CE311" s="648"/>
      <c r="CF311" s="648"/>
      <c r="CG311" s="648"/>
      <c r="CH311" s="648"/>
      <c r="CI311" s="648"/>
      <c r="CJ311" s="648"/>
      <c r="CK311" s="648"/>
      <c r="CL311" s="648"/>
      <c r="CM311" s="648"/>
      <c r="CN311" s="648"/>
      <c r="CO311" s="648"/>
      <c r="CP311" s="648"/>
      <c r="CQ311" s="648"/>
      <c r="CR311" s="648"/>
      <c r="CS311" s="648"/>
      <c r="CT311" s="648"/>
      <c r="CU311" s="648"/>
      <c r="CV311" s="648"/>
      <c r="CW311" s="648"/>
      <c r="CX311" s="648"/>
      <c r="CY311" s="648"/>
      <c r="CZ311" s="648"/>
      <c r="DA311" s="648"/>
      <c r="DB311" s="648"/>
      <c r="DC311" s="648"/>
      <c r="DD311" s="648"/>
      <c r="DE311" s="648"/>
      <c r="DF311" s="648"/>
      <c r="DG311" s="648"/>
      <c r="DH311" s="648"/>
      <c r="DI311" s="648"/>
      <c r="DJ311" s="648"/>
      <c r="DK311" s="648"/>
      <c r="DL311" s="648"/>
      <c r="DM311" s="648"/>
      <c r="DN311" s="648"/>
      <c r="DO311" s="648"/>
      <c r="DP311" s="648"/>
      <c r="DQ311" s="648"/>
      <c r="DR311" s="648"/>
      <c r="DS311" s="648"/>
      <c r="DT311" s="648"/>
      <c r="DU311" s="648"/>
      <c r="DV311" s="648"/>
      <c r="DW311" s="648"/>
      <c r="DX311" s="648"/>
      <c r="DY311" s="648"/>
      <c r="DZ311" s="648"/>
      <c r="EA311" s="648"/>
      <c r="EB311" s="648"/>
      <c r="EC311" s="648"/>
      <c r="ED311" s="648"/>
      <c r="EE311" s="648"/>
      <c r="EF311" s="648"/>
      <c r="EG311" s="648"/>
      <c r="EH311" s="648"/>
      <c r="EI311" s="648"/>
      <c r="EJ311" s="648"/>
      <c r="EK311" s="648"/>
      <c r="EL311" s="648"/>
      <c r="EM311" s="648"/>
      <c r="EN311" s="648"/>
      <c r="EO311" s="648"/>
      <c r="EP311" s="648"/>
      <c r="EQ311" s="648"/>
      <c r="ER311" s="648"/>
      <c r="ES311" s="648"/>
      <c r="ET311" s="648"/>
      <c r="EU311" s="648"/>
      <c r="EV311" s="648"/>
      <c r="EW311" s="648"/>
      <c r="EX311" s="648"/>
      <c r="EY311" s="648"/>
      <c r="EZ311" s="648"/>
      <c r="FA311" s="648"/>
      <c r="FB311" s="648"/>
      <c r="FC311" s="648"/>
      <c r="FD311" s="648"/>
      <c r="FE311" s="648"/>
      <c r="FF311" s="648"/>
      <c r="FG311" s="648"/>
      <c r="FH311" s="648"/>
      <c r="FI311" s="648"/>
      <c r="FJ311" s="648"/>
      <c r="FK311" s="648"/>
      <c r="FL311" s="648"/>
      <c r="FM311" s="648"/>
      <c r="FN311" s="648"/>
      <c r="FO311" s="648"/>
      <c r="FP311" s="648"/>
      <c r="FQ311" s="648"/>
      <c r="FR311" s="648"/>
      <c r="FS311" s="648"/>
      <c r="FT311" s="648"/>
      <c r="FU311" s="648"/>
      <c r="FV311" s="648"/>
      <c r="FW311" s="648"/>
      <c r="FX311" s="648"/>
      <c r="FY311" s="648"/>
      <c r="FZ311" s="648"/>
      <c r="GA311" s="648"/>
      <c r="GB311" s="648"/>
      <c r="GC311" s="648"/>
      <c r="GD311" s="648"/>
      <c r="GE311" s="648"/>
      <c r="GF311" s="648"/>
      <c r="GG311" s="648"/>
      <c r="GH311" s="648"/>
      <c r="GI311" s="648"/>
      <c r="GJ311" s="648"/>
      <c r="GK311" s="648"/>
      <c r="GL311" s="648"/>
      <c r="GM311" s="648"/>
      <c r="GN311" s="648"/>
      <c r="GO311" s="648"/>
      <c r="GP311" s="648"/>
      <c r="GQ311" s="648"/>
      <c r="GR311" s="648"/>
      <c r="GS311" s="648"/>
      <c r="GT311" s="648"/>
      <c r="GU311" s="648"/>
      <c r="GV311" s="648"/>
      <c r="GW311" s="648"/>
      <c r="GX311" s="648"/>
      <c r="GY311" s="648"/>
      <c r="GZ311" s="648"/>
      <c r="HA311" s="648"/>
      <c r="HB311" s="648"/>
      <c r="HC311" s="648"/>
      <c r="HD311" s="648"/>
      <c r="HE311" s="648"/>
      <c r="HF311" s="648"/>
      <c r="HG311" s="648"/>
      <c r="HH311" s="648"/>
      <c r="HI311" s="648"/>
      <c r="HJ311" s="648"/>
      <c r="HK311" s="648"/>
      <c r="HL311" s="648"/>
    </row>
    <row r="312" spans="1:220" s="679" customFormat="1">
      <c r="A312" s="687"/>
      <c r="B312" s="687"/>
      <c r="C312" s="687"/>
      <c r="D312" s="687"/>
      <c r="E312" s="687"/>
      <c r="F312" s="687"/>
      <c r="G312" s="690"/>
      <c r="H312" s="691"/>
      <c r="I312" s="691"/>
      <c r="J312" s="645"/>
      <c r="K312" s="648"/>
      <c r="L312" s="648"/>
      <c r="M312" s="648"/>
      <c r="N312" s="648"/>
      <c r="O312" s="648"/>
      <c r="P312" s="648"/>
      <c r="Q312" s="648"/>
      <c r="R312" s="648"/>
      <c r="S312" s="648"/>
      <c r="T312" s="648"/>
      <c r="U312" s="648"/>
      <c r="V312" s="648"/>
      <c r="W312" s="648"/>
      <c r="X312" s="648"/>
      <c r="Y312" s="648"/>
      <c r="Z312" s="648"/>
      <c r="AA312" s="648"/>
      <c r="AB312" s="648"/>
      <c r="AC312" s="648"/>
      <c r="AD312" s="648"/>
      <c r="AE312" s="648"/>
      <c r="AF312" s="648"/>
      <c r="AG312" s="648"/>
      <c r="AH312" s="648"/>
      <c r="AI312" s="648"/>
      <c r="AJ312" s="648"/>
      <c r="AK312" s="648"/>
      <c r="AL312" s="648"/>
      <c r="AM312" s="648"/>
      <c r="AN312" s="648"/>
      <c r="AO312" s="648"/>
      <c r="AP312" s="648"/>
      <c r="AQ312" s="648"/>
      <c r="AR312" s="648"/>
      <c r="AS312" s="648"/>
      <c r="AT312" s="648"/>
      <c r="AU312" s="648"/>
      <c r="AV312" s="648"/>
      <c r="AW312" s="648"/>
      <c r="AX312" s="648"/>
      <c r="AY312" s="648"/>
      <c r="AZ312" s="648"/>
      <c r="BA312" s="648"/>
      <c r="BB312" s="648"/>
      <c r="BC312" s="648"/>
      <c r="BD312" s="648"/>
      <c r="BE312" s="648"/>
      <c r="BF312" s="648"/>
      <c r="BG312" s="648"/>
      <c r="BH312" s="648"/>
      <c r="BI312" s="648"/>
      <c r="BJ312" s="648"/>
      <c r="BK312" s="648"/>
      <c r="BL312" s="648"/>
      <c r="BM312" s="648"/>
      <c r="BN312" s="648"/>
      <c r="BO312" s="648"/>
      <c r="BP312" s="648"/>
      <c r="BQ312" s="648"/>
      <c r="BR312" s="648"/>
      <c r="BS312" s="648"/>
      <c r="BT312" s="648"/>
      <c r="BU312" s="648"/>
      <c r="BV312" s="648"/>
      <c r="BW312" s="648"/>
      <c r="BX312" s="648"/>
      <c r="BY312" s="648"/>
      <c r="BZ312" s="648"/>
      <c r="CA312" s="648"/>
      <c r="CB312" s="648"/>
      <c r="CC312" s="648"/>
      <c r="CD312" s="648"/>
      <c r="CE312" s="648"/>
      <c r="CF312" s="648"/>
      <c r="CG312" s="648"/>
      <c r="CH312" s="648"/>
      <c r="CI312" s="648"/>
      <c r="CJ312" s="648"/>
      <c r="CK312" s="648"/>
      <c r="CL312" s="648"/>
      <c r="CM312" s="648"/>
      <c r="CN312" s="648"/>
      <c r="CO312" s="648"/>
      <c r="CP312" s="648"/>
      <c r="CQ312" s="648"/>
      <c r="CR312" s="648"/>
      <c r="CS312" s="648"/>
      <c r="CT312" s="648"/>
      <c r="CU312" s="648"/>
      <c r="CV312" s="648"/>
      <c r="CW312" s="648"/>
      <c r="CX312" s="648"/>
      <c r="CY312" s="648"/>
      <c r="CZ312" s="648"/>
      <c r="DA312" s="648"/>
      <c r="DB312" s="648"/>
      <c r="DC312" s="648"/>
      <c r="DD312" s="648"/>
      <c r="DE312" s="648"/>
      <c r="DF312" s="648"/>
      <c r="DG312" s="648"/>
      <c r="DH312" s="648"/>
      <c r="DI312" s="648"/>
      <c r="DJ312" s="648"/>
      <c r="DK312" s="648"/>
      <c r="DL312" s="648"/>
      <c r="DM312" s="648"/>
      <c r="DN312" s="648"/>
      <c r="DO312" s="648"/>
      <c r="DP312" s="648"/>
      <c r="DQ312" s="648"/>
      <c r="DR312" s="648"/>
      <c r="DS312" s="648"/>
      <c r="DT312" s="648"/>
      <c r="DU312" s="648"/>
      <c r="DV312" s="648"/>
      <c r="DW312" s="648"/>
      <c r="DX312" s="648"/>
      <c r="DY312" s="648"/>
      <c r="DZ312" s="648"/>
      <c r="EA312" s="648"/>
      <c r="EB312" s="648"/>
      <c r="EC312" s="648"/>
      <c r="ED312" s="648"/>
      <c r="EE312" s="648"/>
      <c r="EF312" s="648"/>
      <c r="EG312" s="648"/>
      <c r="EH312" s="648"/>
      <c r="EI312" s="648"/>
      <c r="EJ312" s="648"/>
      <c r="EK312" s="648"/>
      <c r="EL312" s="648"/>
      <c r="EM312" s="648"/>
      <c r="EN312" s="648"/>
      <c r="EO312" s="648"/>
      <c r="EP312" s="648"/>
      <c r="EQ312" s="648"/>
      <c r="ER312" s="648"/>
      <c r="ES312" s="648"/>
      <c r="ET312" s="648"/>
      <c r="EU312" s="648"/>
      <c r="EV312" s="648"/>
      <c r="EW312" s="648"/>
      <c r="EX312" s="648"/>
      <c r="EY312" s="648"/>
      <c r="EZ312" s="648"/>
      <c r="FA312" s="648"/>
      <c r="FB312" s="648"/>
      <c r="FC312" s="648"/>
      <c r="FD312" s="648"/>
      <c r="FE312" s="648"/>
      <c r="FF312" s="648"/>
      <c r="FG312" s="648"/>
      <c r="FH312" s="648"/>
      <c r="FI312" s="648"/>
      <c r="FJ312" s="648"/>
      <c r="FK312" s="648"/>
      <c r="FL312" s="648"/>
      <c r="FM312" s="648"/>
      <c r="FN312" s="648"/>
      <c r="FO312" s="648"/>
      <c r="FP312" s="648"/>
      <c r="FQ312" s="648"/>
      <c r="FR312" s="648"/>
      <c r="FS312" s="648"/>
      <c r="FT312" s="648"/>
      <c r="FU312" s="648"/>
      <c r="FV312" s="648"/>
      <c r="FW312" s="648"/>
      <c r="FX312" s="648"/>
      <c r="FY312" s="648"/>
      <c r="FZ312" s="648"/>
      <c r="GA312" s="648"/>
      <c r="GB312" s="648"/>
      <c r="GC312" s="648"/>
      <c r="GD312" s="648"/>
      <c r="GE312" s="648"/>
      <c r="GF312" s="648"/>
      <c r="GG312" s="648"/>
      <c r="GH312" s="648"/>
      <c r="GI312" s="648"/>
      <c r="GJ312" s="648"/>
      <c r="GK312" s="648"/>
      <c r="GL312" s="648"/>
      <c r="GM312" s="648"/>
      <c r="GN312" s="648"/>
      <c r="GO312" s="648"/>
      <c r="GP312" s="648"/>
      <c r="GQ312" s="648"/>
      <c r="GR312" s="648"/>
      <c r="GS312" s="648"/>
      <c r="GT312" s="648"/>
      <c r="GU312" s="648"/>
      <c r="GV312" s="648"/>
      <c r="GW312" s="648"/>
      <c r="GX312" s="648"/>
      <c r="GY312" s="648"/>
      <c r="GZ312" s="648"/>
      <c r="HA312" s="648"/>
      <c r="HB312" s="648"/>
      <c r="HC312" s="648"/>
      <c r="HD312" s="648"/>
      <c r="HE312" s="648"/>
      <c r="HF312" s="648"/>
      <c r="HG312" s="648"/>
      <c r="HH312" s="648"/>
      <c r="HI312" s="648"/>
      <c r="HJ312" s="648"/>
      <c r="HK312" s="648"/>
      <c r="HL312" s="648"/>
    </row>
    <row r="313" spans="1:220" s="679" customFormat="1">
      <c r="A313" s="687"/>
      <c r="B313" s="687"/>
      <c r="C313" s="687"/>
      <c r="D313" s="687"/>
      <c r="E313" s="687"/>
      <c r="F313" s="687"/>
      <c r="G313" s="690"/>
      <c r="H313" s="691"/>
      <c r="I313" s="691"/>
      <c r="J313" s="645"/>
      <c r="K313" s="648"/>
      <c r="L313" s="648"/>
      <c r="M313" s="648"/>
      <c r="N313" s="648"/>
      <c r="O313" s="648"/>
      <c r="P313" s="648"/>
      <c r="Q313" s="648"/>
      <c r="R313" s="648"/>
      <c r="S313" s="648"/>
      <c r="T313" s="648"/>
      <c r="U313" s="648"/>
      <c r="V313" s="648"/>
      <c r="W313" s="648"/>
      <c r="X313" s="648"/>
      <c r="Y313" s="648"/>
      <c r="Z313" s="648"/>
      <c r="AA313" s="648"/>
      <c r="AB313" s="648"/>
      <c r="AC313" s="648"/>
      <c r="AD313" s="648"/>
      <c r="AE313" s="648"/>
      <c r="AF313" s="648"/>
      <c r="AG313" s="648"/>
      <c r="AH313" s="648"/>
      <c r="AI313" s="648"/>
      <c r="AJ313" s="648"/>
      <c r="AK313" s="648"/>
      <c r="AL313" s="648"/>
      <c r="AM313" s="648"/>
      <c r="AN313" s="648"/>
      <c r="AO313" s="648"/>
      <c r="AP313" s="648"/>
      <c r="AQ313" s="648"/>
      <c r="AR313" s="648"/>
      <c r="AS313" s="648"/>
      <c r="AT313" s="648"/>
      <c r="AU313" s="648"/>
      <c r="AV313" s="648"/>
      <c r="AW313" s="648"/>
      <c r="AX313" s="648"/>
      <c r="AY313" s="648"/>
      <c r="AZ313" s="648"/>
      <c r="BA313" s="648"/>
      <c r="BB313" s="648"/>
      <c r="BC313" s="648"/>
      <c r="BD313" s="648"/>
      <c r="BE313" s="648"/>
      <c r="BF313" s="648"/>
      <c r="BG313" s="648"/>
      <c r="BH313" s="648"/>
      <c r="BI313" s="648"/>
      <c r="BJ313" s="648"/>
      <c r="BK313" s="648"/>
      <c r="BL313" s="648"/>
      <c r="BM313" s="648"/>
      <c r="BN313" s="648"/>
      <c r="BO313" s="648"/>
      <c r="BP313" s="648"/>
      <c r="BQ313" s="648"/>
      <c r="BR313" s="648"/>
      <c r="BS313" s="648"/>
      <c r="BT313" s="648"/>
      <c r="BU313" s="648"/>
      <c r="BV313" s="648"/>
      <c r="BW313" s="648"/>
      <c r="BX313" s="648"/>
      <c r="BY313" s="648"/>
      <c r="BZ313" s="648"/>
      <c r="CA313" s="648"/>
      <c r="CB313" s="648"/>
      <c r="CC313" s="648"/>
      <c r="CD313" s="648"/>
      <c r="CE313" s="648"/>
      <c r="CF313" s="648"/>
      <c r="CG313" s="648"/>
      <c r="CH313" s="648"/>
      <c r="CI313" s="648"/>
      <c r="CJ313" s="648"/>
      <c r="CK313" s="648"/>
      <c r="CL313" s="648"/>
      <c r="CM313" s="648"/>
      <c r="CN313" s="648"/>
      <c r="CO313" s="648"/>
      <c r="CP313" s="648"/>
      <c r="CQ313" s="648"/>
      <c r="CR313" s="648"/>
      <c r="CS313" s="648"/>
      <c r="CT313" s="648"/>
      <c r="CU313" s="648"/>
      <c r="CV313" s="648"/>
      <c r="CW313" s="648"/>
      <c r="CX313" s="648"/>
      <c r="CY313" s="648"/>
      <c r="CZ313" s="648"/>
      <c r="DA313" s="648"/>
      <c r="DB313" s="648"/>
      <c r="DC313" s="648"/>
      <c r="DD313" s="648"/>
      <c r="DE313" s="648"/>
      <c r="DF313" s="648"/>
      <c r="DG313" s="648"/>
      <c r="DH313" s="648"/>
      <c r="DI313" s="648"/>
      <c r="DJ313" s="648"/>
      <c r="DK313" s="648"/>
      <c r="DL313" s="648"/>
      <c r="DM313" s="648"/>
      <c r="DN313" s="648"/>
      <c r="DO313" s="648"/>
      <c r="DP313" s="648"/>
      <c r="DQ313" s="648"/>
      <c r="DR313" s="648"/>
      <c r="DS313" s="648"/>
      <c r="DT313" s="648"/>
      <c r="DU313" s="648"/>
      <c r="DV313" s="648"/>
      <c r="DW313" s="648"/>
      <c r="DX313" s="648"/>
      <c r="DY313" s="648"/>
      <c r="DZ313" s="648"/>
      <c r="EA313" s="648"/>
      <c r="EB313" s="648"/>
      <c r="EC313" s="648"/>
      <c r="ED313" s="648"/>
      <c r="EE313" s="648"/>
      <c r="EF313" s="648"/>
      <c r="EG313" s="648"/>
      <c r="EH313" s="648"/>
      <c r="EI313" s="648"/>
      <c r="EJ313" s="648"/>
      <c r="EK313" s="648"/>
      <c r="EL313" s="648"/>
      <c r="EM313" s="648"/>
      <c r="EN313" s="648"/>
      <c r="EO313" s="648"/>
      <c r="EP313" s="648"/>
      <c r="EQ313" s="648"/>
      <c r="ER313" s="648"/>
      <c r="ES313" s="648"/>
      <c r="ET313" s="648"/>
      <c r="EU313" s="648"/>
      <c r="EV313" s="648"/>
      <c r="EW313" s="648"/>
      <c r="EX313" s="648"/>
      <c r="EY313" s="648"/>
      <c r="EZ313" s="648"/>
      <c r="FA313" s="648"/>
      <c r="FB313" s="648"/>
      <c r="FC313" s="648"/>
      <c r="FD313" s="648"/>
      <c r="FE313" s="648"/>
      <c r="FF313" s="648"/>
      <c r="FG313" s="648"/>
      <c r="FH313" s="648"/>
      <c r="FI313" s="648"/>
      <c r="FJ313" s="648"/>
      <c r="FK313" s="648"/>
      <c r="FL313" s="648"/>
      <c r="FM313" s="648"/>
      <c r="FN313" s="648"/>
      <c r="FO313" s="648"/>
      <c r="FP313" s="648"/>
      <c r="FQ313" s="648"/>
      <c r="FR313" s="648"/>
      <c r="FS313" s="648"/>
      <c r="FT313" s="648"/>
      <c r="FU313" s="648"/>
      <c r="FV313" s="648"/>
      <c r="FW313" s="648"/>
      <c r="FX313" s="648"/>
      <c r="FY313" s="648"/>
      <c r="FZ313" s="648"/>
      <c r="GA313" s="648"/>
      <c r="GB313" s="648"/>
      <c r="GC313" s="648"/>
      <c r="GD313" s="648"/>
      <c r="GE313" s="648"/>
      <c r="GF313" s="648"/>
      <c r="GG313" s="648"/>
      <c r="GH313" s="648"/>
      <c r="GI313" s="648"/>
      <c r="GJ313" s="648"/>
      <c r="GK313" s="648"/>
      <c r="GL313" s="648"/>
      <c r="GM313" s="648"/>
      <c r="GN313" s="648"/>
      <c r="GO313" s="648"/>
      <c r="GP313" s="648"/>
      <c r="GQ313" s="648"/>
      <c r="GR313" s="648"/>
      <c r="GS313" s="648"/>
      <c r="GT313" s="648"/>
      <c r="GU313" s="648"/>
      <c r="GV313" s="648"/>
      <c r="GW313" s="648"/>
      <c r="GX313" s="648"/>
      <c r="GY313" s="648"/>
      <c r="GZ313" s="648"/>
      <c r="HA313" s="648"/>
      <c r="HB313" s="648"/>
      <c r="HC313" s="648"/>
      <c r="HD313" s="648"/>
      <c r="HE313" s="648"/>
      <c r="HF313" s="648"/>
      <c r="HG313" s="648"/>
      <c r="HH313" s="648"/>
      <c r="HI313" s="648"/>
      <c r="HJ313" s="648"/>
      <c r="HK313" s="648"/>
      <c r="HL313" s="648"/>
    </row>
    <row r="314" spans="1:220" s="679" customFormat="1">
      <c r="A314" s="687"/>
      <c r="B314" s="687"/>
      <c r="C314" s="687"/>
      <c r="D314" s="687"/>
      <c r="E314" s="687"/>
      <c r="F314" s="687"/>
      <c r="G314" s="690"/>
      <c r="H314" s="691"/>
      <c r="I314" s="691"/>
      <c r="J314" s="645"/>
      <c r="K314" s="648"/>
      <c r="L314" s="648"/>
      <c r="M314" s="648"/>
      <c r="N314" s="648"/>
      <c r="O314" s="648"/>
      <c r="P314" s="648"/>
      <c r="Q314" s="648"/>
      <c r="R314" s="648"/>
      <c r="S314" s="648"/>
      <c r="T314" s="648"/>
      <c r="U314" s="648"/>
      <c r="V314" s="648"/>
      <c r="W314" s="648"/>
      <c r="X314" s="648"/>
      <c r="Y314" s="648"/>
      <c r="Z314" s="648"/>
      <c r="AA314" s="648"/>
      <c r="AB314" s="648"/>
      <c r="AC314" s="648"/>
      <c r="AD314" s="648"/>
      <c r="AE314" s="648"/>
      <c r="AF314" s="648"/>
      <c r="AG314" s="648"/>
      <c r="AH314" s="648"/>
      <c r="AI314" s="648"/>
      <c r="AJ314" s="648"/>
      <c r="AK314" s="648"/>
      <c r="AL314" s="648"/>
      <c r="AM314" s="648"/>
      <c r="AN314" s="648"/>
      <c r="AO314" s="648"/>
      <c r="AP314" s="648"/>
      <c r="AQ314" s="648"/>
      <c r="AR314" s="648"/>
      <c r="AS314" s="648"/>
      <c r="AT314" s="648"/>
      <c r="AU314" s="648"/>
      <c r="AV314" s="648"/>
      <c r="AW314" s="648"/>
      <c r="AX314" s="648"/>
      <c r="AY314" s="648"/>
      <c r="AZ314" s="648"/>
      <c r="BA314" s="648"/>
      <c r="BB314" s="648"/>
      <c r="BC314" s="648"/>
      <c r="BD314" s="648"/>
      <c r="BE314" s="648"/>
      <c r="BF314" s="648"/>
      <c r="BG314" s="648"/>
      <c r="BH314" s="648"/>
      <c r="BI314" s="648"/>
      <c r="BJ314" s="648"/>
      <c r="BK314" s="648"/>
      <c r="BL314" s="648"/>
      <c r="BM314" s="648"/>
      <c r="BN314" s="648"/>
      <c r="BO314" s="648"/>
      <c r="BP314" s="648"/>
      <c r="BQ314" s="648"/>
      <c r="BR314" s="648"/>
      <c r="BS314" s="648"/>
      <c r="BT314" s="648"/>
      <c r="BU314" s="648"/>
      <c r="BV314" s="648"/>
      <c r="BW314" s="648"/>
      <c r="BX314" s="648"/>
      <c r="BY314" s="648"/>
      <c r="BZ314" s="648"/>
      <c r="CA314" s="648"/>
      <c r="CB314" s="648"/>
      <c r="CC314" s="648"/>
      <c r="CD314" s="648"/>
      <c r="CE314" s="648"/>
      <c r="CF314" s="648"/>
      <c r="CG314" s="648"/>
      <c r="CH314" s="648"/>
      <c r="CI314" s="648"/>
      <c r="CJ314" s="648"/>
      <c r="CK314" s="648"/>
      <c r="CL314" s="648"/>
      <c r="CM314" s="648"/>
      <c r="CN314" s="648"/>
      <c r="CO314" s="648"/>
      <c r="CP314" s="648"/>
      <c r="CQ314" s="648"/>
      <c r="CR314" s="648"/>
      <c r="CS314" s="648"/>
      <c r="CT314" s="648"/>
      <c r="CU314" s="648"/>
      <c r="CV314" s="648"/>
      <c r="CW314" s="648"/>
      <c r="CX314" s="648"/>
      <c r="CY314" s="648"/>
      <c r="CZ314" s="648"/>
      <c r="DA314" s="648"/>
      <c r="DB314" s="648"/>
      <c r="DC314" s="648"/>
      <c r="DD314" s="648"/>
      <c r="DE314" s="648"/>
      <c r="DF314" s="648"/>
      <c r="DG314" s="648"/>
      <c r="DH314" s="648"/>
      <c r="DI314" s="648"/>
      <c r="DJ314" s="648"/>
      <c r="DK314" s="648"/>
      <c r="DL314" s="648"/>
      <c r="DM314" s="648"/>
      <c r="DN314" s="648"/>
      <c r="DO314" s="648"/>
      <c r="DP314" s="648"/>
      <c r="DQ314" s="648"/>
      <c r="DR314" s="648"/>
      <c r="DS314" s="648"/>
      <c r="DT314" s="648"/>
      <c r="DU314" s="648"/>
      <c r="DV314" s="648"/>
      <c r="DW314" s="648"/>
      <c r="DX314" s="648"/>
      <c r="DY314" s="648"/>
      <c r="DZ314" s="648"/>
      <c r="EA314" s="648"/>
      <c r="EB314" s="648"/>
      <c r="EC314" s="648"/>
      <c r="ED314" s="648"/>
      <c r="EE314" s="648"/>
      <c r="EF314" s="648"/>
      <c r="EG314" s="648"/>
      <c r="EH314" s="648"/>
      <c r="EI314" s="648"/>
      <c r="EJ314" s="648"/>
      <c r="EK314" s="648"/>
      <c r="EL314" s="648"/>
      <c r="EM314" s="648"/>
      <c r="EN314" s="648"/>
      <c r="EO314" s="648"/>
      <c r="EP314" s="648"/>
      <c r="EQ314" s="648"/>
      <c r="ER314" s="648"/>
      <c r="ES314" s="648"/>
      <c r="ET314" s="648"/>
      <c r="EU314" s="648"/>
      <c r="EV314" s="648"/>
      <c r="EW314" s="648"/>
      <c r="EX314" s="648"/>
      <c r="EY314" s="648"/>
      <c r="EZ314" s="648"/>
      <c r="FA314" s="648"/>
      <c r="FB314" s="648"/>
      <c r="FC314" s="648"/>
      <c r="FD314" s="648"/>
      <c r="FE314" s="648"/>
      <c r="FF314" s="648"/>
      <c r="FG314" s="648"/>
      <c r="FH314" s="648"/>
      <c r="FI314" s="648"/>
      <c r="FJ314" s="648"/>
      <c r="FK314" s="648"/>
      <c r="FL314" s="648"/>
      <c r="FM314" s="648"/>
      <c r="FN314" s="648"/>
      <c r="FO314" s="648"/>
      <c r="FP314" s="648"/>
      <c r="FQ314" s="648"/>
      <c r="FR314" s="648"/>
      <c r="FS314" s="648"/>
      <c r="FT314" s="648"/>
      <c r="FU314" s="648"/>
      <c r="FV314" s="648"/>
      <c r="FW314" s="648"/>
      <c r="FX314" s="648"/>
      <c r="FY314" s="648"/>
      <c r="FZ314" s="648"/>
      <c r="GA314" s="648"/>
      <c r="GB314" s="648"/>
      <c r="GC314" s="648"/>
      <c r="GD314" s="648"/>
      <c r="GE314" s="648"/>
      <c r="GF314" s="648"/>
      <c r="GG314" s="648"/>
      <c r="GH314" s="648"/>
      <c r="GI314" s="648"/>
      <c r="GJ314" s="648"/>
      <c r="GK314" s="648"/>
      <c r="GL314" s="648"/>
      <c r="GM314" s="648"/>
      <c r="GN314" s="648"/>
      <c r="GO314" s="648"/>
      <c r="GP314" s="648"/>
      <c r="GQ314" s="648"/>
      <c r="GR314" s="648"/>
      <c r="GS314" s="648"/>
      <c r="GT314" s="648"/>
      <c r="GU314" s="648"/>
      <c r="GV314" s="648"/>
      <c r="GW314" s="648"/>
      <c r="GX314" s="648"/>
      <c r="GY314" s="648"/>
      <c r="GZ314" s="648"/>
      <c r="HA314" s="648"/>
      <c r="HB314" s="648"/>
      <c r="HC314" s="648"/>
      <c r="HD314" s="648"/>
      <c r="HE314" s="648"/>
      <c r="HF314" s="648"/>
      <c r="HG314" s="648"/>
      <c r="HH314" s="648"/>
      <c r="HI314" s="648"/>
      <c r="HJ314" s="648"/>
      <c r="HK314" s="648"/>
      <c r="HL314" s="648"/>
    </row>
    <row r="315" spans="1:220" s="679" customFormat="1">
      <c r="A315" s="687"/>
      <c r="B315" s="687"/>
      <c r="C315" s="687"/>
      <c r="D315" s="687"/>
      <c r="E315" s="687"/>
      <c r="F315" s="687"/>
      <c r="G315" s="690"/>
      <c r="H315" s="691"/>
      <c r="I315" s="691"/>
      <c r="J315" s="645"/>
      <c r="K315" s="648"/>
      <c r="L315" s="648"/>
      <c r="M315" s="648"/>
      <c r="N315" s="648"/>
      <c r="O315" s="648"/>
      <c r="P315" s="648"/>
      <c r="Q315" s="648"/>
      <c r="R315" s="648"/>
      <c r="S315" s="648"/>
      <c r="T315" s="648"/>
      <c r="U315" s="648"/>
      <c r="V315" s="648"/>
      <c r="W315" s="648"/>
      <c r="X315" s="648"/>
      <c r="Y315" s="648"/>
      <c r="Z315" s="648"/>
      <c r="AA315" s="648"/>
      <c r="AB315" s="648"/>
      <c r="AC315" s="648"/>
      <c r="AD315" s="648"/>
      <c r="AE315" s="648"/>
      <c r="AF315" s="648"/>
      <c r="AG315" s="648"/>
      <c r="AH315" s="648"/>
      <c r="AI315" s="648"/>
      <c r="AJ315" s="648"/>
      <c r="AK315" s="648"/>
      <c r="AL315" s="648"/>
      <c r="AM315" s="648"/>
      <c r="AN315" s="648"/>
      <c r="AO315" s="648"/>
      <c r="AP315" s="648"/>
      <c r="AQ315" s="648"/>
      <c r="AR315" s="648"/>
      <c r="AS315" s="648"/>
      <c r="AT315" s="648"/>
      <c r="AU315" s="648"/>
      <c r="AV315" s="648"/>
      <c r="AW315" s="648"/>
      <c r="AX315" s="648"/>
      <c r="AY315" s="648"/>
      <c r="AZ315" s="648"/>
      <c r="BA315" s="648"/>
      <c r="BB315" s="648"/>
      <c r="BC315" s="648"/>
      <c r="BD315" s="648"/>
      <c r="BE315" s="648"/>
      <c r="BF315" s="648"/>
      <c r="BG315" s="648"/>
      <c r="BH315" s="648"/>
      <c r="BI315" s="648"/>
      <c r="BJ315" s="648"/>
      <c r="BK315" s="648"/>
      <c r="BL315" s="648"/>
      <c r="BM315" s="648"/>
      <c r="BN315" s="648"/>
      <c r="BO315" s="648"/>
      <c r="BP315" s="648"/>
      <c r="BQ315" s="648"/>
      <c r="BR315" s="648"/>
      <c r="BS315" s="648"/>
      <c r="BT315" s="648"/>
      <c r="BU315" s="648"/>
      <c r="BV315" s="648"/>
      <c r="BW315" s="648"/>
      <c r="BX315" s="648"/>
      <c r="BY315" s="648"/>
      <c r="BZ315" s="648"/>
      <c r="CA315" s="648"/>
      <c r="CB315" s="648"/>
      <c r="CC315" s="648"/>
      <c r="CD315" s="648"/>
      <c r="CE315" s="648"/>
      <c r="CF315" s="648"/>
      <c r="CG315" s="648"/>
      <c r="CH315" s="648"/>
      <c r="CI315" s="648"/>
      <c r="CJ315" s="648"/>
      <c r="CK315" s="648"/>
      <c r="CL315" s="648"/>
      <c r="CM315" s="648"/>
      <c r="CN315" s="648"/>
      <c r="CO315" s="648"/>
      <c r="CP315" s="648"/>
      <c r="CQ315" s="648"/>
      <c r="CR315" s="648"/>
      <c r="CS315" s="648"/>
      <c r="CT315" s="648"/>
      <c r="CU315" s="648"/>
      <c r="CV315" s="648"/>
      <c r="CW315" s="648"/>
      <c r="CX315" s="648"/>
      <c r="CY315" s="648"/>
      <c r="CZ315" s="648"/>
      <c r="DA315" s="648"/>
      <c r="DB315" s="648"/>
      <c r="DC315" s="648"/>
      <c r="DD315" s="648"/>
      <c r="DE315" s="648"/>
      <c r="DF315" s="648"/>
      <c r="DG315" s="648"/>
      <c r="DH315" s="648"/>
      <c r="DI315" s="648"/>
      <c r="DJ315" s="648"/>
      <c r="DK315" s="648"/>
      <c r="DL315" s="648"/>
      <c r="DM315" s="648"/>
      <c r="DN315" s="648"/>
      <c r="DO315" s="648"/>
      <c r="DP315" s="648"/>
      <c r="DQ315" s="648"/>
      <c r="DR315" s="648"/>
      <c r="DS315" s="648"/>
      <c r="DT315" s="648"/>
      <c r="DU315" s="648"/>
      <c r="DV315" s="648"/>
      <c r="DW315" s="648"/>
      <c r="DX315" s="648"/>
      <c r="DY315" s="648"/>
      <c r="DZ315" s="648"/>
      <c r="EA315" s="648"/>
      <c r="EB315" s="648"/>
      <c r="EC315" s="648"/>
      <c r="ED315" s="648"/>
      <c r="EE315" s="648"/>
      <c r="EF315" s="648"/>
      <c r="EG315" s="648"/>
      <c r="EH315" s="648"/>
      <c r="EI315" s="648"/>
      <c r="EJ315" s="648"/>
      <c r="EK315" s="648"/>
      <c r="EL315" s="648"/>
      <c r="EM315" s="648"/>
      <c r="EN315" s="648"/>
      <c r="EO315" s="648"/>
      <c r="EP315" s="648"/>
      <c r="EQ315" s="648"/>
      <c r="ER315" s="648"/>
      <c r="ES315" s="648"/>
      <c r="ET315" s="648"/>
      <c r="EU315" s="648"/>
      <c r="EV315" s="648"/>
      <c r="EW315" s="648"/>
      <c r="EX315" s="648"/>
      <c r="EY315" s="648"/>
      <c r="EZ315" s="648"/>
      <c r="FA315" s="648"/>
      <c r="FB315" s="648"/>
      <c r="FC315" s="648"/>
      <c r="FD315" s="648"/>
      <c r="FE315" s="648"/>
      <c r="FF315" s="648"/>
      <c r="FG315" s="648"/>
      <c r="FH315" s="648"/>
      <c r="FI315" s="648"/>
      <c r="FJ315" s="648"/>
      <c r="FK315" s="648"/>
      <c r="FL315" s="648"/>
      <c r="FM315" s="648"/>
      <c r="FN315" s="648"/>
      <c r="FO315" s="648"/>
      <c r="FP315" s="648"/>
      <c r="FQ315" s="648"/>
      <c r="FR315" s="648"/>
      <c r="FS315" s="648"/>
      <c r="FT315" s="648"/>
      <c r="FU315" s="648"/>
      <c r="FV315" s="648"/>
      <c r="FW315" s="648"/>
      <c r="FX315" s="648"/>
      <c r="FY315" s="648"/>
      <c r="FZ315" s="648"/>
      <c r="GA315" s="648"/>
      <c r="GB315" s="648"/>
      <c r="GC315" s="648"/>
      <c r="GD315" s="648"/>
      <c r="GE315" s="648"/>
      <c r="GF315" s="648"/>
      <c r="GG315" s="648"/>
      <c r="GH315" s="648"/>
      <c r="GI315" s="648"/>
      <c r="GJ315" s="648"/>
      <c r="GK315" s="648"/>
      <c r="GL315" s="648"/>
      <c r="GM315" s="648"/>
      <c r="GN315" s="648"/>
      <c r="GO315" s="648"/>
      <c r="GP315" s="648"/>
      <c r="GQ315" s="648"/>
      <c r="GR315" s="648"/>
      <c r="GS315" s="648"/>
      <c r="GT315" s="648"/>
      <c r="GU315" s="648"/>
      <c r="GV315" s="648"/>
      <c r="GW315" s="648"/>
      <c r="GX315" s="648"/>
      <c r="GY315" s="648"/>
      <c r="GZ315" s="648"/>
      <c r="HA315" s="648"/>
      <c r="HB315" s="648"/>
      <c r="HC315" s="648"/>
      <c r="HD315" s="648"/>
      <c r="HE315" s="648"/>
      <c r="HF315" s="648"/>
      <c r="HG315" s="648"/>
      <c r="HH315" s="648"/>
      <c r="HI315" s="648"/>
      <c r="HJ315" s="648"/>
      <c r="HK315" s="648"/>
      <c r="HL315" s="648"/>
    </row>
    <row r="316" spans="1:220" s="679" customFormat="1">
      <c r="A316" s="687"/>
      <c r="B316" s="687"/>
      <c r="C316" s="687"/>
      <c r="D316" s="687"/>
      <c r="E316" s="687"/>
      <c r="F316" s="687"/>
      <c r="G316" s="690"/>
      <c r="H316" s="691"/>
      <c r="I316" s="691"/>
      <c r="J316" s="645"/>
      <c r="K316" s="648"/>
      <c r="L316" s="648"/>
      <c r="M316" s="648"/>
      <c r="N316" s="648"/>
      <c r="O316" s="648"/>
      <c r="P316" s="648"/>
      <c r="Q316" s="648"/>
      <c r="R316" s="648"/>
      <c r="S316" s="648"/>
      <c r="T316" s="648"/>
      <c r="U316" s="648"/>
      <c r="V316" s="648"/>
      <c r="W316" s="648"/>
      <c r="X316" s="648"/>
      <c r="Y316" s="648"/>
      <c r="Z316" s="648"/>
      <c r="AA316" s="648"/>
      <c r="AB316" s="648"/>
      <c r="AC316" s="648"/>
      <c r="AD316" s="648"/>
      <c r="AE316" s="648"/>
      <c r="AF316" s="648"/>
      <c r="AG316" s="648"/>
      <c r="AH316" s="648"/>
      <c r="AI316" s="648"/>
      <c r="AJ316" s="648"/>
      <c r="AK316" s="648"/>
      <c r="AL316" s="648"/>
      <c r="AM316" s="648"/>
      <c r="AN316" s="648"/>
      <c r="AO316" s="648"/>
      <c r="AP316" s="648"/>
      <c r="AQ316" s="648"/>
      <c r="AR316" s="648"/>
      <c r="AS316" s="648"/>
      <c r="AT316" s="648"/>
      <c r="AU316" s="648"/>
      <c r="AV316" s="648"/>
      <c r="AW316" s="648"/>
      <c r="AX316" s="648"/>
      <c r="AY316" s="648"/>
      <c r="AZ316" s="648"/>
      <c r="BA316" s="648"/>
      <c r="BB316" s="648"/>
      <c r="BC316" s="648"/>
      <c r="BD316" s="648"/>
      <c r="BE316" s="648"/>
      <c r="BF316" s="648"/>
      <c r="BG316" s="648"/>
      <c r="BH316" s="648"/>
      <c r="BI316" s="648"/>
      <c r="BJ316" s="648"/>
      <c r="BK316" s="648"/>
      <c r="BL316" s="648"/>
      <c r="BM316" s="648"/>
      <c r="BN316" s="648"/>
      <c r="BO316" s="648"/>
      <c r="BP316" s="648"/>
      <c r="BQ316" s="648"/>
      <c r="BR316" s="648"/>
      <c r="BS316" s="648"/>
      <c r="BT316" s="648"/>
      <c r="BU316" s="648"/>
      <c r="BV316" s="648"/>
      <c r="BW316" s="648"/>
      <c r="BX316" s="648"/>
      <c r="BY316" s="648"/>
      <c r="BZ316" s="648"/>
      <c r="CA316" s="648"/>
      <c r="CB316" s="648"/>
      <c r="CC316" s="648"/>
      <c r="CD316" s="648"/>
      <c r="CE316" s="648"/>
      <c r="CF316" s="648"/>
      <c r="CG316" s="648"/>
      <c r="CH316" s="648"/>
      <c r="CI316" s="648"/>
      <c r="CJ316" s="648"/>
      <c r="CK316" s="648"/>
      <c r="CL316" s="648"/>
      <c r="CM316" s="648"/>
      <c r="CN316" s="648"/>
      <c r="CO316" s="648"/>
      <c r="CP316" s="648"/>
      <c r="CQ316" s="648"/>
      <c r="CR316" s="648"/>
      <c r="CS316" s="648"/>
      <c r="CT316" s="648"/>
      <c r="CU316" s="648"/>
      <c r="CV316" s="648"/>
      <c r="CW316" s="648"/>
      <c r="CX316" s="648"/>
      <c r="CY316" s="648"/>
      <c r="CZ316" s="648"/>
      <c r="DA316" s="648"/>
      <c r="DB316" s="648"/>
      <c r="DC316" s="648"/>
      <c r="DD316" s="648"/>
      <c r="DE316" s="648"/>
      <c r="DF316" s="648"/>
      <c r="DG316" s="648"/>
      <c r="DH316" s="648"/>
      <c r="DI316" s="648"/>
      <c r="DJ316" s="648"/>
      <c r="DK316" s="648"/>
      <c r="DL316" s="648"/>
      <c r="DM316" s="648"/>
      <c r="DN316" s="648"/>
      <c r="DO316" s="648"/>
      <c r="DP316" s="648"/>
      <c r="DQ316" s="648"/>
      <c r="DR316" s="648"/>
      <c r="DS316" s="648"/>
      <c r="DT316" s="648"/>
      <c r="DU316" s="648"/>
      <c r="DV316" s="648"/>
      <c r="DW316" s="648"/>
      <c r="DX316" s="648"/>
      <c r="DY316" s="648"/>
      <c r="DZ316" s="648"/>
      <c r="EA316" s="648"/>
      <c r="EB316" s="648"/>
      <c r="EC316" s="648"/>
      <c r="ED316" s="648"/>
      <c r="EE316" s="648"/>
      <c r="EF316" s="648"/>
      <c r="EG316" s="648"/>
      <c r="EH316" s="648"/>
      <c r="EI316" s="648"/>
      <c r="EJ316" s="648"/>
      <c r="EK316" s="648"/>
      <c r="EL316" s="648"/>
      <c r="EM316" s="648"/>
      <c r="EN316" s="648"/>
      <c r="EO316" s="648"/>
      <c r="EP316" s="648"/>
      <c r="EQ316" s="648"/>
      <c r="ER316" s="648"/>
      <c r="ES316" s="648"/>
      <c r="ET316" s="648"/>
      <c r="EU316" s="648"/>
      <c r="EV316" s="648"/>
      <c r="EW316" s="648"/>
      <c r="EX316" s="648"/>
      <c r="EY316" s="648"/>
      <c r="EZ316" s="648"/>
      <c r="FA316" s="648"/>
      <c r="FB316" s="648"/>
      <c r="FC316" s="648"/>
      <c r="FD316" s="648"/>
      <c r="FE316" s="648"/>
      <c r="FF316" s="648"/>
      <c r="FG316" s="648"/>
      <c r="FH316" s="648"/>
      <c r="FI316" s="648"/>
      <c r="FJ316" s="648"/>
      <c r="FK316" s="648"/>
      <c r="FL316" s="648"/>
      <c r="FM316" s="648"/>
      <c r="FN316" s="648"/>
      <c r="FO316" s="648"/>
      <c r="FP316" s="648"/>
      <c r="FQ316" s="648"/>
      <c r="FR316" s="648"/>
      <c r="FS316" s="648"/>
      <c r="FT316" s="648"/>
      <c r="FU316" s="648"/>
      <c r="FV316" s="648"/>
      <c r="FW316" s="648"/>
      <c r="FX316" s="648"/>
      <c r="FY316" s="648"/>
      <c r="FZ316" s="648"/>
      <c r="GA316" s="648"/>
      <c r="GB316" s="648"/>
      <c r="GC316" s="648"/>
      <c r="GD316" s="648"/>
      <c r="GE316" s="648"/>
      <c r="GF316" s="648"/>
      <c r="GG316" s="648"/>
      <c r="GH316" s="648"/>
      <c r="GI316" s="648"/>
      <c r="GJ316" s="648"/>
      <c r="GK316" s="648"/>
      <c r="GL316" s="648"/>
      <c r="GM316" s="648"/>
      <c r="GN316" s="648"/>
      <c r="GO316" s="648"/>
      <c r="GP316" s="648"/>
      <c r="GQ316" s="648"/>
      <c r="GR316" s="648"/>
      <c r="GS316" s="648"/>
      <c r="GT316" s="648"/>
      <c r="GU316" s="648"/>
      <c r="GV316" s="648"/>
      <c r="GW316" s="648"/>
      <c r="GX316" s="648"/>
      <c r="GY316" s="648"/>
      <c r="GZ316" s="648"/>
      <c r="HA316" s="648"/>
      <c r="HB316" s="648"/>
      <c r="HC316" s="648"/>
      <c r="HD316" s="648"/>
      <c r="HE316" s="648"/>
      <c r="HF316" s="648"/>
      <c r="HG316" s="648"/>
      <c r="HH316" s="648"/>
      <c r="HI316" s="648"/>
      <c r="HJ316" s="648"/>
      <c r="HK316" s="648"/>
      <c r="HL316" s="648"/>
    </row>
    <row r="317" spans="1:220" s="679" customFormat="1">
      <c r="A317" s="687"/>
      <c r="B317" s="687"/>
      <c r="C317" s="687"/>
      <c r="D317" s="687"/>
      <c r="E317" s="687"/>
      <c r="F317" s="687"/>
      <c r="G317" s="690"/>
      <c r="H317" s="691"/>
      <c r="I317" s="691"/>
      <c r="J317" s="645"/>
      <c r="K317" s="648"/>
      <c r="L317" s="648"/>
      <c r="M317" s="648"/>
      <c r="N317" s="648"/>
      <c r="O317" s="648"/>
      <c r="P317" s="648"/>
      <c r="Q317" s="648"/>
      <c r="R317" s="648"/>
      <c r="S317" s="648"/>
      <c r="T317" s="648"/>
      <c r="U317" s="648"/>
      <c r="V317" s="648"/>
      <c r="W317" s="648"/>
      <c r="X317" s="648"/>
      <c r="Y317" s="648"/>
      <c r="Z317" s="648"/>
      <c r="AA317" s="648"/>
      <c r="AB317" s="648"/>
      <c r="AC317" s="648"/>
      <c r="AD317" s="648"/>
      <c r="AE317" s="648"/>
      <c r="AF317" s="648"/>
      <c r="AG317" s="648"/>
      <c r="AH317" s="648"/>
      <c r="AI317" s="648"/>
      <c r="AJ317" s="648"/>
      <c r="AK317" s="648"/>
      <c r="AL317" s="648"/>
      <c r="AM317" s="648"/>
      <c r="AN317" s="648"/>
      <c r="AO317" s="648"/>
      <c r="AP317" s="648"/>
      <c r="AQ317" s="648"/>
      <c r="AR317" s="648"/>
      <c r="AS317" s="648"/>
      <c r="AT317" s="648"/>
      <c r="AU317" s="648"/>
      <c r="AV317" s="648"/>
      <c r="AW317" s="648"/>
      <c r="AX317" s="648"/>
      <c r="AY317" s="648"/>
      <c r="AZ317" s="648"/>
      <c r="BA317" s="648"/>
      <c r="BB317" s="648"/>
      <c r="BC317" s="648"/>
      <c r="BD317" s="648"/>
      <c r="BE317" s="648"/>
      <c r="BF317" s="648"/>
      <c r="BG317" s="648"/>
      <c r="BH317" s="648"/>
      <c r="BI317" s="648"/>
      <c r="BJ317" s="648"/>
      <c r="BK317" s="648"/>
      <c r="BL317" s="648"/>
      <c r="BM317" s="648"/>
      <c r="BN317" s="648"/>
      <c r="BO317" s="648"/>
      <c r="BP317" s="648"/>
      <c r="BQ317" s="648"/>
      <c r="BR317" s="648"/>
      <c r="BS317" s="648"/>
      <c r="BT317" s="648"/>
      <c r="BU317" s="648"/>
      <c r="BV317" s="648"/>
      <c r="BW317" s="648"/>
      <c r="BX317" s="648"/>
      <c r="BY317" s="648"/>
      <c r="BZ317" s="648"/>
      <c r="CA317" s="648"/>
      <c r="CB317" s="648"/>
      <c r="CC317" s="648"/>
      <c r="CD317" s="648"/>
      <c r="CE317" s="648"/>
      <c r="CF317" s="648"/>
      <c r="CG317" s="648"/>
      <c r="CH317" s="648"/>
      <c r="CI317" s="648"/>
      <c r="CJ317" s="648"/>
      <c r="CK317" s="648"/>
      <c r="CL317" s="648"/>
      <c r="CM317" s="648"/>
      <c r="CN317" s="648"/>
      <c r="CO317" s="648"/>
      <c r="CP317" s="648"/>
      <c r="CQ317" s="648"/>
      <c r="CR317" s="648"/>
      <c r="CS317" s="648"/>
      <c r="CT317" s="648"/>
      <c r="CU317" s="648"/>
      <c r="CV317" s="648"/>
      <c r="CW317" s="648"/>
      <c r="CX317" s="648"/>
      <c r="CY317" s="648"/>
      <c r="CZ317" s="648"/>
      <c r="DA317" s="648"/>
      <c r="DB317" s="648"/>
      <c r="DC317" s="648"/>
      <c r="DD317" s="648"/>
      <c r="DE317" s="648"/>
      <c r="DF317" s="648"/>
      <c r="DG317" s="648"/>
      <c r="DH317" s="648"/>
      <c r="DI317" s="648"/>
      <c r="DJ317" s="648"/>
      <c r="DK317" s="648"/>
      <c r="DL317" s="648"/>
      <c r="DM317" s="648"/>
      <c r="DN317" s="648"/>
      <c r="DO317" s="648"/>
      <c r="DP317" s="648"/>
      <c r="DQ317" s="648"/>
      <c r="DR317" s="648"/>
      <c r="DS317" s="648"/>
      <c r="DT317" s="648"/>
      <c r="DU317" s="648"/>
      <c r="DV317" s="648"/>
      <c r="DW317" s="648"/>
      <c r="DX317" s="648"/>
      <c r="DY317" s="648"/>
      <c r="DZ317" s="648"/>
      <c r="EA317" s="648"/>
      <c r="EB317" s="648"/>
      <c r="EC317" s="648"/>
      <c r="ED317" s="648"/>
      <c r="EE317" s="648"/>
      <c r="EF317" s="648"/>
      <c r="EG317" s="648"/>
      <c r="EH317" s="648"/>
      <c r="EI317" s="648"/>
      <c r="EJ317" s="648"/>
      <c r="EK317" s="648"/>
      <c r="EL317" s="648"/>
      <c r="EM317" s="648"/>
      <c r="EN317" s="648"/>
      <c r="EO317" s="648"/>
      <c r="EP317" s="648"/>
      <c r="EQ317" s="648"/>
      <c r="ER317" s="648"/>
      <c r="ES317" s="648"/>
      <c r="ET317" s="648"/>
      <c r="EU317" s="648"/>
      <c r="EV317" s="648"/>
      <c r="EW317" s="648"/>
      <c r="EX317" s="648"/>
      <c r="EY317" s="648"/>
      <c r="EZ317" s="648"/>
      <c r="FA317" s="648"/>
      <c r="FB317" s="648"/>
      <c r="FC317" s="648"/>
      <c r="FD317" s="648"/>
      <c r="FE317" s="648"/>
      <c r="FF317" s="648"/>
      <c r="FG317" s="648"/>
      <c r="FH317" s="648"/>
      <c r="FI317" s="648"/>
      <c r="FJ317" s="648"/>
      <c r="FK317" s="648"/>
      <c r="FL317" s="648"/>
      <c r="FM317" s="648"/>
      <c r="FN317" s="648"/>
      <c r="FO317" s="648"/>
      <c r="FP317" s="648"/>
      <c r="FQ317" s="648"/>
      <c r="FR317" s="648"/>
      <c r="FS317" s="648"/>
      <c r="FT317" s="648"/>
      <c r="FU317" s="648"/>
      <c r="FV317" s="648"/>
      <c r="FW317" s="648"/>
      <c r="FX317" s="648"/>
      <c r="FY317" s="648"/>
      <c r="FZ317" s="648"/>
      <c r="GA317" s="648"/>
      <c r="GB317" s="648"/>
      <c r="GC317" s="648"/>
      <c r="GD317" s="648"/>
      <c r="GE317" s="648"/>
      <c r="GF317" s="648"/>
      <c r="GG317" s="648"/>
      <c r="GH317" s="648"/>
      <c r="GI317" s="648"/>
      <c r="GJ317" s="648"/>
      <c r="GK317" s="648"/>
      <c r="GL317" s="648"/>
      <c r="GM317" s="648"/>
      <c r="GN317" s="648"/>
      <c r="GO317" s="648"/>
      <c r="GP317" s="648"/>
      <c r="GQ317" s="648"/>
      <c r="GR317" s="648"/>
      <c r="GS317" s="648"/>
      <c r="GT317" s="648"/>
      <c r="GU317" s="648"/>
      <c r="GV317" s="648"/>
      <c r="GW317" s="648"/>
      <c r="GX317" s="648"/>
      <c r="GY317" s="648"/>
      <c r="GZ317" s="648"/>
      <c r="HA317" s="648"/>
      <c r="HB317" s="648"/>
      <c r="HC317" s="648"/>
      <c r="HD317" s="648"/>
      <c r="HE317" s="648"/>
      <c r="HF317" s="648"/>
      <c r="HG317" s="648"/>
      <c r="HH317" s="648"/>
      <c r="HI317" s="648"/>
      <c r="HJ317" s="648"/>
      <c r="HK317" s="648"/>
      <c r="HL317" s="648"/>
    </row>
    <row r="318" spans="1:220" s="679" customFormat="1">
      <c r="A318" s="687"/>
      <c r="B318" s="687"/>
      <c r="C318" s="687"/>
      <c r="D318" s="687"/>
      <c r="E318" s="687"/>
      <c r="F318" s="687"/>
      <c r="G318" s="690"/>
      <c r="H318" s="691"/>
      <c r="I318" s="691"/>
      <c r="J318" s="645"/>
      <c r="K318" s="648"/>
      <c r="L318" s="648"/>
      <c r="M318" s="648"/>
      <c r="N318" s="648"/>
      <c r="O318" s="648"/>
      <c r="P318" s="648"/>
      <c r="Q318" s="648"/>
      <c r="R318" s="648"/>
      <c r="S318" s="648"/>
      <c r="T318" s="648"/>
      <c r="U318" s="648"/>
      <c r="V318" s="648"/>
      <c r="W318" s="648"/>
      <c r="X318" s="648"/>
      <c r="Y318" s="648"/>
      <c r="Z318" s="648"/>
      <c r="AA318" s="648"/>
      <c r="AB318" s="648"/>
      <c r="AC318" s="648"/>
      <c r="AD318" s="648"/>
      <c r="AE318" s="648"/>
      <c r="AF318" s="648"/>
      <c r="AG318" s="648"/>
      <c r="AH318" s="648"/>
      <c r="AI318" s="648"/>
      <c r="AJ318" s="648"/>
      <c r="AK318" s="648"/>
      <c r="AL318" s="648"/>
      <c r="AM318" s="648"/>
      <c r="AN318" s="648"/>
      <c r="AO318" s="648"/>
      <c r="AP318" s="648"/>
      <c r="AQ318" s="648"/>
      <c r="AR318" s="648"/>
      <c r="AS318" s="648"/>
      <c r="AT318" s="648"/>
      <c r="AU318" s="648"/>
      <c r="AV318" s="648"/>
      <c r="AW318" s="648"/>
      <c r="AX318" s="648"/>
      <c r="AY318" s="648"/>
      <c r="AZ318" s="648"/>
      <c r="BA318" s="648"/>
      <c r="BB318" s="648"/>
      <c r="BC318" s="648"/>
      <c r="BD318" s="648"/>
      <c r="BE318" s="648"/>
      <c r="BF318" s="648"/>
      <c r="BG318" s="648"/>
      <c r="BH318" s="648"/>
      <c r="BI318" s="648"/>
      <c r="BJ318" s="648"/>
      <c r="BK318" s="648"/>
      <c r="BL318" s="648"/>
      <c r="BM318" s="648"/>
      <c r="BN318" s="648"/>
      <c r="BO318" s="648"/>
      <c r="BP318" s="648"/>
      <c r="BQ318" s="648"/>
      <c r="BR318" s="648"/>
      <c r="BS318" s="648"/>
      <c r="BT318" s="648"/>
      <c r="BU318" s="648"/>
      <c r="BV318" s="648"/>
      <c r="BW318" s="648"/>
      <c r="BX318" s="648"/>
      <c r="BY318" s="648"/>
      <c r="BZ318" s="648"/>
      <c r="CA318" s="648"/>
      <c r="CB318" s="648"/>
      <c r="CC318" s="648"/>
      <c r="CD318" s="648"/>
      <c r="CE318" s="648"/>
      <c r="CF318" s="648"/>
      <c r="CG318" s="648"/>
      <c r="CH318" s="648"/>
      <c r="CI318" s="648"/>
      <c r="CJ318" s="648"/>
      <c r="CK318" s="648"/>
      <c r="CL318" s="648"/>
      <c r="CM318" s="648"/>
      <c r="CN318" s="648"/>
      <c r="CO318" s="648"/>
      <c r="CP318" s="648"/>
      <c r="CQ318" s="648"/>
      <c r="CR318" s="648"/>
      <c r="CS318" s="648"/>
      <c r="CT318" s="648"/>
      <c r="CU318" s="648"/>
      <c r="CV318" s="648"/>
      <c r="CW318" s="648"/>
      <c r="CX318" s="648"/>
      <c r="CY318" s="648"/>
      <c r="CZ318" s="648"/>
      <c r="DA318" s="648"/>
      <c r="DB318" s="648"/>
      <c r="DC318" s="648"/>
      <c r="DD318" s="648"/>
      <c r="DE318" s="648"/>
      <c r="DF318" s="648"/>
      <c r="DG318" s="648"/>
      <c r="DH318" s="648"/>
      <c r="DI318" s="648"/>
      <c r="DJ318" s="648"/>
      <c r="DK318" s="648"/>
      <c r="DL318" s="648"/>
      <c r="DM318" s="648"/>
      <c r="DN318" s="648"/>
      <c r="DO318" s="648"/>
      <c r="DP318" s="648"/>
      <c r="DQ318" s="648"/>
      <c r="DR318" s="648"/>
      <c r="DS318" s="648"/>
      <c r="DT318" s="648"/>
      <c r="DU318" s="648"/>
      <c r="DV318" s="648"/>
      <c r="DW318" s="648"/>
      <c r="DX318" s="648"/>
      <c r="DY318" s="648"/>
      <c r="DZ318" s="648"/>
      <c r="EA318" s="648"/>
      <c r="EB318" s="648"/>
      <c r="EC318" s="648"/>
      <c r="ED318" s="648"/>
      <c r="EE318" s="648"/>
      <c r="EF318" s="648"/>
      <c r="EG318" s="648"/>
      <c r="EH318" s="648"/>
      <c r="EI318" s="648"/>
      <c r="EJ318" s="648"/>
      <c r="EK318" s="648"/>
      <c r="EL318" s="648"/>
      <c r="EM318" s="648"/>
      <c r="EN318" s="648"/>
      <c r="EO318" s="648"/>
      <c r="EP318" s="648"/>
      <c r="EQ318" s="648"/>
      <c r="ER318" s="648"/>
      <c r="ES318" s="648"/>
      <c r="ET318" s="648"/>
      <c r="EU318" s="648"/>
      <c r="EV318" s="648"/>
      <c r="EW318" s="648"/>
      <c r="EX318" s="648"/>
      <c r="EY318" s="648"/>
      <c r="EZ318" s="648"/>
      <c r="FA318" s="648"/>
      <c r="FB318" s="648"/>
      <c r="FC318" s="648"/>
      <c r="FD318" s="648"/>
      <c r="FE318" s="648"/>
      <c r="FF318" s="648"/>
      <c r="FG318" s="648"/>
      <c r="FH318" s="648"/>
      <c r="FI318" s="648"/>
      <c r="FJ318" s="648"/>
      <c r="FK318" s="648"/>
      <c r="FL318" s="648"/>
      <c r="FM318" s="648"/>
      <c r="FN318" s="648"/>
      <c r="FO318" s="648"/>
      <c r="FP318" s="648"/>
      <c r="FQ318" s="648"/>
      <c r="FR318" s="648"/>
      <c r="FS318" s="648"/>
      <c r="FT318" s="648"/>
      <c r="FU318" s="648"/>
      <c r="FV318" s="648"/>
      <c r="FW318" s="648"/>
      <c r="FX318" s="648"/>
      <c r="FY318" s="648"/>
      <c r="FZ318" s="648"/>
      <c r="GA318" s="648"/>
      <c r="GB318" s="648"/>
      <c r="GC318" s="648"/>
      <c r="GD318" s="648"/>
      <c r="GE318" s="648"/>
      <c r="GF318" s="648"/>
      <c r="GG318" s="648"/>
      <c r="GH318" s="648"/>
      <c r="GI318" s="648"/>
      <c r="GJ318" s="648"/>
      <c r="GK318" s="648"/>
      <c r="GL318" s="648"/>
      <c r="GM318" s="648"/>
      <c r="GN318" s="648"/>
      <c r="GO318" s="648"/>
      <c r="GP318" s="648"/>
      <c r="GQ318" s="648"/>
      <c r="GR318" s="648"/>
      <c r="GS318" s="648"/>
      <c r="GT318" s="648"/>
      <c r="GU318" s="648"/>
      <c r="GV318" s="648"/>
      <c r="GW318" s="648"/>
      <c r="GX318" s="648"/>
      <c r="GY318" s="648"/>
      <c r="GZ318" s="648"/>
      <c r="HA318" s="648"/>
      <c r="HB318" s="648"/>
      <c r="HC318" s="648"/>
      <c r="HD318" s="648"/>
      <c r="HE318" s="648"/>
      <c r="HF318" s="648"/>
      <c r="HG318" s="648"/>
      <c r="HH318" s="648"/>
      <c r="HI318" s="648"/>
      <c r="HJ318" s="648"/>
      <c r="HK318" s="648"/>
      <c r="HL318" s="648"/>
    </row>
    <row r="319" spans="1:220" s="679" customFormat="1">
      <c r="A319" s="687"/>
      <c r="B319" s="687"/>
      <c r="C319" s="687"/>
      <c r="D319" s="687"/>
      <c r="E319" s="687"/>
      <c r="F319" s="687"/>
      <c r="G319" s="690"/>
      <c r="H319" s="691"/>
      <c r="I319" s="691"/>
      <c r="J319" s="645"/>
      <c r="K319" s="648"/>
      <c r="L319" s="648"/>
      <c r="M319" s="648"/>
      <c r="N319" s="648"/>
      <c r="O319" s="648"/>
      <c r="P319" s="648"/>
      <c r="Q319" s="648"/>
      <c r="R319" s="648"/>
      <c r="S319" s="648"/>
      <c r="T319" s="648"/>
      <c r="U319" s="648"/>
      <c r="V319" s="648"/>
      <c r="W319" s="648"/>
      <c r="X319" s="648"/>
      <c r="Y319" s="648"/>
      <c r="Z319" s="648"/>
      <c r="AA319" s="648"/>
      <c r="AB319" s="648"/>
      <c r="AC319" s="648"/>
      <c r="AD319" s="648"/>
      <c r="AE319" s="648"/>
      <c r="AF319" s="648"/>
      <c r="AG319" s="648"/>
      <c r="AH319" s="648"/>
      <c r="AI319" s="648"/>
      <c r="AJ319" s="648"/>
      <c r="AK319" s="648"/>
      <c r="AL319" s="648"/>
      <c r="AM319" s="648"/>
      <c r="AN319" s="648"/>
      <c r="AO319" s="648"/>
      <c r="AP319" s="648"/>
      <c r="AQ319" s="648"/>
      <c r="AR319" s="648"/>
      <c r="AS319" s="648"/>
      <c r="AT319" s="648"/>
      <c r="AU319" s="648"/>
      <c r="AV319" s="648"/>
      <c r="AW319" s="648"/>
      <c r="AX319" s="648"/>
      <c r="AY319" s="648"/>
      <c r="AZ319" s="648"/>
      <c r="BA319" s="648"/>
      <c r="BB319" s="648"/>
      <c r="BC319" s="648"/>
      <c r="BD319" s="648"/>
      <c r="BE319" s="648"/>
      <c r="BF319" s="648"/>
      <c r="BG319" s="648"/>
      <c r="BH319" s="648"/>
      <c r="BI319" s="648"/>
      <c r="BJ319" s="648"/>
      <c r="BK319" s="648"/>
      <c r="BL319" s="648"/>
      <c r="BM319" s="648"/>
      <c r="BN319" s="648"/>
      <c r="BO319" s="648"/>
      <c r="BP319" s="648"/>
      <c r="BQ319" s="648"/>
      <c r="BR319" s="648"/>
      <c r="BS319" s="648"/>
      <c r="BT319" s="648"/>
      <c r="BU319" s="648"/>
      <c r="BV319" s="648"/>
      <c r="BW319" s="648"/>
      <c r="BX319" s="648"/>
      <c r="BY319" s="648"/>
      <c r="BZ319" s="648"/>
      <c r="CA319" s="648"/>
      <c r="CB319" s="648"/>
      <c r="CC319" s="648"/>
      <c r="CD319" s="648"/>
      <c r="CE319" s="648"/>
      <c r="CF319" s="648"/>
      <c r="CG319" s="648"/>
      <c r="CH319" s="648"/>
      <c r="CI319" s="648"/>
      <c r="CJ319" s="648"/>
      <c r="CK319" s="648"/>
      <c r="CL319" s="648"/>
      <c r="CM319" s="648"/>
      <c r="CN319" s="648"/>
      <c r="CO319" s="648"/>
      <c r="CP319" s="648"/>
      <c r="CQ319" s="648"/>
      <c r="CR319" s="648"/>
      <c r="CS319" s="648"/>
      <c r="CT319" s="648"/>
      <c r="CU319" s="648"/>
      <c r="CV319" s="648"/>
      <c r="CW319" s="648"/>
      <c r="CX319" s="648"/>
      <c r="CY319" s="648"/>
      <c r="CZ319" s="648"/>
      <c r="DA319" s="648"/>
      <c r="DB319" s="648"/>
      <c r="DC319" s="648"/>
      <c r="DD319" s="648"/>
      <c r="DE319" s="648"/>
      <c r="DF319" s="648"/>
      <c r="DG319" s="648"/>
      <c r="DH319" s="648"/>
      <c r="DI319" s="648"/>
      <c r="DJ319" s="648"/>
      <c r="DK319" s="648"/>
      <c r="DL319" s="648"/>
      <c r="DM319" s="648"/>
      <c r="DN319" s="648"/>
      <c r="DO319" s="648"/>
      <c r="DP319" s="648"/>
      <c r="DQ319" s="648"/>
      <c r="DR319" s="648"/>
      <c r="DS319" s="648"/>
      <c r="DT319" s="648"/>
      <c r="DU319" s="648"/>
      <c r="DV319" s="648"/>
      <c r="DW319" s="648"/>
      <c r="DX319" s="648"/>
      <c r="DY319" s="648"/>
      <c r="DZ319" s="648"/>
      <c r="EA319" s="648"/>
      <c r="EB319" s="648"/>
      <c r="EC319" s="648"/>
      <c r="ED319" s="648"/>
      <c r="EE319" s="648"/>
      <c r="EF319" s="648"/>
      <c r="EG319" s="648"/>
      <c r="EH319" s="648"/>
      <c r="EI319" s="648"/>
      <c r="EJ319" s="648"/>
      <c r="EK319" s="648"/>
      <c r="EL319" s="648"/>
      <c r="EM319" s="648"/>
      <c r="EN319" s="648"/>
      <c r="EO319" s="648"/>
      <c r="EP319" s="648"/>
      <c r="EQ319" s="648"/>
      <c r="ER319" s="648"/>
      <c r="ES319" s="648"/>
      <c r="ET319" s="648"/>
      <c r="EU319" s="648"/>
      <c r="EV319" s="648"/>
      <c r="EW319" s="648"/>
      <c r="EX319" s="648"/>
      <c r="EY319" s="648"/>
      <c r="EZ319" s="648"/>
      <c r="FA319" s="648"/>
      <c r="FB319" s="648"/>
      <c r="FC319" s="648"/>
      <c r="FD319" s="648"/>
      <c r="FE319" s="648"/>
      <c r="FF319" s="648"/>
      <c r="FG319" s="648"/>
      <c r="FH319" s="648"/>
      <c r="FI319" s="648"/>
      <c r="FJ319" s="648"/>
      <c r="FK319" s="648"/>
      <c r="FL319" s="648"/>
      <c r="FM319" s="648"/>
      <c r="FN319" s="648"/>
      <c r="FO319" s="648"/>
      <c r="FP319" s="648"/>
      <c r="FQ319" s="648"/>
      <c r="FR319" s="648"/>
      <c r="FS319" s="648"/>
      <c r="FT319" s="648"/>
      <c r="FU319" s="648"/>
      <c r="FV319" s="648"/>
      <c r="FW319" s="648"/>
      <c r="FX319" s="648"/>
      <c r="FY319" s="648"/>
      <c r="FZ319" s="648"/>
      <c r="GA319" s="648"/>
      <c r="GB319" s="648"/>
      <c r="GC319" s="648"/>
      <c r="GD319" s="648"/>
      <c r="GE319" s="648"/>
      <c r="GF319" s="648"/>
      <c r="GG319" s="648"/>
      <c r="GH319" s="648"/>
      <c r="GI319" s="648"/>
      <c r="GJ319" s="648"/>
      <c r="GK319" s="648"/>
      <c r="GL319" s="648"/>
      <c r="GM319" s="648"/>
      <c r="GN319" s="648"/>
      <c r="GO319" s="648"/>
      <c r="GP319" s="648"/>
      <c r="GQ319" s="648"/>
      <c r="GR319" s="648"/>
      <c r="GS319" s="648"/>
      <c r="GT319" s="648"/>
      <c r="GU319" s="648"/>
      <c r="GV319" s="648"/>
      <c r="GW319" s="648"/>
      <c r="GX319" s="648"/>
      <c r="GY319" s="648"/>
      <c r="GZ319" s="648"/>
      <c r="HA319" s="648"/>
      <c r="HB319" s="648"/>
      <c r="HC319" s="648"/>
      <c r="HD319" s="648"/>
      <c r="HE319" s="648"/>
      <c r="HF319" s="648"/>
      <c r="HG319" s="648"/>
      <c r="HH319" s="648"/>
      <c r="HI319" s="648"/>
      <c r="HJ319" s="648"/>
      <c r="HK319" s="648"/>
      <c r="HL319" s="648"/>
    </row>
    <row r="320" spans="1:220" s="679" customFormat="1">
      <c r="A320" s="687"/>
      <c r="B320" s="687"/>
      <c r="C320" s="687"/>
      <c r="D320" s="687"/>
      <c r="E320" s="687"/>
      <c r="F320" s="687"/>
      <c r="G320" s="690"/>
      <c r="H320" s="691"/>
      <c r="I320" s="691"/>
      <c r="J320" s="645"/>
      <c r="K320" s="648"/>
      <c r="L320" s="648"/>
      <c r="M320" s="648"/>
      <c r="N320" s="648"/>
      <c r="O320" s="648"/>
      <c r="P320" s="648"/>
      <c r="Q320" s="648"/>
      <c r="R320" s="648"/>
      <c r="S320" s="648"/>
      <c r="T320" s="648"/>
      <c r="U320" s="648"/>
      <c r="V320" s="648"/>
      <c r="W320" s="648"/>
      <c r="X320" s="648"/>
      <c r="Y320" s="648"/>
      <c r="Z320" s="648"/>
      <c r="AA320" s="648"/>
      <c r="AB320" s="648"/>
      <c r="AC320" s="648"/>
      <c r="AD320" s="648"/>
      <c r="AE320" s="648"/>
      <c r="AF320" s="648"/>
      <c r="AG320" s="648"/>
      <c r="AH320" s="648"/>
      <c r="AI320" s="648"/>
      <c r="AJ320" s="648"/>
      <c r="AK320" s="648"/>
      <c r="AL320" s="648"/>
      <c r="AM320" s="648"/>
      <c r="AN320" s="648"/>
      <c r="AO320" s="648"/>
      <c r="AP320" s="648"/>
      <c r="AQ320" s="648"/>
      <c r="AR320" s="648"/>
      <c r="AS320" s="648"/>
      <c r="AT320" s="648"/>
      <c r="AU320" s="648"/>
      <c r="AV320" s="648"/>
      <c r="AW320" s="648"/>
      <c r="AX320" s="648"/>
      <c r="AY320" s="648"/>
      <c r="AZ320" s="648"/>
      <c r="BA320" s="648"/>
      <c r="BB320" s="648"/>
      <c r="BC320" s="648"/>
      <c r="BD320" s="648"/>
      <c r="BE320" s="648"/>
      <c r="BF320" s="648"/>
      <c r="BG320" s="648"/>
      <c r="BH320" s="648"/>
      <c r="BI320" s="648"/>
      <c r="BJ320" s="648"/>
      <c r="BK320" s="648"/>
      <c r="BL320" s="648"/>
      <c r="BM320" s="648"/>
      <c r="BN320" s="648"/>
      <c r="BO320" s="648"/>
      <c r="BP320" s="648"/>
      <c r="BQ320" s="648"/>
      <c r="BR320" s="648"/>
      <c r="BS320" s="648"/>
      <c r="BT320" s="648"/>
      <c r="BU320" s="648"/>
      <c r="BV320" s="648"/>
      <c r="BW320" s="648"/>
      <c r="BX320" s="648"/>
      <c r="BY320" s="648"/>
      <c r="BZ320" s="648"/>
      <c r="CA320" s="648"/>
      <c r="CB320" s="648"/>
      <c r="CC320" s="648"/>
      <c r="CD320" s="648"/>
      <c r="CE320" s="648"/>
      <c r="CF320" s="648"/>
      <c r="CG320" s="648"/>
      <c r="CH320" s="648"/>
      <c r="CI320" s="648"/>
      <c r="CJ320" s="648"/>
      <c r="CK320" s="648"/>
      <c r="CL320" s="648"/>
      <c r="CM320" s="648"/>
      <c r="CN320" s="648"/>
      <c r="CO320" s="648"/>
      <c r="CP320" s="648"/>
      <c r="CQ320" s="648"/>
      <c r="CR320" s="648"/>
      <c r="CS320" s="648"/>
      <c r="CT320" s="648"/>
      <c r="CU320" s="648"/>
      <c r="CV320" s="648"/>
      <c r="CW320" s="648"/>
      <c r="CX320" s="648"/>
      <c r="CY320" s="648"/>
      <c r="CZ320" s="648"/>
      <c r="DA320" s="648"/>
      <c r="DB320" s="648"/>
      <c r="DC320" s="648"/>
      <c r="DD320" s="648"/>
      <c r="DE320" s="648"/>
      <c r="DF320" s="648"/>
      <c r="DG320" s="648"/>
      <c r="DH320" s="648"/>
      <c r="DI320" s="648"/>
      <c r="DJ320" s="648"/>
      <c r="DK320" s="648"/>
      <c r="DL320" s="648"/>
      <c r="DM320" s="648"/>
      <c r="DN320" s="648"/>
      <c r="DO320" s="648"/>
      <c r="DP320" s="648"/>
      <c r="DQ320" s="648"/>
      <c r="DR320" s="648"/>
      <c r="DS320" s="648"/>
      <c r="DT320" s="648"/>
      <c r="DU320" s="648"/>
      <c r="DV320" s="648"/>
      <c r="DW320" s="648"/>
      <c r="DX320" s="648"/>
      <c r="DY320" s="648"/>
      <c r="DZ320" s="648"/>
      <c r="EA320" s="648"/>
      <c r="EB320" s="648"/>
      <c r="EC320" s="648"/>
      <c r="ED320" s="648"/>
      <c r="EE320" s="648"/>
      <c r="EF320" s="648"/>
      <c r="EG320" s="648"/>
      <c r="EH320" s="648"/>
      <c r="EI320" s="648"/>
      <c r="EJ320" s="648"/>
      <c r="EK320" s="648"/>
      <c r="EL320" s="648"/>
      <c r="EM320" s="648"/>
      <c r="EN320" s="648"/>
      <c r="EO320" s="648"/>
      <c r="EP320" s="648"/>
      <c r="EQ320" s="648"/>
      <c r="ER320" s="648"/>
      <c r="ES320" s="648"/>
      <c r="ET320" s="648"/>
      <c r="EU320" s="648"/>
      <c r="EV320" s="648"/>
      <c r="EW320" s="648"/>
      <c r="EX320" s="648"/>
      <c r="EY320" s="648"/>
      <c r="EZ320" s="648"/>
      <c r="FA320" s="648"/>
      <c r="FB320" s="648"/>
      <c r="FC320" s="648"/>
      <c r="FD320" s="648"/>
      <c r="FE320" s="648"/>
      <c r="FF320" s="648"/>
      <c r="FG320" s="648"/>
      <c r="FH320" s="648"/>
      <c r="FI320" s="648"/>
      <c r="FJ320" s="648"/>
      <c r="FK320" s="648"/>
      <c r="FL320" s="648"/>
      <c r="FM320" s="648"/>
      <c r="FN320" s="648"/>
      <c r="FO320" s="648"/>
      <c r="FP320" s="648"/>
      <c r="FQ320" s="648"/>
      <c r="FR320" s="648"/>
      <c r="FS320" s="648"/>
      <c r="FT320" s="648"/>
      <c r="FU320" s="648"/>
      <c r="FV320" s="648"/>
      <c r="FW320" s="648"/>
      <c r="FX320" s="648"/>
      <c r="FY320" s="648"/>
      <c r="FZ320" s="648"/>
      <c r="GA320" s="648"/>
      <c r="GB320" s="648"/>
      <c r="GC320" s="648"/>
      <c r="GD320" s="648"/>
      <c r="GE320" s="648"/>
      <c r="GF320" s="648"/>
      <c r="GG320" s="648"/>
      <c r="GH320" s="648"/>
      <c r="GI320" s="648"/>
      <c r="GJ320" s="648"/>
      <c r="GK320" s="648"/>
      <c r="GL320" s="648"/>
      <c r="GM320" s="648"/>
      <c r="GN320" s="648"/>
      <c r="GO320" s="648"/>
      <c r="GP320" s="648"/>
      <c r="GQ320" s="648"/>
      <c r="GR320" s="648"/>
      <c r="GS320" s="648"/>
      <c r="GT320" s="648"/>
      <c r="GU320" s="648"/>
      <c r="GV320" s="648"/>
      <c r="GW320" s="648"/>
      <c r="GX320" s="648"/>
      <c r="GY320" s="648"/>
      <c r="GZ320" s="648"/>
      <c r="HA320" s="648"/>
      <c r="HB320" s="648"/>
      <c r="HC320" s="648"/>
      <c r="HD320" s="648"/>
      <c r="HE320" s="648"/>
      <c r="HF320" s="648"/>
      <c r="HG320" s="648"/>
      <c r="HH320" s="648"/>
      <c r="HI320" s="648"/>
      <c r="HJ320" s="648"/>
      <c r="HK320" s="648"/>
      <c r="HL320" s="648"/>
    </row>
    <row r="321" spans="1:220" s="679" customFormat="1">
      <c r="A321" s="687"/>
      <c r="B321" s="687"/>
      <c r="C321" s="687"/>
      <c r="D321" s="687"/>
      <c r="E321" s="687"/>
      <c r="F321" s="687"/>
      <c r="G321" s="690"/>
      <c r="H321" s="691"/>
      <c r="I321" s="691"/>
      <c r="J321" s="645"/>
      <c r="K321" s="648"/>
      <c r="L321" s="648"/>
      <c r="M321" s="648"/>
      <c r="N321" s="648"/>
      <c r="O321" s="648"/>
      <c r="P321" s="648"/>
      <c r="Q321" s="648"/>
      <c r="R321" s="648"/>
      <c r="S321" s="648"/>
      <c r="T321" s="648"/>
      <c r="U321" s="648"/>
      <c r="V321" s="648"/>
      <c r="W321" s="648"/>
      <c r="X321" s="648"/>
      <c r="Y321" s="648"/>
      <c r="Z321" s="648"/>
      <c r="AA321" s="648"/>
      <c r="AB321" s="648"/>
      <c r="AC321" s="648"/>
      <c r="AD321" s="648"/>
      <c r="AE321" s="648"/>
      <c r="AF321" s="648"/>
      <c r="AG321" s="648"/>
      <c r="AH321" s="648"/>
      <c r="AI321" s="648"/>
      <c r="AJ321" s="648"/>
      <c r="AK321" s="648"/>
      <c r="AL321" s="648"/>
      <c r="AM321" s="648"/>
      <c r="AN321" s="648"/>
      <c r="AO321" s="648"/>
      <c r="AP321" s="648"/>
      <c r="AQ321" s="648"/>
      <c r="AR321" s="648"/>
      <c r="AS321" s="648"/>
      <c r="AT321" s="648"/>
      <c r="AU321" s="648"/>
      <c r="AV321" s="648"/>
      <c r="AW321" s="648"/>
      <c r="AX321" s="648"/>
      <c r="AY321" s="648"/>
      <c r="AZ321" s="648"/>
      <c r="BA321" s="648"/>
      <c r="BB321" s="648"/>
      <c r="BC321" s="648"/>
      <c r="BD321" s="648"/>
      <c r="BE321" s="648"/>
      <c r="BF321" s="648"/>
      <c r="BG321" s="648"/>
      <c r="BH321" s="648"/>
      <c r="BI321" s="648"/>
      <c r="BJ321" s="648"/>
      <c r="BK321" s="648"/>
      <c r="BL321" s="648"/>
      <c r="BM321" s="648"/>
      <c r="BN321" s="648"/>
      <c r="BO321" s="648"/>
      <c r="BP321" s="648"/>
      <c r="BQ321" s="648"/>
      <c r="BR321" s="648"/>
      <c r="BS321" s="648"/>
      <c r="BT321" s="648"/>
      <c r="BU321" s="648"/>
      <c r="BV321" s="648"/>
      <c r="BW321" s="648"/>
      <c r="BX321" s="648"/>
      <c r="BY321" s="648"/>
      <c r="BZ321" s="648"/>
      <c r="CA321" s="648"/>
      <c r="CB321" s="648"/>
      <c r="CC321" s="648"/>
      <c r="CD321" s="648"/>
      <c r="CE321" s="648"/>
      <c r="CF321" s="648"/>
      <c r="CG321" s="648"/>
      <c r="CH321" s="648"/>
      <c r="CI321" s="648"/>
      <c r="CJ321" s="648"/>
      <c r="CK321" s="648"/>
      <c r="CL321" s="648"/>
      <c r="CM321" s="648"/>
      <c r="CN321" s="648"/>
      <c r="CO321" s="648"/>
      <c r="CP321" s="648"/>
      <c r="CQ321" s="648"/>
      <c r="CR321" s="648"/>
      <c r="CS321" s="648"/>
      <c r="CT321" s="648"/>
      <c r="CU321" s="648"/>
      <c r="CV321" s="648"/>
      <c r="CW321" s="648"/>
      <c r="CX321" s="648"/>
      <c r="CY321" s="648"/>
      <c r="CZ321" s="648"/>
      <c r="DA321" s="648"/>
      <c r="DB321" s="648"/>
      <c r="DC321" s="648"/>
      <c r="DD321" s="648"/>
      <c r="DE321" s="648"/>
      <c r="DF321" s="648"/>
      <c r="DG321" s="648"/>
      <c r="DH321" s="648"/>
      <c r="DI321" s="648"/>
      <c r="DJ321" s="648"/>
      <c r="DK321" s="648"/>
      <c r="DL321" s="648"/>
      <c r="DM321" s="648"/>
      <c r="DN321" s="648"/>
      <c r="DO321" s="648"/>
      <c r="DP321" s="648"/>
      <c r="DQ321" s="648"/>
      <c r="DR321" s="648"/>
      <c r="DS321" s="648"/>
      <c r="DT321" s="648"/>
      <c r="DU321" s="648"/>
      <c r="DV321" s="648"/>
      <c r="DW321" s="648"/>
      <c r="DX321" s="648"/>
      <c r="DY321" s="648"/>
      <c r="DZ321" s="648"/>
      <c r="EA321" s="648"/>
      <c r="EB321" s="648"/>
      <c r="EC321" s="648"/>
      <c r="ED321" s="648"/>
      <c r="EE321" s="648"/>
      <c r="EF321" s="648"/>
      <c r="EG321" s="648"/>
      <c r="EH321" s="648"/>
      <c r="EI321" s="648"/>
      <c r="EJ321" s="648"/>
      <c r="EK321" s="648"/>
      <c r="EL321" s="648"/>
      <c r="EM321" s="648"/>
      <c r="EN321" s="648"/>
      <c r="EO321" s="648"/>
      <c r="EP321" s="648"/>
      <c r="EQ321" s="648"/>
      <c r="ER321" s="648"/>
      <c r="ES321" s="648"/>
      <c r="ET321" s="648"/>
      <c r="EU321" s="648"/>
      <c r="EV321" s="648"/>
      <c r="EW321" s="648"/>
      <c r="EX321" s="648"/>
      <c r="EY321" s="648"/>
      <c r="EZ321" s="648"/>
      <c r="FA321" s="648"/>
      <c r="FB321" s="648"/>
      <c r="FC321" s="648"/>
      <c r="FD321" s="648"/>
      <c r="FE321" s="648"/>
      <c r="FF321" s="648"/>
      <c r="FG321" s="648"/>
      <c r="FH321" s="648"/>
      <c r="FI321" s="648"/>
      <c r="FJ321" s="648"/>
      <c r="FK321" s="648"/>
      <c r="FL321" s="648"/>
      <c r="FM321" s="648"/>
      <c r="FN321" s="648"/>
      <c r="FO321" s="648"/>
      <c r="FP321" s="648"/>
      <c r="FQ321" s="648"/>
      <c r="FR321" s="648"/>
      <c r="FS321" s="648"/>
      <c r="FT321" s="648"/>
      <c r="FU321" s="648"/>
      <c r="FV321" s="648"/>
      <c r="FW321" s="648"/>
      <c r="FX321" s="648"/>
      <c r="FY321" s="648"/>
      <c r="FZ321" s="648"/>
      <c r="GA321" s="648"/>
      <c r="GB321" s="648"/>
      <c r="GC321" s="648"/>
      <c r="GD321" s="648"/>
      <c r="GE321" s="648"/>
      <c r="GF321" s="648"/>
      <c r="GG321" s="648"/>
      <c r="GH321" s="648"/>
      <c r="GI321" s="648"/>
      <c r="GJ321" s="648"/>
      <c r="GK321" s="648"/>
      <c r="GL321" s="648"/>
      <c r="GM321" s="648"/>
      <c r="GN321" s="648"/>
      <c r="GO321" s="648"/>
      <c r="GP321" s="648"/>
      <c r="GQ321" s="648"/>
      <c r="GR321" s="648"/>
      <c r="GS321" s="648"/>
      <c r="GT321" s="648"/>
      <c r="GU321" s="648"/>
      <c r="GV321" s="648"/>
      <c r="GW321" s="648"/>
      <c r="GX321" s="648"/>
      <c r="GY321" s="648"/>
      <c r="GZ321" s="648"/>
      <c r="HA321" s="648"/>
      <c r="HB321" s="648"/>
      <c r="HC321" s="648"/>
      <c r="HD321" s="648"/>
      <c r="HE321" s="648"/>
      <c r="HF321" s="648"/>
      <c r="HG321" s="648"/>
      <c r="HH321" s="648"/>
      <c r="HI321" s="648"/>
      <c r="HJ321" s="648"/>
      <c r="HK321" s="648"/>
      <c r="HL321" s="648"/>
    </row>
    <row r="322" spans="1:220" s="679" customFormat="1">
      <c r="A322" s="687"/>
      <c r="B322" s="687"/>
      <c r="C322" s="687"/>
      <c r="D322" s="687"/>
      <c r="E322" s="687"/>
      <c r="F322" s="687"/>
      <c r="G322" s="690"/>
      <c r="H322" s="691"/>
      <c r="I322" s="691"/>
      <c r="J322" s="645"/>
      <c r="K322" s="648"/>
      <c r="L322" s="648"/>
      <c r="M322" s="648"/>
      <c r="N322" s="648"/>
      <c r="O322" s="648"/>
      <c r="P322" s="648"/>
      <c r="Q322" s="648"/>
      <c r="R322" s="648"/>
      <c r="S322" s="648"/>
      <c r="T322" s="648"/>
      <c r="U322" s="648"/>
      <c r="V322" s="648"/>
      <c r="W322" s="648"/>
      <c r="X322" s="648"/>
      <c r="Y322" s="648"/>
      <c r="Z322" s="648"/>
      <c r="AA322" s="648"/>
      <c r="AB322" s="648"/>
      <c r="AC322" s="648"/>
      <c r="AD322" s="648"/>
      <c r="AE322" s="648"/>
      <c r="AF322" s="648"/>
      <c r="AG322" s="648"/>
      <c r="AH322" s="648"/>
      <c r="AI322" s="648"/>
      <c r="AJ322" s="648"/>
      <c r="AK322" s="648"/>
      <c r="AL322" s="648"/>
      <c r="AM322" s="648"/>
      <c r="AN322" s="648"/>
      <c r="AO322" s="648"/>
      <c r="AP322" s="648"/>
      <c r="AQ322" s="648"/>
      <c r="AR322" s="648"/>
      <c r="AS322" s="648"/>
      <c r="AT322" s="648"/>
      <c r="AU322" s="648"/>
      <c r="AV322" s="648"/>
      <c r="AW322" s="648"/>
      <c r="AX322" s="648"/>
      <c r="AY322" s="648"/>
      <c r="AZ322" s="648"/>
      <c r="BA322" s="648"/>
      <c r="BB322" s="648"/>
      <c r="BC322" s="648"/>
      <c r="BD322" s="648"/>
      <c r="BE322" s="648"/>
      <c r="BF322" s="648"/>
      <c r="BG322" s="648"/>
      <c r="BH322" s="648"/>
      <c r="BI322" s="648"/>
      <c r="BJ322" s="648"/>
      <c r="BK322" s="648"/>
      <c r="BL322" s="648"/>
      <c r="BM322" s="648"/>
      <c r="BN322" s="648"/>
      <c r="BO322" s="648"/>
      <c r="BP322" s="648"/>
      <c r="BQ322" s="648"/>
      <c r="BR322" s="648"/>
      <c r="BS322" s="648"/>
      <c r="BT322" s="648"/>
      <c r="BU322" s="648"/>
      <c r="BV322" s="648"/>
      <c r="BW322" s="648"/>
      <c r="BX322" s="648"/>
      <c r="BY322" s="648"/>
      <c r="BZ322" s="648"/>
      <c r="CA322" s="648"/>
      <c r="CB322" s="648"/>
      <c r="CC322" s="648"/>
      <c r="CD322" s="648"/>
      <c r="CE322" s="648"/>
      <c r="CF322" s="648"/>
      <c r="CG322" s="648"/>
      <c r="CH322" s="648"/>
      <c r="CI322" s="648"/>
      <c r="CJ322" s="648"/>
      <c r="CK322" s="648"/>
      <c r="CL322" s="648"/>
      <c r="CM322" s="648"/>
      <c r="CN322" s="648"/>
      <c r="CO322" s="648"/>
      <c r="CP322" s="648"/>
      <c r="CQ322" s="648"/>
      <c r="CR322" s="648"/>
      <c r="CS322" s="648"/>
      <c r="CT322" s="648"/>
      <c r="CU322" s="648"/>
      <c r="CV322" s="648"/>
      <c r="CW322" s="648"/>
      <c r="CX322" s="648"/>
      <c r="CY322" s="648"/>
      <c r="CZ322" s="648"/>
      <c r="DA322" s="648"/>
      <c r="DB322" s="648"/>
      <c r="DC322" s="648"/>
      <c r="DD322" s="648"/>
      <c r="DE322" s="648"/>
      <c r="DF322" s="648"/>
      <c r="DG322" s="648"/>
      <c r="DH322" s="648"/>
      <c r="DI322" s="648"/>
      <c r="DJ322" s="648"/>
      <c r="DK322" s="648"/>
      <c r="DL322" s="648"/>
      <c r="DM322" s="648"/>
      <c r="DN322" s="648"/>
      <c r="DO322" s="648"/>
      <c r="DP322" s="648"/>
      <c r="DQ322" s="648"/>
      <c r="DR322" s="648"/>
      <c r="DS322" s="648"/>
      <c r="DT322" s="648"/>
      <c r="DU322" s="648"/>
      <c r="DV322" s="648"/>
      <c r="DW322" s="648"/>
      <c r="DX322" s="648"/>
      <c r="DY322" s="648"/>
      <c r="DZ322" s="648"/>
      <c r="EA322" s="648"/>
      <c r="EB322" s="648"/>
      <c r="EC322" s="648"/>
      <c r="ED322" s="648"/>
      <c r="EE322" s="648"/>
      <c r="EF322" s="648"/>
      <c r="EG322" s="648"/>
      <c r="EH322" s="648"/>
      <c r="EI322" s="648"/>
      <c r="EJ322" s="648"/>
      <c r="EK322" s="648"/>
      <c r="EL322" s="648"/>
      <c r="EM322" s="648"/>
      <c r="EN322" s="648"/>
      <c r="EO322" s="648"/>
      <c r="EP322" s="648"/>
      <c r="EQ322" s="648"/>
      <c r="ER322" s="648"/>
      <c r="ES322" s="648"/>
      <c r="ET322" s="648"/>
      <c r="EU322" s="648"/>
      <c r="EV322" s="648"/>
      <c r="EW322" s="648"/>
      <c r="EX322" s="648"/>
      <c r="EY322" s="648"/>
      <c r="EZ322" s="648"/>
      <c r="FA322" s="648"/>
      <c r="FB322" s="648"/>
      <c r="FC322" s="648"/>
      <c r="FD322" s="648"/>
      <c r="FE322" s="648"/>
      <c r="FF322" s="648"/>
      <c r="FG322" s="648"/>
      <c r="FH322" s="648"/>
      <c r="FI322" s="648"/>
      <c r="FJ322" s="648"/>
      <c r="FK322" s="648"/>
      <c r="FL322" s="648"/>
      <c r="FM322" s="648"/>
      <c r="FN322" s="648"/>
      <c r="FO322" s="648"/>
      <c r="FP322" s="648"/>
      <c r="FQ322" s="648"/>
      <c r="FR322" s="648"/>
      <c r="FS322" s="648"/>
      <c r="FT322" s="648"/>
      <c r="FU322" s="648"/>
      <c r="FV322" s="648"/>
      <c r="FW322" s="648"/>
      <c r="FX322" s="648"/>
      <c r="FY322" s="648"/>
      <c r="FZ322" s="648"/>
      <c r="GA322" s="648"/>
      <c r="GB322" s="648"/>
      <c r="GC322" s="648"/>
      <c r="GD322" s="648"/>
      <c r="GE322" s="648"/>
      <c r="GF322" s="648"/>
      <c r="GG322" s="648"/>
      <c r="GH322" s="648"/>
      <c r="GI322" s="648"/>
      <c r="GJ322" s="648"/>
      <c r="GK322" s="648"/>
      <c r="GL322" s="648"/>
      <c r="GM322" s="648"/>
      <c r="GN322" s="648"/>
      <c r="GO322" s="648"/>
      <c r="GP322" s="648"/>
      <c r="GQ322" s="648"/>
      <c r="GR322" s="648"/>
      <c r="GS322" s="648"/>
      <c r="GT322" s="648"/>
      <c r="GU322" s="648"/>
      <c r="GV322" s="648"/>
      <c r="GW322" s="648"/>
      <c r="GX322" s="648"/>
      <c r="GY322" s="648"/>
      <c r="GZ322" s="648"/>
      <c r="HA322" s="648"/>
      <c r="HB322" s="648"/>
      <c r="HC322" s="648"/>
      <c r="HD322" s="648"/>
      <c r="HE322" s="648"/>
      <c r="HF322" s="648"/>
      <c r="HG322" s="648"/>
      <c r="HH322" s="648"/>
      <c r="HI322" s="648"/>
      <c r="HJ322" s="648"/>
      <c r="HK322" s="648"/>
      <c r="HL322" s="648"/>
    </row>
    <row r="323" spans="1:220" s="679" customFormat="1">
      <c r="A323" s="687"/>
      <c r="B323" s="687"/>
      <c r="C323" s="687"/>
      <c r="D323" s="687"/>
      <c r="E323" s="687"/>
      <c r="F323" s="687"/>
      <c r="G323" s="690"/>
      <c r="H323" s="691"/>
      <c r="I323" s="691"/>
      <c r="J323" s="645"/>
      <c r="K323" s="648"/>
      <c r="L323" s="648"/>
      <c r="M323" s="648"/>
      <c r="N323" s="648"/>
      <c r="O323" s="648"/>
      <c r="P323" s="648"/>
      <c r="Q323" s="648"/>
      <c r="R323" s="648"/>
      <c r="S323" s="648"/>
      <c r="T323" s="648"/>
      <c r="U323" s="648"/>
      <c r="V323" s="648"/>
      <c r="W323" s="648"/>
      <c r="X323" s="648"/>
      <c r="Y323" s="648"/>
      <c r="Z323" s="648"/>
      <c r="AA323" s="648"/>
      <c r="AB323" s="648"/>
      <c r="AC323" s="648"/>
      <c r="AD323" s="648"/>
      <c r="AE323" s="648"/>
      <c r="AF323" s="648"/>
      <c r="AG323" s="648"/>
      <c r="AH323" s="648"/>
      <c r="AI323" s="648"/>
      <c r="AJ323" s="648"/>
      <c r="AK323" s="648"/>
      <c r="AL323" s="648"/>
      <c r="AM323" s="648"/>
      <c r="AN323" s="648"/>
      <c r="AO323" s="648"/>
      <c r="AP323" s="648"/>
      <c r="AQ323" s="648"/>
      <c r="AR323" s="648"/>
      <c r="AS323" s="648"/>
      <c r="AT323" s="648"/>
      <c r="AU323" s="648"/>
      <c r="AV323" s="648"/>
      <c r="AW323" s="648"/>
      <c r="AX323" s="648"/>
      <c r="AY323" s="648"/>
      <c r="AZ323" s="648"/>
      <c r="BA323" s="648"/>
      <c r="BB323" s="648"/>
      <c r="BC323" s="648"/>
      <c r="BD323" s="648"/>
      <c r="BE323" s="648"/>
      <c r="BF323" s="648"/>
      <c r="BG323" s="648"/>
      <c r="BH323" s="648"/>
      <c r="BI323" s="648"/>
      <c r="BJ323" s="648"/>
      <c r="BK323" s="648"/>
      <c r="BL323" s="648"/>
      <c r="BM323" s="648"/>
      <c r="BN323" s="648"/>
      <c r="BO323" s="648"/>
      <c r="BP323" s="648"/>
      <c r="BQ323" s="648"/>
      <c r="BR323" s="648"/>
      <c r="BS323" s="648"/>
      <c r="BT323" s="648"/>
      <c r="BU323" s="648"/>
      <c r="BV323" s="648"/>
      <c r="BW323" s="648"/>
      <c r="BX323" s="648"/>
      <c r="BY323" s="648"/>
      <c r="BZ323" s="648"/>
      <c r="CA323" s="648"/>
      <c r="CB323" s="648"/>
      <c r="CC323" s="648"/>
      <c r="CD323" s="648"/>
      <c r="CE323" s="648"/>
      <c r="CF323" s="648"/>
      <c r="CG323" s="648"/>
      <c r="CH323" s="648"/>
      <c r="CI323" s="648"/>
      <c r="CJ323" s="648"/>
      <c r="CK323" s="648"/>
      <c r="CL323" s="648"/>
      <c r="CM323" s="648"/>
      <c r="CN323" s="648"/>
      <c r="CO323" s="648"/>
      <c r="CP323" s="648"/>
      <c r="CQ323" s="648"/>
      <c r="CR323" s="648"/>
      <c r="CS323" s="648"/>
      <c r="CT323" s="648"/>
      <c r="CU323" s="648"/>
      <c r="CV323" s="648"/>
      <c r="CW323" s="648"/>
      <c r="CX323" s="648"/>
      <c r="CY323" s="648"/>
      <c r="CZ323" s="648"/>
      <c r="DA323" s="648"/>
      <c r="DB323" s="648"/>
      <c r="DC323" s="648"/>
      <c r="DD323" s="648"/>
      <c r="DE323" s="648"/>
      <c r="DF323" s="648"/>
      <c r="DG323" s="648"/>
      <c r="DH323" s="648"/>
      <c r="DI323" s="648"/>
      <c r="DJ323" s="648"/>
      <c r="DK323" s="648"/>
      <c r="DL323" s="648"/>
      <c r="DM323" s="648"/>
      <c r="DN323" s="648"/>
      <c r="DO323" s="648"/>
      <c r="DP323" s="648"/>
      <c r="DQ323" s="648"/>
      <c r="DR323" s="648"/>
      <c r="DS323" s="648"/>
      <c r="DT323" s="648"/>
      <c r="DU323" s="648"/>
      <c r="DV323" s="648"/>
      <c r="DW323" s="648"/>
      <c r="DX323" s="648"/>
      <c r="DY323" s="648"/>
      <c r="DZ323" s="648"/>
      <c r="EA323" s="648"/>
      <c r="EB323" s="648"/>
      <c r="EC323" s="648"/>
      <c r="ED323" s="648"/>
      <c r="EE323" s="648"/>
      <c r="EF323" s="648"/>
      <c r="EG323" s="648"/>
      <c r="EH323" s="648"/>
      <c r="EI323" s="648"/>
      <c r="EJ323" s="648"/>
      <c r="EK323" s="648"/>
      <c r="EL323" s="648"/>
      <c r="EM323" s="648"/>
      <c r="EN323" s="648"/>
      <c r="EO323" s="648"/>
      <c r="EP323" s="648"/>
      <c r="EQ323" s="648"/>
      <c r="ER323" s="648"/>
      <c r="ES323" s="648"/>
      <c r="ET323" s="648"/>
      <c r="EU323" s="648"/>
      <c r="EV323" s="648"/>
      <c r="EW323" s="648"/>
      <c r="EX323" s="648"/>
      <c r="EY323" s="648"/>
      <c r="EZ323" s="648"/>
      <c r="FA323" s="648"/>
      <c r="FB323" s="648"/>
      <c r="FC323" s="648"/>
      <c r="FD323" s="648"/>
      <c r="FE323" s="648"/>
      <c r="FF323" s="648"/>
      <c r="FG323" s="648"/>
      <c r="FH323" s="648"/>
      <c r="FI323" s="648"/>
      <c r="FJ323" s="648"/>
      <c r="FK323" s="648"/>
      <c r="FL323" s="648"/>
      <c r="FM323" s="648"/>
      <c r="FN323" s="648"/>
      <c r="FO323" s="648"/>
      <c r="FP323" s="648"/>
      <c r="FQ323" s="648"/>
      <c r="FR323" s="648"/>
      <c r="FS323" s="648"/>
      <c r="FT323" s="648"/>
      <c r="FU323" s="648"/>
      <c r="FV323" s="648"/>
      <c r="FW323" s="648"/>
      <c r="FX323" s="648"/>
      <c r="FY323" s="648"/>
      <c r="FZ323" s="648"/>
      <c r="GA323" s="648"/>
      <c r="GB323" s="648"/>
      <c r="GC323" s="648"/>
      <c r="GD323" s="648"/>
      <c r="GE323" s="648"/>
      <c r="GF323" s="648"/>
      <c r="GG323" s="648"/>
      <c r="GH323" s="648"/>
      <c r="GI323" s="648"/>
      <c r="GJ323" s="648"/>
      <c r="GK323" s="648"/>
      <c r="GL323" s="648"/>
      <c r="GM323" s="648"/>
      <c r="GN323" s="648"/>
      <c r="GO323" s="648"/>
      <c r="GP323" s="648"/>
      <c r="GQ323" s="648"/>
      <c r="GR323" s="648"/>
      <c r="GS323" s="648"/>
      <c r="GT323" s="648"/>
      <c r="GU323" s="648"/>
      <c r="GV323" s="648"/>
      <c r="GW323" s="648"/>
      <c r="GX323" s="648"/>
      <c r="GY323" s="648"/>
      <c r="GZ323" s="648"/>
      <c r="HA323" s="648"/>
      <c r="HB323" s="648"/>
      <c r="HC323" s="648"/>
      <c r="HD323" s="648"/>
      <c r="HE323" s="648"/>
      <c r="HF323" s="648"/>
      <c r="HG323" s="648"/>
      <c r="HH323" s="648"/>
      <c r="HI323" s="648"/>
      <c r="HJ323" s="648"/>
      <c r="HK323" s="648"/>
      <c r="HL323" s="648"/>
    </row>
    <row r="324" spans="1:220" s="679" customFormat="1">
      <c r="A324" s="687"/>
      <c r="B324" s="687"/>
      <c r="C324" s="687"/>
      <c r="D324" s="687"/>
      <c r="E324" s="687"/>
      <c r="F324" s="687"/>
      <c r="G324" s="690"/>
      <c r="H324" s="691"/>
      <c r="I324" s="691"/>
      <c r="J324" s="645"/>
      <c r="K324" s="648"/>
      <c r="L324" s="648"/>
      <c r="M324" s="648"/>
      <c r="N324" s="648"/>
      <c r="O324" s="648"/>
      <c r="P324" s="648"/>
      <c r="Q324" s="648"/>
      <c r="R324" s="648"/>
      <c r="S324" s="648"/>
      <c r="T324" s="648"/>
      <c r="U324" s="648"/>
      <c r="V324" s="648"/>
      <c r="W324" s="648"/>
      <c r="X324" s="648"/>
      <c r="Y324" s="648"/>
      <c r="Z324" s="648"/>
      <c r="AA324" s="648"/>
      <c r="AB324" s="648"/>
      <c r="AC324" s="648"/>
      <c r="AD324" s="648"/>
      <c r="AE324" s="648"/>
      <c r="AF324" s="648"/>
      <c r="AG324" s="648"/>
      <c r="AH324" s="648"/>
      <c r="AI324" s="648"/>
      <c r="AJ324" s="648"/>
      <c r="AK324" s="648"/>
      <c r="AL324" s="648"/>
      <c r="AM324" s="648"/>
      <c r="AN324" s="648"/>
      <c r="AO324" s="648"/>
      <c r="AP324" s="648"/>
      <c r="AQ324" s="648"/>
      <c r="AR324" s="648"/>
      <c r="AS324" s="648"/>
      <c r="AT324" s="648"/>
      <c r="AU324" s="648"/>
      <c r="AV324" s="648"/>
      <c r="AW324" s="648"/>
      <c r="AX324" s="648"/>
      <c r="AY324" s="648"/>
      <c r="AZ324" s="648"/>
      <c r="BA324" s="648"/>
      <c r="BB324" s="648"/>
      <c r="BC324" s="648"/>
      <c r="BD324" s="648"/>
      <c r="BE324" s="648"/>
      <c r="BF324" s="648"/>
      <c r="BG324" s="648"/>
      <c r="BH324" s="648"/>
      <c r="BI324" s="648"/>
      <c r="BJ324" s="648"/>
      <c r="BK324" s="648"/>
      <c r="BL324" s="648"/>
      <c r="BM324" s="648"/>
      <c r="BN324" s="648"/>
      <c r="BO324" s="648"/>
      <c r="BP324" s="648"/>
      <c r="BQ324" s="648"/>
      <c r="BR324" s="648"/>
      <c r="BS324" s="648"/>
      <c r="BT324" s="648"/>
      <c r="BU324" s="648"/>
      <c r="BV324" s="648"/>
      <c r="BW324" s="648"/>
      <c r="BX324" s="648"/>
      <c r="BY324" s="648"/>
      <c r="BZ324" s="648"/>
      <c r="CA324" s="648"/>
      <c r="CB324" s="648"/>
      <c r="CC324" s="648"/>
      <c r="CD324" s="648"/>
      <c r="CE324" s="648"/>
      <c r="CF324" s="648"/>
      <c r="CG324" s="648"/>
      <c r="CH324" s="648"/>
      <c r="CI324" s="648"/>
      <c r="CJ324" s="648"/>
      <c r="CK324" s="648"/>
      <c r="CL324" s="648"/>
      <c r="CM324" s="648"/>
      <c r="CN324" s="648"/>
      <c r="CO324" s="648"/>
      <c r="CP324" s="648"/>
      <c r="CQ324" s="648"/>
      <c r="CR324" s="648"/>
      <c r="CS324" s="648"/>
      <c r="CT324" s="648"/>
      <c r="CU324" s="648"/>
      <c r="CV324" s="648"/>
      <c r="CW324" s="648"/>
      <c r="CX324" s="648"/>
      <c r="CY324" s="648"/>
      <c r="CZ324" s="648"/>
      <c r="DA324" s="648"/>
      <c r="DB324" s="648"/>
      <c r="DC324" s="648"/>
      <c r="DD324" s="648"/>
      <c r="DE324" s="648"/>
      <c r="DF324" s="648"/>
      <c r="DG324" s="648"/>
      <c r="DH324" s="648"/>
      <c r="DI324" s="648"/>
      <c r="DJ324" s="648"/>
      <c r="DK324" s="648"/>
      <c r="DL324" s="648"/>
      <c r="DM324" s="648"/>
      <c r="DN324" s="648"/>
      <c r="DO324" s="648"/>
      <c r="DP324" s="648"/>
      <c r="DQ324" s="648"/>
      <c r="DR324" s="648"/>
      <c r="DS324" s="648"/>
      <c r="DT324" s="648"/>
      <c r="DU324" s="648"/>
      <c r="DV324" s="648"/>
      <c r="DW324" s="648"/>
      <c r="DX324" s="648"/>
      <c r="DY324" s="648"/>
      <c r="DZ324" s="648"/>
      <c r="EA324" s="648"/>
      <c r="EB324" s="648"/>
      <c r="EC324" s="648"/>
      <c r="ED324" s="648"/>
      <c r="EE324" s="648"/>
      <c r="EF324" s="648"/>
      <c r="EG324" s="648"/>
      <c r="EH324" s="648"/>
      <c r="EI324" s="648"/>
      <c r="EJ324" s="648"/>
      <c r="EK324" s="648"/>
      <c r="EL324" s="648"/>
      <c r="EM324" s="648"/>
      <c r="EN324" s="648"/>
      <c r="EO324" s="648"/>
      <c r="EP324" s="648"/>
      <c r="EQ324" s="648"/>
      <c r="ER324" s="648"/>
      <c r="ES324" s="648"/>
      <c r="ET324" s="648"/>
      <c r="EU324" s="648"/>
      <c r="EV324" s="648"/>
      <c r="EW324" s="648"/>
      <c r="EX324" s="648"/>
      <c r="EY324" s="648"/>
      <c r="EZ324" s="648"/>
      <c r="FA324" s="648"/>
      <c r="FB324" s="648"/>
      <c r="FC324" s="648"/>
      <c r="FD324" s="648"/>
      <c r="FE324" s="648"/>
      <c r="FF324" s="648"/>
      <c r="FG324" s="648"/>
      <c r="FH324" s="648"/>
      <c r="FI324" s="648"/>
      <c r="FJ324" s="648"/>
      <c r="FK324" s="648"/>
      <c r="FL324" s="648"/>
      <c r="FM324" s="648"/>
      <c r="FN324" s="648"/>
      <c r="FO324" s="648"/>
      <c r="FP324" s="648"/>
      <c r="FQ324" s="648"/>
      <c r="FR324" s="648"/>
      <c r="FS324" s="648"/>
      <c r="FT324" s="648"/>
      <c r="FU324" s="648"/>
      <c r="FV324" s="648"/>
      <c r="FW324" s="648"/>
      <c r="FX324" s="648"/>
      <c r="FY324" s="648"/>
      <c r="FZ324" s="648"/>
      <c r="GA324" s="648"/>
      <c r="GB324" s="648"/>
      <c r="GC324" s="648"/>
      <c r="GD324" s="648"/>
      <c r="GE324" s="648"/>
      <c r="GF324" s="648"/>
      <c r="GG324" s="648"/>
      <c r="GH324" s="648"/>
      <c r="GI324" s="648"/>
      <c r="GJ324" s="648"/>
      <c r="GK324" s="648"/>
      <c r="GL324" s="648"/>
      <c r="GM324" s="648"/>
      <c r="GN324" s="648"/>
      <c r="GO324" s="648"/>
      <c r="GP324" s="648"/>
      <c r="GQ324" s="648"/>
      <c r="GR324" s="648"/>
      <c r="GS324" s="648"/>
      <c r="GT324" s="648"/>
      <c r="GU324" s="648"/>
      <c r="GV324" s="648"/>
      <c r="GW324" s="648"/>
      <c r="GX324" s="648"/>
      <c r="GY324" s="648"/>
      <c r="GZ324" s="648"/>
      <c r="HA324" s="648"/>
      <c r="HB324" s="648"/>
      <c r="HC324" s="648"/>
      <c r="HD324" s="648"/>
      <c r="HE324" s="648"/>
      <c r="HF324" s="648"/>
      <c r="HG324" s="648"/>
      <c r="HH324" s="648"/>
      <c r="HI324" s="648"/>
      <c r="HJ324" s="648"/>
      <c r="HK324" s="648"/>
      <c r="HL324" s="648"/>
    </row>
    <row r="325" spans="1:220" s="679" customFormat="1">
      <c r="A325" s="687"/>
      <c r="B325" s="687"/>
      <c r="C325" s="687"/>
      <c r="D325" s="687"/>
      <c r="E325" s="687"/>
      <c r="F325" s="687"/>
      <c r="G325" s="690"/>
      <c r="H325" s="691"/>
      <c r="I325" s="691"/>
      <c r="J325" s="645"/>
      <c r="K325" s="648"/>
      <c r="L325" s="648"/>
      <c r="M325" s="648"/>
      <c r="N325" s="648"/>
      <c r="O325" s="648"/>
      <c r="P325" s="648"/>
      <c r="Q325" s="648"/>
      <c r="R325" s="648"/>
      <c r="S325" s="648"/>
      <c r="T325" s="648"/>
      <c r="U325" s="648"/>
      <c r="V325" s="648"/>
      <c r="W325" s="648"/>
      <c r="X325" s="648"/>
      <c r="Y325" s="648"/>
      <c r="Z325" s="648"/>
      <c r="AA325" s="648"/>
      <c r="AB325" s="648"/>
      <c r="AC325" s="648"/>
      <c r="AD325" s="648"/>
      <c r="AE325" s="648"/>
      <c r="AF325" s="648"/>
      <c r="AG325" s="648"/>
      <c r="AH325" s="648"/>
      <c r="AI325" s="648"/>
      <c r="AJ325" s="648"/>
      <c r="AK325" s="648"/>
      <c r="AL325" s="648"/>
      <c r="AM325" s="648"/>
      <c r="AN325" s="648"/>
      <c r="AO325" s="648"/>
      <c r="AP325" s="648"/>
      <c r="AQ325" s="648"/>
      <c r="AR325" s="648"/>
      <c r="AS325" s="648"/>
      <c r="AT325" s="648"/>
      <c r="AU325" s="648"/>
      <c r="AV325" s="648"/>
      <c r="AW325" s="648"/>
      <c r="AX325" s="648"/>
      <c r="AY325" s="648"/>
      <c r="AZ325" s="648"/>
      <c r="BA325" s="648"/>
      <c r="BB325" s="648"/>
      <c r="BC325" s="648"/>
      <c r="BD325" s="648"/>
      <c r="BE325" s="648"/>
      <c r="BF325" s="648"/>
      <c r="BG325" s="648"/>
      <c r="BH325" s="648"/>
      <c r="BI325" s="648"/>
      <c r="BJ325" s="648"/>
      <c r="BK325" s="648"/>
      <c r="BL325" s="648"/>
      <c r="BM325" s="648"/>
      <c r="BN325" s="648"/>
      <c r="BO325" s="648"/>
      <c r="BP325" s="648"/>
      <c r="BQ325" s="648"/>
      <c r="BR325" s="648"/>
      <c r="BS325" s="648"/>
      <c r="BT325" s="648"/>
      <c r="BU325" s="648"/>
      <c r="BV325" s="648"/>
      <c r="BW325" s="648"/>
      <c r="BX325" s="648"/>
      <c r="BY325" s="648"/>
      <c r="BZ325" s="648"/>
      <c r="CA325" s="648"/>
      <c r="CB325" s="648"/>
      <c r="CC325" s="648"/>
      <c r="CD325" s="648"/>
      <c r="CE325" s="648"/>
      <c r="CF325" s="648"/>
      <c r="CG325" s="648"/>
      <c r="CH325" s="648"/>
      <c r="CI325" s="648"/>
      <c r="CJ325" s="648"/>
      <c r="CK325" s="648"/>
      <c r="CL325" s="648"/>
      <c r="CM325" s="648"/>
      <c r="CN325" s="648"/>
      <c r="CO325" s="648"/>
      <c r="CP325" s="648"/>
      <c r="CQ325" s="648"/>
      <c r="CR325" s="648"/>
      <c r="CS325" s="648"/>
      <c r="CT325" s="648"/>
      <c r="CU325" s="648"/>
      <c r="CV325" s="648"/>
      <c r="CW325" s="648"/>
      <c r="CX325" s="648"/>
      <c r="CY325" s="648"/>
      <c r="CZ325" s="648"/>
      <c r="DA325" s="648"/>
      <c r="DB325" s="648"/>
      <c r="DC325" s="648"/>
      <c r="DD325" s="648"/>
      <c r="DE325" s="648"/>
      <c r="DF325" s="648"/>
      <c r="DG325" s="648"/>
      <c r="DH325" s="648"/>
      <c r="DI325" s="648"/>
      <c r="DJ325" s="648"/>
      <c r="DK325" s="648"/>
      <c r="DL325" s="648"/>
      <c r="DM325" s="648"/>
      <c r="DN325" s="648"/>
      <c r="DO325" s="648"/>
      <c r="DP325" s="648"/>
      <c r="DQ325" s="648"/>
      <c r="DR325" s="648"/>
      <c r="DS325" s="648"/>
      <c r="DT325" s="648"/>
      <c r="DU325" s="648"/>
      <c r="DV325" s="648"/>
      <c r="DW325" s="648"/>
      <c r="DX325" s="648"/>
      <c r="DY325" s="648"/>
      <c r="DZ325" s="648"/>
      <c r="EA325" s="648"/>
      <c r="EB325" s="648"/>
      <c r="EC325" s="648"/>
      <c r="ED325" s="648"/>
      <c r="EE325" s="648"/>
      <c r="EF325" s="648"/>
      <c r="EG325" s="648"/>
      <c r="EH325" s="648"/>
      <c r="EI325" s="648"/>
      <c r="EJ325" s="648"/>
      <c r="EK325" s="648"/>
      <c r="EL325" s="648"/>
      <c r="EM325" s="648"/>
      <c r="EN325" s="648"/>
      <c r="EO325" s="648"/>
      <c r="EP325" s="648"/>
      <c r="EQ325" s="648"/>
      <c r="ER325" s="648"/>
      <c r="ES325" s="648"/>
      <c r="ET325" s="648"/>
      <c r="EU325" s="648"/>
      <c r="EV325" s="648"/>
      <c r="EW325" s="648"/>
      <c r="EX325" s="648"/>
      <c r="EY325" s="648"/>
      <c r="EZ325" s="648"/>
      <c r="FA325" s="648"/>
      <c r="FB325" s="648"/>
      <c r="FC325" s="648"/>
      <c r="FD325" s="648"/>
      <c r="FE325" s="648"/>
      <c r="FF325" s="648"/>
      <c r="FG325" s="648"/>
      <c r="FH325" s="648"/>
      <c r="FI325" s="648"/>
      <c r="FJ325" s="648"/>
      <c r="FK325" s="648"/>
      <c r="FL325" s="648"/>
      <c r="FM325" s="648"/>
      <c r="FN325" s="648"/>
      <c r="FO325" s="648"/>
      <c r="FP325" s="648"/>
      <c r="FQ325" s="648"/>
      <c r="FR325" s="648"/>
      <c r="FS325" s="648"/>
      <c r="FT325" s="648"/>
      <c r="FU325" s="648"/>
      <c r="FV325" s="648"/>
      <c r="FW325" s="648"/>
      <c r="FX325" s="648"/>
      <c r="FY325" s="648"/>
      <c r="FZ325" s="648"/>
      <c r="GA325" s="648"/>
      <c r="GB325" s="648"/>
      <c r="GC325" s="648"/>
      <c r="GD325" s="648"/>
      <c r="GE325" s="648"/>
      <c r="GF325" s="648"/>
      <c r="GG325" s="648"/>
      <c r="GH325" s="648"/>
      <c r="GI325" s="648"/>
      <c r="GJ325" s="648"/>
      <c r="GK325" s="648"/>
      <c r="GL325" s="648"/>
      <c r="GM325" s="648"/>
      <c r="GN325" s="648"/>
      <c r="GO325" s="648"/>
      <c r="GP325" s="648"/>
      <c r="GQ325" s="648"/>
      <c r="GR325" s="648"/>
      <c r="GS325" s="648"/>
      <c r="GT325" s="648"/>
      <c r="GU325" s="648"/>
      <c r="GV325" s="648"/>
      <c r="GW325" s="648"/>
      <c r="GX325" s="648"/>
      <c r="GY325" s="648"/>
      <c r="GZ325" s="648"/>
      <c r="HA325" s="648"/>
      <c r="HB325" s="648"/>
      <c r="HC325" s="648"/>
      <c r="HD325" s="648"/>
      <c r="HE325" s="648"/>
      <c r="HF325" s="648"/>
      <c r="HG325" s="648"/>
      <c r="HH325" s="648"/>
      <c r="HI325" s="648"/>
      <c r="HJ325" s="648"/>
      <c r="HK325" s="648"/>
      <c r="HL325" s="648"/>
    </row>
    <row r="326" spans="1:220" s="679" customFormat="1">
      <c r="A326" s="687"/>
      <c r="B326" s="687"/>
      <c r="C326" s="687"/>
      <c r="D326" s="687"/>
      <c r="E326" s="687"/>
      <c r="F326" s="687"/>
      <c r="G326" s="690"/>
      <c r="H326" s="691"/>
      <c r="I326" s="691"/>
      <c r="J326" s="645"/>
      <c r="K326" s="648"/>
      <c r="L326" s="648"/>
      <c r="M326" s="648"/>
      <c r="N326" s="648"/>
      <c r="O326" s="648"/>
      <c r="P326" s="648"/>
      <c r="Q326" s="648"/>
      <c r="R326" s="648"/>
      <c r="S326" s="648"/>
      <c r="T326" s="648"/>
      <c r="U326" s="648"/>
      <c r="V326" s="648"/>
      <c r="W326" s="648"/>
      <c r="X326" s="648"/>
      <c r="Y326" s="648"/>
      <c r="Z326" s="648"/>
      <c r="AA326" s="648"/>
      <c r="AB326" s="648"/>
      <c r="AC326" s="648"/>
      <c r="AD326" s="648"/>
      <c r="AE326" s="648"/>
      <c r="AF326" s="648"/>
      <c r="AG326" s="648"/>
      <c r="AH326" s="648"/>
      <c r="AI326" s="648"/>
      <c r="AJ326" s="648"/>
      <c r="AK326" s="648"/>
      <c r="AL326" s="648"/>
      <c r="AM326" s="648"/>
      <c r="AN326" s="648"/>
      <c r="AO326" s="648"/>
      <c r="AP326" s="648"/>
      <c r="AQ326" s="648"/>
      <c r="AR326" s="648"/>
      <c r="AS326" s="648"/>
      <c r="AT326" s="648"/>
      <c r="AU326" s="648"/>
      <c r="AV326" s="648"/>
      <c r="AW326" s="648"/>
      <c r="AX326" s="648"/>
      <c r="AY326" s="648"/>
      <c r="AZ326" s="648"/>
      <c r="BA326" s="648"/>
      <c r="BB326" s="648"/>
      <c r="BC326" s="648"/>
      <c r="BD326" s="648"/>
      <c r="BE326" s="648"/>
      <c r="BF326" s="648"/>
      <c r="BG326" s="648"/>
      <c r="BH326" s="648"/>
      <c r="BI326" s="648"/>
      <c r="BJ326" s="648"/>
      <c r="BK326" s="648"/>
      <c r="BL326" s="648"/>
      <c r="BM326" s="648"/>
      <c r="BN326" s="648"/>
      <c r="BO326" s="648"/>
      <c r="BP326" s="648"/>
      <c r="BQ326" s="648"/>
      <c r="BR326" s="648"/>
      <c r="BS326" s="648"/>
      <c r="BT326" s="648"/>
      <c r="BU326" s="648"/>
      <c r="BV326" s="648"/>
      <c r="BW326" s="648"/>
      <c r="BX326" s="648"/>
      <c r="BY326" s="648"/>
      <c r="BZ326" s="648"/>
      <c r="CA326" s="648"/>
      <c r="CB326" s="648"/>
      <c r="CC326" s="648"/>
      <c r="CD326" s="648"/>
      <c r="CE326" s="648"/>
      <c r="CF326" s="648"/>
      <c r="CG326" s="648"/>
      <c r="CH326" s="648"/>
      <c r="CI326" s="648"/>
      <c r="CJ326" s="648"/>
      <c r="CK326" s="648"/>
      <c r="CL326" s="648"/>
      <c r="CM326" s="648"/>
      <c r="CN326" s="648"/>
      <c r="CO326" s="648"/>
      <c r="CP326" s="648"/>
      <c r="CQ326" s="648"/>
      <c r="CR326" s="648"/>
      <c r="CS326" s="648"/>
      <c r="CT326" s="648"/>
      <c r="CU326" s="648"/>
      <c r="CV326" s="648"/>
      <c r="CW326" s="648"/>
      <c r="CX326" s="648"/>
      <c r="CY326" s="648"/>
      <c r="CZ326" s="648"/>
      <c r="DA326" s="648"/>
      <c r="DB326" s="648"/>
      <c r="DC326" s="648"/>
      <c r="DD326" s="648"/>
      <c r="DE326" s="648"/>
      <c r="DF326" s="648"/>
      <c r="DG326" s="648"/>
      <c r="DH326" s="648"/>
      <c r="DI326" s="648"/>
      <c r="DJ326" s="648"/>
      <c r="DK326" s="648"/>
      <c r="DL326" s="648"/>
      <c r="DM326" s="648"/>
      <c r="DN326" s="648"/>
      <c r="DO326" s="648"/>
      <c r="DP326" s="648"/>
      <c r="DQ326" s="648"/>
      <c r="DR326" s="648"/>
      <c r="DS326" s="648"/>
      <c r="DT326" s="648"/>
      <c r="DU326" s="648"/>
      <c r="DV326" s="648"/>
      <c r="DW326" s="648"/>
      <c r="DX326" s="648"/>
      <c r="DY326" s="648"/>
      <c r="DZ326" s="648"/>
      <c r="EA326" s="648"/>
      <c r="EB326" s="648"/>
      <c r="EC326" s="648"/>
      <c r="ED326" s="648"/>
      <c r="EE326" s="648"/>
      <c r="EF326" s="648"/>
      <c r="EG326" s="648"/>
      <c r="EH326" s="648"/>
      <c r="EI326" s="648"/>
      <c r="EJ326" s="648"/>
      <c r="EK326" s="648"/>
      <c r="EL326" s="648"/>
      <c r="EM326" s="648"/>
      <c r="EN326" s="648"/>
      <c r="EO326" s="648"/>
      <c r="EP326" s="648"/>
      <c r="EQ326" s="648"/>
      <c r="ER326" s="648"/>
      <c r="ES326" s="648"/>
      <c r="ET326" s="648"/>
      <c r="EU326" s="648"/>
      <c r="EV326" s="648"/>
      <c r="EW326" s="648"/>
      <c r="EX326" s="648"/>
      <c r="EY326" s="648"/>
      <c r="EZ326" s="648"/>
      <c r="FA326" s="648"/>
      <c r="FB326" s="648"/>
      <c r="FC326" s="648"/>
      <c r="FD326" s="648"/>
      <c r="FE326" s="648"/>
      <c r="FF326" s="648"/>
      <c r="FG326" s="648"/>
      <c r="FH326" s="648"/>
      <c r="FI326" s="648"/>
      <c r="FJ326" s="648"/>
      <c r="FK326" s="648"/>
      <c r="FL326" s="648"/>
      <c r="FM326" s="648"/>
      <c r="FN326" s="648"/>
      <c r="FO326" s="648"/>
      <c r="FP326" s="648"/>
      <c r="FQ326" s="648"/>
      <c r="FR326" s="648"/>
      <c r="FS326" s="648"/>
      <c r="FT326" s="648"/>
      <c r="FU326" s="648"/>
      <c r="FV326" s="648"/>
      <c r="FW326" s="648"/>
      <c r="FX326" s="648"/>
      <c r="FY326" s="648"/>
      <c r="FZ326" s="648"/>
      <c r="GA326" s="648"/>
      <c r="GB326" s="648"/>
      <c r="GC326" s="648"/>
      <c r="GD326" s="648"/>
      <c r="GE326" s="648"/>
      <c r="GF326" s="648"/>
      <c r="GG326" s="648"/>
      <c r="GH326" s="648"/>
      <c r="GI326" s="648"/>
      <c r="GJ326" s="648"/>
      <c r="GK326" s="648"/>
      <c r="GL326" s="648"/>
      <c r="GM326" s="648"/>
      <c r="GN326" s="648"/>
      <c r="GO326" s="648"/>
      <c r="GP326" s="648"/>
      <c r="GQ326" s="648"/>
      <c r="GR326" s="648"/>
      <c r="GS326" s="648"/>
      <c r="GT326" s="648"/>
      <c r="GU326" s="648"/>
      <c r="GV326" s="648"/>
      <c r="GW326" s="648"/>
      <c r="GX326" s="648"/>
      <c r="GY326" s="648"/>
      <c r="GZ326" s="648"/>
      <c r="HA326" s="648"/>
      <c r="HB326" s="648"/>
      <c r="HC326" s="648"/>
      <c r="HD326" s="648"/>
      <c r="HE326" s="648"/>
      <c r="HF326" s="648"/>
      <c r="HG326" s="648"/>
      <c r="HH326" s="648"/>
      <c r="HI326" s="648"/>
      <c r="HJ326" s="648"/>
      <c r="HK326" s="648"/>
      <c r="HL326" s="648"/>
    </row>
    <row r="327" spans="1:220" s="679" customFormat="1">
      <c r="A327" s="687"/>
      <c r="B327" s="687"/>
      <c r="C327" s="687"/>
      <c r="D327" s="687"/>
      <c r="E327" s="687"/>
      <c r="F327" s="687"/>
      <c r="G327" s="690"/>
      <c r="H327" s="691"/>
      <c r="I327" s="691"/>
      <c r="J327" s="645"/>
      <c r="K327" s="648"/>
      <c r="L327" s="648"/>
      <c r="M327" s="648"/>
      <c r="N327" s="648"/>
      <c r="O327" s="648"/>
      <c r="P327" s="648"/>
      <c r="Q327" s="648"/>
      <c r="R327" s="648"/>
      <c r="S327" s="648"/>
      <c r="T327" s="648"/>
      <c r="U327" s="648"/>
      <c r="V327" s="648"/>
      <c r="W327" s="648"/>
      <c r="X327" s="648"/>
      <c r="Y327" s="648"/>
      <c r="Z327" s="648"/>
      <c r="AA327" s="648"/>
      <c r="AB327" s="648"/>
      <c r="AC327" s="648"/>
      <c r="AD327" s="648"/>
      <c r="AE327" s="648"/>
      <c r="AF327" s="648"/>
      <c r="AG327" s="648"/>
      <c r="AH327" s="648"/>
      <c r="AI327" s="648"/>
      <c r="AJ327" s="648"/>
      <c r="AK327" s="648"/>
      <c r="AL327" s="648"/>
      <c r="AM327" s="648"/>
      <c r="AN327" s="648"/>
      <c r="AO327" s="648"/>
      <c r="AP327" s="648"/>
      <c r="AQ327" s="648"/>
      <c r="AR327" s="648"/>
      <c r="AS327" s="648"/>
      <c r="AT327" s="648"/>
      <c r="AU327" s="648"/>
      <c r="AV327" s="648"/>
      <c r="AW327" s="648"/>
      <c r="AX327" s="648"/>
      <c r="AY327" s="648"/>
      <c r="AZ327" s="648"/>
      <c r="BA327" s="648"/>
      <c r="BB327" s="648"/>
      <c r="BC327" s="648"/>
      <c r="BD327" s="648"/>
      <c r="BE327" s="648"/>
      <c r="BF327" s="648"/>
      <c r="BG327" s="648"/>
      <c r="BH327" s="648"/>
      <c r="BI327" s="648"/>
      <c r="BJ327" s="648"/>
      <c r="BK327" s="648"/>
      <c r="BL327" s="648"/>
      <c r="BM327" s="648"/>
      <c r="BN327" s="648"/>
      <c r="BO327" s="648"/>
      <c r="BP327" s="648"/>
      <c r="BQ327" s="648"/>
      <c r="BR327" s="648"/>
      <c r="BS327" s="648"/>
      <c r="BT327" s="648"/>
      <c r="BU327" s="648"/>
      <c r="BV327" s="648"/>
      <c r="BW327" s="648"/>
      <c r="BX327" s="648"/>
      <c r="BY327" s="648"/>
      <c r="BZ327" s="648"/>
      <c r="CA327" s="648"/>
      <c r="CB327" s="648"/>
      <c r="CC327" s="648"/>
      <c r="CD327" s="648"/>
      <c r="CE327" s="648"/>
      <c r="CF327" s="648"/>
      <c r="CG327" s="648"/>
      <c r="CH327" s="648"/>
      <c r="CI327" s="648"/>
      <c r="CJ327" s="648"/>
      <c r="CK327" s="648"/>
      <c r="CL327" s="648"/>
      <c r="CM327" s="648"/>
      <c r="CN327" s="648"/>
      <c r="CO327" s="648"/>
      <c r="CP327" s="648"/>
      <c r="CQ327" s="648"/>
      <c r="CR327" s="648"/>
      <c r="CS327" s="648"/>
      <c r="CT327" s="648"/>
      <c r="CU327" s="648"/>
      <c r="CV327" s="648"/>
      <c r="CW327" s="648"/>
      <c r="CX327" s="648"/>
      <c r="CY327" s="648"/>
      <c r="CZ327" s="648"/>
      <c r="DA327" s="648"/>
      <c r="DB327" s="648"/>
      <c r="DC327" s="648"/>
      <c r="DD327" s="648"/>
      <c r="DE327" s="648"/>
      <c r="DF327" s="648"/>
      <c r="DG327" s="648"/>
      <c r="DH327" s="648"/>
      <c r="DI327" s="648"/>
      <c r="DJ327" s="648"/>
      <c r="DK327" s="648"/>
      <c r="DL327" s="648"/>
      <c r="DM327" s="648"/>
      <c r="DN327" s="648"/>
      <c r="DO327" s="648"/>
      <c r="DP327" s="648"/>
      <c r="DQ327" s="648"/>
      <c r="DR327" s="648"/>
      <c r="DS327" s="648"/>
      <c r="DT327" s="648"/>
      <c r="DU327" s="648"/>
      <c r="DV327" s="648"/>
      <c r="DW327" s="648"/>
      <c r="DX327" s="648"/>
      <c r="DY327" s="648"/>
      <c r="DZ327" s="648"/>
      <c r="EA327" s="648"/>
      <c r="EB327" s="648"/>
      <c r="EC327" s="648"/>
      <c r="ED327" s="648"/>
      <c r="EE327" s="648"/>
      <c r="EF327" s="648"/>
      <c r="EG327" s="648"/>
      <c r="EH327" s="648"/>
      <c r="EI327" s="648"/>
      <c r="EJ327" s="648"/>
      <c r="EK327" s="648"/>
      <c r="EL327" s="648"/>
      <c r="EM327" s="648"/>
      <c r="EN327" s="648"/>
      <c r="EO327" s="648"/>
      <c r="EP327" s="648"/>
      <c r="EQ327" s="648"/>
      <c r="ER327" s="648"/>
      <c r="ES327" s="648"/>
      <c r="ET327" s="648"/>
      <c r="EU327" s="648"/>
      <c r="EV327" s="648"/>
      <c r="EW327" s="648"/>
      <c r="EX327" s="648"/>
      <c r="EY327" s="648"/>
      <c r="EZ327" s="648"/>
      <c r="FA327" s="648"/>
      <c r="FB327" s="648"/>
      <c r="FC327" s="648"/>
      <c r="FD327" s="648"/>
      <c r="FE327" s="648"/>
      <c r="FF327" s="648"/>
      <c r="FG327" s="648"/>
      <c r="FH327" s="648"/>
      <c r="FI327" s="648"/>
      <c r="FJ327" s="648"/>
      <c r="FK327" s="648"/>
      <c r="FL327" s="648"/>
      <c r="FM327" s="648"/>
      <c r="FN327" s="648"/>
      <c r="FO327" s="648"/>
      <c r="FP327" s="648"/>
      <c r="FQ327" s="648"/>
      <c r="FR327" s="648"/>
      <c r="FS327" s="648"/>
      <c r="FT327" s="648"/>
      <c r="FU327" s="648"/>
      <c r="FV327" s="648"/>
      <c r="FW327" s="648"/>
      <c r="FX327" s="648"/>
      <c r="FY327" s="648"/>
      <c r="FZ327" s="648"/>
      <c r="GA327" s="648"/>
      <c r="GB327" s="648"/>
      <c r="GC327" s="648"/>
      <c r="GD327" s="648"/>
      <c r="GE327" s="648"/>
      <c r="GF327" s="648"/>
      <c r="GG327" s="648"/>
      <c r="GH327" s="648"/>
      <c r="GI327" s="648"/>
      <c r="GJ327" s="648"/>
      <c r="GK327" s="648"/>
      <c r="GL327" s="648"/>
      <c r="GM327" s="648"/>
      <c r="GN327" s="648"/>
      <c r="GO327" s="648"/>
      <c r="GP327" s="648"/>
      <c r="GQ327" s="648"/>
      <c r="GR327" s="648"/>
      <c r="GS327" s="648"/>
      <c r="GT327" s="648"/>
      <c r="GU327" s="648"/>
      <c r="GV327" s="648"/>
      <c r="GW327" s="648"/>
      <c r="GX327" s="648"/>
      <c r="GY327" s="648"/>
      <c r="GZ327" s="648"/>
      <c r="HA327" s="648"/>
      <c r="HB327" s="648"/>
      <c r="HC327" s="648"/>
      <c r="HD327" s="648"/>
      <c r="HE327" s="648"/>
      <c r="HF327" s="648"/>
      <c r="HG327" s="648"/>
      <c r="HH327" s="648"/>
      <c r="HI327" s="648"/>
      <c r="HJ327" s="648"/>
      <c r="HK327" s="648"/>
      <c r="HL327" s="648"/>
    </row>
    <row r="328" spans="1:220" s="679" customFormat="1">
      <c r="A328" s="687"/>
      <c r="B328" s="687"/>
      <c r="C328" s="687"/>
      <c r="D328" s="687"/>
      <c r="E328" s="687"/>
      <c r="F328" s="687"/>
      <c r="G328" s="690"/>
      <c r="H328" s="691"/>
      <c r="I328" s="691"/>
      <c r="J328" s="645"/>
      <c r="K328" s="648"/>
      <c r="L328" s="648"/>
      <c r="M328" s="648"/>
      <c r="N328" s="648"/>
      <c r="O328" s="648"/>
      <c r="P328" s="648"/>
      <c r="Q328" s="648"/>
      <c r="R328" s="648"/>
      <c r="S328" s="648"/>
      <c r="T328" s="648"/>
      <c r="U328" s="648"/>
      <c r="V328" s="648"/>
      <c r="W328" s="648"/>
      <c r="X328" s="648"/>
      <c r="Y328" s="648"/>
      <c r="Z328" s="648"/>
      <c r="AA328" s="648"/>
      <c r="AB328" s="648"/>
      <c r="AC328" s="648"/>
      <c r="AD328" s="648"/>
      <c r="AE328" s="648"/>
      <c r="AF328" s="648"/>
      <c r="AG328" s="648"/>
      <c r="AH328" s="648"/>
      <c r="AI328" s="648"/>
      <c r="AJ328" s="648"/>
      <c r="AK328" s="648"/>
      <c r="AL328" s="648"/>
      <c r="AM328" s="648"/>
      <c r="AN328" s="648"/>
      <c r="AO328" s="648"/>
      <c r="AP328" s="648"/>
      <c r="AQ328" s="648"/>
      <c r="AR328" s="648"/>
      <c r="AS328" s="648"/>
      <c r="AT328" s="648"/>
      <c r="AU328" s="648"/>
      <c r="AV328" s="648"/>
      <c r="AW328" s="648"/>
      <c r="AX328" s="648"/>
      <c r="AY328" s="648"/>
      <c r="AZ328" s="648"/>
      <c r="BA328" s="648"/>
      <c r="BB328" s="648"/>
      <c r="BC328" s="648"/>
      <c r="BD328" s="648"/>
      <c r="BE328" s="648"/>
      <c r="BF328" s="648"/>
      <c r="BG328" s="648"/>
      <c r="BH328" s="648"/>
      <c r="BI328" s="648"/>
      <c r="BJ328" s="648"/>
      <c r="BK328" s="648"/>
      <c r="BL328" s="648"/>
      <c r="BM328" s="648"/>
      <c r="BN328" s="648"/>
      <c r="BO328" s="648"/>
      <c r="BP328" s="648"/>
      <c r="BQ328" s="648"/>
      <c r="BR328" s="648"/>
      <c r="BS328" s="648"/>
      <c r="BT328" s="648"/>
      <c r="BU328" s="648"/>
      <c r="BV328" s="648"/>
      <c r="BW328" s="648"/>
      <c r="BX328" s="648"/>
      <c r="BY328" s="648"/>
      <c r="BZ328" s="648"/>
      <c r="CA328" s="648"/>
      <c r="CB328" s="648"/>
      <c r="CC328" s="648"/>
      <c r="CD328" s="648"/>
      <c r="CE328" s="648"/>
      <c r="CF328" s="648"/>
      <c r="CG328" s="648"/>
      <c r="CH328" s="648"/>
      <c r="CI328" s="648"/>
      <c r="CJ328" s="648"/>
      <c r="CK328" s="648"/>
      <c r="CL328" s="648"/>
      <c r="CM328" s="648"/>
      <c r="CN328" s="648"/>
      <c r="CO328" s="648"/>
      <c r="CP328" s="648"/>
      <c r="CQ328" s="648"/>
      <c r="CR328" s="648"/>
      <c r="CS328" s="648"/>
      <c r="CT328" s="648"/>
      <c r="CU328" s="648"/>
      <c r="CV328" s="648"/>
      <c r="CW328" s="648"/>
      <c r="CX328" s="648"/>
      <c r="CY328" s="648"/>
      <c r="CZ328" s="648"/>
      <c r="DA328" s="648"/>
      <c r="DB328" s="648"/>
      <c r="DC328" s="648"/>
      <c r="DD328" s="648"/>
      <c r="DE328" s="648"/>
      <c r="DF328" s="648"/>
      <c r="DG328" s="648"/>
      <c r="DH328" s="648"/>
      <c r="DI328" s="648"/>
      <c r="DJ328" s="648"/>
      <c r="DK328" s="648"/>
      <c r="DL328" s="648"/>
      <c r="DM328" s="648"/>
      <c r="DN328" s="648"/>
      <c r="DO328" s="648"/>
      <c r="DP328" s="648"/>
      <c r="DQ328" s="648"/>
      <c r="DR328" s="648"/>
      <c r="DS328" s="648"/>
      <c r="DT328" s="648"/>
      <c r="DU328" s="648"/>
      <c r="DV328" s="648"/>
      <c r="DW328" s="648"/>
      <c r="DX328" s="648"/>
      <c r="DY328" s="648"/>
      <c r="DZ328" s="648"/>
      <c r="EA328" s="648"/>
      <c r="EB328" s="648"/>
      <c r="EC328" s="648"/>
      <c r="ED328" s="648"/>
      <c r="EE328" s="648"/>
      <c r="EF328" s="648"/>
      <c r="EG328" s="648"/>
      <c r="EH328" s="648"/>
      <c r="EI328" s="648"/>
      <c r="EJ328" s="648"/>
      <c r="EK328" s="648"/>
      <c r="EL328" s="648"/>
      <c r="EM328" s="648"/>
      <c r="EN328" s="648"/>
      <c r="EO328" s="648"/>
      <c r="EP328" s="648"/>
      <c r="EQ328" s="648"/>
      <c r="ER328" s="648"/>
      <c r="ES328" s="648"/>
      <c r="ET328" s="648"/>
      <c r="EU328" s="648"/>
      <c r="EV328" s="648"/>
      <c r="EW328" s="648"/>
      <c r="EX328" s="648"/>
      <c r="EY328" s="648"/>
      <c r="EZ328" s="648"/>
      <c r="FA328" s="648"/>
      <c r="FB328" s="648"/>
      <c r="FC328" s="648"/>
      <c r="FD328" s="648"/>
      <c r="FE328" s="648"/>
      <c r="FF328" s="648"/>
      <c r="FG328" s="648"/>
      <c r="FH328" s="648"/>
      <c r="FI328" s="648"/>
      <c r="FJ328" s="648"/>
      <c r="FK328" s="648"/>
      <c r="FL328" s="648"/>
      <c r="FM328" s="648"/>
      <c r="FN328" s="648"/>
      <c r="FO328" s="648"/>
      <c r="FP328" s="648"/>
      <c r="FQ328" s="648"/>
      <c r="FR328" s="648"/>
      <c r="FS328" s="648"/>
      <c r="FT328" s="648"/>
      <c r="FU328" s="648"/>
      <c r="FV328" s="648"/>
      <c r="FW328" s="648"/>
      <c r="FX328" s="648"/>
      <c r="FY328" s="648"/>
      <c r="FZ328" s="648"/>
      <c r="GA328" s="648"/>
      <c r="GB328" s="648"/>
      <c r="GC328" s="648"/>
      <c r="GD328" s="648"/>
      <c r="GE328" s="648"/>
      <c r="GF328" s="648"/>
      <c r="GG328" s="648"/>
      <c r="GH328" s="648"/>
      <c r="GI328" s="648"/>
      <c r="GJ328" s="648"/>
      <c r="GK328" s="648"/>
      <c r="GL328" s="648"/>
      <c r="GM328" s="648"/>
      <c r="GN328" s="648"/>
      <c r="GO328" s="648"/>
      <c r="GP328" s="648"/>
      <c r="GQ328" s="648"/>
      <c r="GR328" s="648"/>
      <c r="GS328" s="648"/>
      <c r="GT328" s="648"/>
      <c r="GU328" s="648"/>
      <c r="GV328" s="648"/>
      <c r="GW328" s="648"/>
      <c r="GX328" s="648"/>
      <c r="GY328" s="648"/>
      <c r="GZ328" s="648"/>
      <c r="HA328" s="648"/>
      <c r="HB328" s="648"/>
      <c r="HC328" s="648"/>
      <c r="HD328" s="648"/>
      <c r="HE328" s="648"/>
      <c r="HF328" s="648"/>
      <c r="HG328" s="648"/>
      <c r="HH328" s="648"/>
      <c r="HI328" s="648"/>
      <c r="HJ328" s="648"/>
      <c r="HK328" s="648"/>
      <c r="HL328" s="648"/>
    </row>
    <row r="329" spans="1:220" s="679" customFormat="1">
      <c r="A329" s="687"/>
      <c r="B329" s="687"/>
      <c r="C329" s="687"/>
      <c r="D329" s="687"/>
      <c r="E329" s="687"/>
      <c r="F329" s="687"/>
      <c r="G329" s="690"/>
      <c r="H329" s="691"/>
      <c r="I329" s="691"/>
      <c r="J329" s="645"/>
      <c r="K329" s="648"/>
      <c r="L329" s="648"/>
      <c r="M329" s="648"/>
      <c r="N329" s="648"/>
      <c r="O329" s="648"/>
      <c r="P329" s="648"/>
      <c r="Q329" s="648"/>
      <c r="R329" s="648"/>
      <c r="S329" s="648"/>
      <c r="T329" s="648"/>
      <c r="U329" s="648"/>
      <c r="V329" s="648"/>
      <c r="W329" s="648"/>
      <c r="X329" s="648"/>
      <c r="Y329" s="648"/>
      <c r="Z329" s="648"/>
      <c r="AA329" s="648"/>
      <c r="AB329" s="648"/>
      <c r="AC329" s="648"/>
      <c r="AD329" s="648"/>
      <c r="AE329" s="648"/>
      <c r="AF329" s="648"/>
      <c r="AG329" s="648"/>
      <c r="AH329" s="648"/>
      <c r="AI329" s="648"/>
      <c r="AJ329" s="648"/>
      <c r="AK329" s="648"/>
      <c r="AL329" s="648"/>
      <c r="AM329" s="648"/>
      <c r="AN329" s="648"/>
      <c r="AO329" s="648"/>
      <c r="AP329" s="648"/>
      <c r="AQ329" s="648"/>
      <c r="AR329" s="648"/>
      <c r="AS329" s="648"/>
      <c r="AT329" s="648"/>
      <c r="AU329" s="648"/>
      <c r="AV329" s="648"/>
      <c r="AW329" s="648"/>
      <c r="AX329" s="648"/>
      <c r="AY329" s="648"/>
      <c r="AZ329" s="648"/>
      <c r="BA329" s="648"/>
      <c r="BB329" s="648"/>
      <c r="BC329" s="648"/>
      <c r="BD329" s="648"/>
      <c r="BE329" s="648"/>
      <c r="BF329" s="648"/>
      <c r="BG329" s="648"/>
      <c r="BH329" s="648"/>
      <c r="BI329" s="648"/>
      <c r="BJ329" s="648"/>
      <c r="BK329" s="648"/>
      <c r="BL329" s="648"/>
      <c r="BM329" s="648"/>
      <c r="BN329" s="648"/>
      <c r="BO329" s="648"/>
      <c r="BP329" s="648"/>
      <c r="BQ329" s="648"/>
      <c r="BR329" s="648"/>
      <c r="BS329" s="648"/>
      <c r="BT329" s="648"/>
      <c r="BU329" s="648"/>
      <c r="BV329" s="648"/>
      <c r="BW329" s="648"/>
      <c r="BX329" s="648"/>
      <c r="BY329" s="648"/>
      <c r="BZ329" s="648"/>
      <c r="CA329" s="648"/>
      <c r="CB329" s="648"/>
      <c r="CC329" s="648"/>
      <c r="CD329" s="648"/>
      <c r="CE329" s="648"/>
      <c r="CF329" s="648"/>
      <c r="CG329" s="648"/>
      <c r="CH329" s="648"/>
      <c r="CI329" s="648"/>
      <c r="CJ329" s="648"/>
      <c r="CK329" s="648"/>
      <c r="CL329" s="648"/>
      <c r="CM329" s="648"/>
      <c r="CN329" s="648"/>
      <c r="CO329" s="648"/>
      <c r="CP329" s="648"/>
      <c r="CQ329" s="648"/>
      <c r="CR329" s="648"/>
      <c r="CS329" s="648"/>
      <c r="CT329" s="648"/>
      <c r="CU329" s="648"/>
      <c r="CV329" s="648"/>
      <c r="CW329" s="648"/>
      <c r="CX329" s="648"/>
      <c r="CY329" s="648"/>
      <c r="CZ329" s="648"/>
      <c r="DA329" s="648"/>
      <c r="DB329" s="648"/>
      <c r="DC329" s="648"/>
      <c r="DD329" s="648"/>
      <c r="DE329" s="648"/>
      <c r="DF329" s="648"/>
      <c r="DG329" s="648"/>
      <c r="DH329" s="648"/>
      <c r="DI329" s="648"/>
      <c r="DJ329" s="648"/>
      <c r="DK329" s="648"/>
      <c r="DL329" s="648"/>
      <c r="DM329" s="648"/>
      <c r="DN329" s="648"/>
      <c r="DO329" s="648"/>
      <c r="DP329" s="648"/>
      <c r="DQ329" s="648"/>
      <c r="DR329" s="648"/>
      <c r="DS329" s="648"/>
      <c r="DT329" s="648"/>
      <c r="DU329" s="648"/>
      <c r="DV329" s="648"/>
      <c r="DW329" s="648"/>
      <c r="DX329" s="648"/>
      <c r="DY329" s="648"/>
      <c r="DZ329" s="648"/>
      <c r="EA329" s="648"/>
      <c r="EB329" s="648"/>
      <c r="EC329" s="648"/>
      <c r="ED329" s="648"/>
      <c r="EE329" s="648"/>
      <c r="EF329" s="648"/>
      <c r="EG329" s="648"/>
      <c r="EH329" s="648"/>
      <c r="EI329" s="648"/>
      <c r="EJ329" s="648"/>
      <c r="EK329" s="648"/>
      <c r="EL329" s="648"/>
      <c r="EM329" s="648"/>
      <c r="EN329" s="648"/>
      <c r="EO329" s="648"/>
      <c r="EP329" s="648"/>
      <c r="EQ329" s="648"/>
      <c r="ER329" s="648"/>
      <c r="ES329" s="648"/>
      <c r="ET329" s="648"/>
      <c r="EU329" s="648"/>
      <c r="EV329" s="648"/>
      <c r="EW329" s="648"/>
      <c r="EX329" s="648"/>
      <c r="EY329" s="648"/>
      <c r="EZ329" s="648"/>
      <c r="FA329" s="648"/>
      <c r="FB329" s="648"/>
      <c r="FC329" s="648"/>
      <c r="FD329" s="648"/>
      <c r="FE329" s="648"/>
      <c r="FF329" s="648"/>
      <c r="FG329" s="648"/>
      <c r="FH329" s="648"/>
      <c r="FI329" s="648"/>
      <c r="FJ329" s="648"/>
      <c r="FK329" s="648"/>
      <c r="FL329" s="648"/>
      <c r="FM329" s="648"/>
      <c r="FN329" s="648"/>
      <c r="FO329" s="648"/>
      <c r="FP329" s="648"/>
      <c r="FQ329" s="648"/>
      <c r="FR329" s="648"/>
      <c r="FS329" s="648"/>
      <c r="FT329" s="648"/>
      <c r="FU329" s="648"/>
      <c r="FV329" s="648"/>
      <c r="FW329" s="648"/>
      <c r="FX329" s="648"/>
      <c r="FY329" s="648"/>
      <c r="FZ329" s="648"/>
      <c r="GA329" s="648"/>
      <c r="GB329" s="648"/>
      <c r="GC329" s="648"/>
      <c r="GD329" s="648"/>
      <c r="GE329" s="648"/>
      <c r="GF329" s="648"/>
      <c r="GG329" s="648"/>
      <c r="GH329" s="648"/>
      <c r="GI329" s="648"/>
      <c r="GJ329" s="648"/>
      <c r="GK329" s="648"/>
      <c r="GL329" s="648"/>
      <c r="GM329" s="648"/>
      <c r="GN329" s="648"/>
      <c r="GO329" s="648"/>
      <c r="GP329" s="648"/>
      <c r="GQ329" s="648"/>
      <c r="GR329" s="648"/>
      <c r="GS329" s="648"/>
      <c r="GT329" s="648"/>
      <c r="GU329" s="648"/>
      <c r="GV329" s="648"/>
      <c r="GW329" s="648"/>
      <c r="GX329" s="648"/>
      <c r="GY329" s="648"/>
      <c r="GZ329" s="648"/>
      <c r="HA329" s="648"/>
      <c r="HB329" s="648"/>
      <c r="HC329" s="648"/>
      <c r="HD329" s="648"/>
      <c r="HE329" s="648"/>
      <c r="HF329" s="648"/>
      <c r="HG329" s="648"/>
      <c r="HH329" s="648"/>
      <c r="HI329" s="648"/>
      <c r="HJ329" s="648"/>
      <c r="HK329" s="648"/>
      <c r="HL329" s="648"/>
    </row>
    <row r="330" spans="1:220" s="679" customFormat="1">
      <c r="A330" s="687"/>
      <c r="B330" s="687"/>
      <c r="C330" s="687"/>
      <c r="D330" s="687"/>
      <c r="E330" s="687"/>
      <c r="F330" s="687"/>
      <c r="G330" s="690"/>
      <c r="H330" s="691"/>
      <c r="I330" s="691"/>
      <c r="J330" s="645"/>
      <c r="K330" s="648"/>
      <c r="L330" s="648"/>
      <c r="M330" s="648"/>
      <c r="N330" s="648"/>
      <c r="O330" s="648"/>
      <c r="P330" s="648"/>
      <c r="Q330" s="648"/>
      <c r="R330" s="648"/>
      <c r="S330" s="648"/>
      <c r="T330" s="648"/>
      <c r="U330" s="648"/>
      <c r="V330" s="648"/>
      <c r="W330" s="648"/>
      <c r="X330" s="648"/>
      <c r="Y330" s="648"/>
      <c r="Z330" s="648"/>
      <c r="AA330" s="648"/>
      <c r="AB330" s="648"/>
      <c r="AC330" s="648"/>
      <c r="AD330" s="648"/>
      <c r="AE330" s="648"/>
      <c r="AF330" s="648"/>
      <c r="AG330" s="648"/>
      <c r="AH330" s="648"/>
      <c r="AI330" s="648"/>
      <c r="AJ330" s="648"/>
      <c r="AK330" s="648"/>
      <c r="AL330" s="648"/>
      <c r="AM330" s="648"/>
      <c r="AN330" s="648"/>
      <c r="AO330" s="648"/>
      <c r="AP330" s="648"/>
      <c r="AQ330" s="648"/>
      <c r="AR330" s="648"/>
      <c r="AS330" s="648"/>
      <c r="AT330" s="648"/>
      <c r="AU330" s="648"/>
      <c r="AV330" s="648"/>
      <c r="AW330" s="648"/>
      <c r="AX330" s="648"/>
      <c r="AY330" s="648"/>
      <c r="AZ330" s="648"/>
      <c r="BA330" s="648"/>
      <c r="BB330" s="648"/>
      <c r="BC330" s="648"/>
      <c r="BD330" s="648"/>
      <c r="BE330" s="648"/>
      <c r="BF330" s="648"/>
      <c r="BG330" s="648"/>
      <c r="BH330" s="648"/>
      <c r="BI330" s="648"/>
      <c r="BJ330" s="648"/>
      <c r="BK330" s="648"/>
      <c r="BL330" s="648"/>
      <c r="BM330" s="648"/>
      <c r="BN330" s="648"/>
      <c r="BO330" s="648"/>
      <c r="BP330" s="648"/>
      <c r="BQ330" s="648"/>
      <c r="BR330" s="648"/>
      <c r="BS330" s="648"/>
      <c r="BT330" s="648"/>
      <c r="BU330" s="648"/>
      <c r="BV330" s="648"/>
      <c r="BW330" s="648"/>
      <c r="BX330" s="648"/>
      <c r="BY330" s="648"/>
      <c r="BZ330" s="648"/>
      <c r="CA330" s="648"/>
      <c r="CB330" s="648"/>
      <c r="CC330" s="648"/>
      <c r="CD330" s="648"/>
      <c r="CE330" s="648"/>
      <c r="CF330" s="648"/>
      <c r="CG330" s="648"/>
      <c r="CH330" s="648"/>
      <c r="CI330" s="648"/>
      <c r="CJ330" s="648"/>
      <c r="CK330" s="648"/>
      <c r="CL330" s="648"/>
      <c r="CM330" s="648"/>
      <c r="CN330" s="648"/>
      <c r="CO330" s="648"/>
      <c r="CP330" s="648"/>
      <c r="CQ330" s="648"/>
      <c r="CR330" s="648"/>
      <c r="CS330" s="648"/>
      <c r="CT330" s="648"/>
      <c r="CU330" s="648"/>
      <c r="CV330" s="648"/>
      <c r="CW330" s="648"/>
      <c r="CX330" s="648"/>
      <c r="CY330" s="648"/>
      <c r="CZ330" s="648"/>
      <c r="DA330" s="648"/>
      <c r="DB330" s="648"/>
      <c r="DC330" s="648"/>
      <c r="DD330" s="648"/>
      <c r="DE330" s="648"/>
      <c r="DF330" s="648"/>
      <c r="DG330" s="648"/>
      <c r="DH330" s="648"/>
      <c r="DI330" s="648"/>
      <c r="DJ330" s="648"/>
      <c r="DK330" s="648"/>
      <c r="DL330" s="648"/>
      <c r="DM330" s="648"/>
      <c r="DN330" s="648"/>
      <c r="DO330" s="648"/>
      <c r="DP330" s="648"/>
      <c r="DQ330" s="648"/>
      <c r="DR330" s="648"/>
      <c r="DS330" s="648"/>
      <c r="DT330" s="648"/>
      <c r="DU330" s="648"/>
      <c r="DV330" s="648"/>
      <c r="DW330" s="648"/>
      <c r="DX330" s="648"/>
      <c r="DY330" s="648"/>
      <c r="DZ330" s="648"/>
      <c r="EA330" s="648"/>
      <c r="EB330" s="648"/>
      <c r="EC330" s="648"/>
      <c r="ED330" s="648"/>
      <c r="EE330" s="648"/>
      <c r="EF330" s="648"/>
      <c r="EG330" s="648"/>
      <c r="EH330" s="648"/>
      <c r="EI330" s="648"/>
      <c r="EJ330" s="648"/>
      <c r="EK330" s="648"/>
      <c r="EL330" s="648"/>
      <c r="EM330" s="648"/>
      <c r="EN330" s="648"/>
      <c r="EO330" s="648"/>
      <c r="EP330" s="648"/>
      <c r="EQ330" s="648"/>
      <c r="ER330" s="648"/>
      <c r="ES330" s="648"/>
      <c r="ET330" s="648"/>
      <c r="EU330" s="648"/>
      <c r="EV330" s="648"/>
      <c r="EW330" s="648"/>
      <c r="EX330" s="648"/>
      <c r="EY330" s="648"/>
      <c r="EZ330" s="648"/>
      <c r="FA330" s="648"/>
      <c r="FB330" s="648"/>
      <c r="FC330" s="648"/>
      <c r="FD330" s="648"/>
      <c r="FE330" s="648"/>
      <c r="FF330" s="648"/>
      <c r="FG330" s="648"/>
      <c r="FH330" s="648"/>
      <c r="FI330" s="648"/>
      <c r="FJ330" s="648"/>
      <c r="FK330" s="648"/>
      <c r="FL330" s="648"/>
      <c r="FM330" s="648"/>
      <c r="FN330" s="648"/>
      <c r="FO330" s="648"/>
      <c r="FP330" s="648"/>
      <c r="FQ330" s="648"/>
      <c r="FR330" s="648"/>
      <c r="FS330" s="648"/>
      <c r="FT330" s="648"/>
      <c r="FU330" s="648"/>
      <c r="FV330" s="648"/>
      <c r="FW330" s="648"/>
      <c r="FX330" s="648"/>
      <c r="FY330" s="648"/>
      <c r="FZ330" s="648"/>
      <c r="GA330" s="648"/>
      <c r="GB330" s="648"/>
      <c r="GC330" s="648"/>
      <c r="GD330" s="648"/>
      <c r="GE330" s="648"/>
      <c r="GF330" s="648"/>
      <c r="GG330" s="648"/>
      <c r="GH330" s="648"/>
      <c r="GI330" s="648"/>
      <c r="GJ330" s="648"/>
      <c r="GK330" s="648"/>
      <c r="GL330" s="648"/>
      <c r="GM330" s="648"/>
      <c r="GN330" s="648"/>
      <c r="GO330" s="648"/>
      <c r="GP330" s="648"/>
      <c r="GQ330" s="648"/>
      <c r="GR330" s="648"/>
      <c r="GS330" s="648"/>
      <c r="GT330" s="648"/>
      <c r="GU330" s="648"/>
      <c r="GV330" s="648"/>
      <c r="GW330" s="648"/>
      <c r="GX330" s="648"/>
      <c r="GY330" s="648"/>
      <c r="GZ330" s="648"/>
      <c r="HA330" s="648"/>
      <c r="HB330" s="648"/>
      <c r="HC330" s="648"/>
      <c r="HD330" s="648"/>
      <c r="HE330" s="648"/>
      <c r="HF330" s="648"/>
      <c r="HG330" s="648"/>
      <c r="HH330" s="648"/>
      <c r="HI330" s="648"/>
      <c r="HJ330" s="648"/>
      <c r="HK330" s="648"/>
      <c r="HL330" s="648"/>
    </row>
    <row r="331" spans="1:220" s="679" customFormat="1">
      <c r="A331" s="687"/>
      <c r="B331" s="687"/>
      <c r="C331" s="687"/>
      <c r="D331" s="687"/>
      <c r="E331" s="687"/>
      <c r="F331" s="687"/>
      <c r="G331" s="690"/>
      <c r="H331" s="691"/>
      <c r="I331" s="691"/>
      <c r="J331" s="645"/>
      <c r="K331" s="648"/>
      <c r="L331" s="648"/>
      <c r="M331" s="648"/>
      <c r="N331" s="648"/>
      <c r="O331" s="648"/>
      <c r="P331" s="648"/>
      <c r="Q331" s="648"/>
      <c r="R331" s="648"/>
      <c r="S331" s="648"/>
      <c r="T331" s="648"/>
      <c r="U331" s="648"/>
      <c r="V331" s="648"/>
      <c r="W331" s="648"/>
      <c r="X331" s="648"/>
      <c r="Y331" s="648"/>
      <c r="Z331" s="648"/>
      <c r="AA331" s="648"/>
      <c r="AB331" s="648"/>
      <c r="AC331" s="648"/>
      <c r="AD331" s="648"/>
      <c r="AE331" s="648"/>
      <c r="AF331" s="648"/>
      <c r="AG331" s="648"/>
      <c r="AH331" s="648"/>
      <c r="AI331" s="648"/>
      <c r="AJ331" s="648"/>
      <c r="AK331" s="648"/>
      <c r="AL331" s="648"/>
      <c r="AM331" s="648"/>
      <c r="AN331" s="648"/>
      <c r="AO331" s="648"/>
      <c r="AP331" s="648"/>
      <c r="AQ331" s="648"/>
      <c r="AR331" s="648"/>
      <c r="AS331" s="648"/>
      <c r="AT331" s="648"/>
      <c r="AU331" s="648"/>
      <c r="AV331" s="648"/>
      <c r="AW331" s="648"/>
      <c r="AX331" s="648"/>
      <c r="AY331" s="648"/>
      <c r="AZ331" s="648"/>
      <c r="BA331" s="648"/>
      <c r="BB331" s="648"/>
      <c r="BC331" s="648"/>
      <c r="BD331" s="648"/>
      <c r="BE331" s="648"/>
      <c r="BF331" s="648"/>
      <c r="BG331" s="648"/>
      <c r="BH331" s="648"/>
      <c r="BI331" s="648"/>
      <c r="BJ331" s="648"/>
      <c r="BK331" s="648"/>
      <c r="BL331" s="648"/>
      <c r="BM331" s="648"/>
      <c r="BN331" s="648"/>
      <c r="BO331" s="648"/>
      <c r="BP331" s="648"/>
      <c r="BQ331" s="648"/>
      <c r="BR331" s="648"/>
      <c r="BS331" s="648"/>
      <c r="BT331" s="648"/>
      <c r="BU331" s="648"/>
      <c r="BV331" s="648"/>
      <c r="BW331" s="648"/>
      <c r="BX331" s="648"/>
      <c r="BY331" s="648"/>
      <c r="BZ331" s="648"/>
      <c r="CA331" s="648"/>
      <c r="CB331" s="648"/>
      <c r="CC331" s="648"/>
      <c r="CD331" s="648"/>
      <c r="CE331" s="648"/>
      <c r="CF331" s="648"/>
      <c r="CG331" s="648"/>
      <c r="CH331" s="648"/>
      <c r="CI331" s="648"/>
      <c r="CJ331" s="648"/>
      <c r="CK331" s="648"/>
      <c r="CL331" s="648"/>
      <c r="CM331" s="648"/>
      <c r="CN331" s="648"/>
      <c r="CO331" s="648"/>
      <c r="CP331" s="648"/>
      <c r="CQ331" s="648"/>
      <c r="CR331" s="648"/>
      <c r="CS331" s="648"/>
      <c r="CT331" s="648"/>
      <c r="CU331" s="648"/>
      <c r="CV331" s="648"/>
      <c r="CW331" s="648"/>
      <c r="CX331" s="648"/>
      <c r="CY331" s="648"/>
      <c r="CZ331" s="648"/>
      <c r="DA331" s="648"/>
      <c r="DB331" s="648"/>
      <c r="DC331" s="648"/>
      <c r="DD331" s="648"/>
      <c r="DE331" s="648"/>
      <c r="DF331" s="648"/>
      <c r="DG331" s="648"/>
      <c r="DH331" s="648"/>
      <c r="DI331" s="648"/>
      <c r="DJ331" s="648"/>
      <c r="DK331" s="648"/>
      <c r="DL331" s="648"/>
      <c r="DM331" s="648"/>
      <c r="DN331" s="648"/>
      <c r="DO331" s="648"/>
      <c r="DP331" s="648"/>
      <c r="DQ331" s="648"/>
      <c r="DR331" s="648"/>
      <c r="DS331" s="648"/>
      <c r="DT331" s="648"/>
      <c r="DU331" s="648"/>
      <c r="DV331" s="648"/>
      <c r="DW331" s="648"/>
      <c r="DX331" s="648"/>
      <c r="DY331" s="648"/>
      <c r="DZ331" s="648"/>
      <c r="EA331" s="648"/>
      <c r="EB331" s="648"/>
      <c r="EC331" s="648"/>
      <c r="ED331" s="648"/>
      <c r="EE331" s="648"/>
      <c r="EF331" s="648"/>
      <c r="EG331" s="648"/>
      <c r="EH331" s="648"/>
      <c r="EI331" s="648"/>
      <c r="EJ331" s="648"/>
      <c r="EK331" s="648"/>
      <c r="EL331" s="648"/>
      <c r="EM331" s="648"/>
      <c r="EN331" s="648"/>
      <c r="EO331" s="648"/>
      <c r="EP331" s="648"/>
      <c r="EQ331" s="648"/>
      <c r="ER331" s="648"/>
      <c r="ES331" s="648"/>
      <c r="ET331" s="648"/>
      <c r="EU331" s="648"/>
      <c r="EV331" s="648"/>
      <c r="EW331" s="648"/>
      <c r="EX331" s="648"/>
      <c r="EY331" s="648"/>
      <c r="EZ331" s="648"/>
      <c r="FA331" s="648"/>
      <c r="FB331" s="648"/>
      <c r="FC331" s="648"/>
      <c r="FD331" s="648"/>
      <c r="FE331" s="648"/>
      <c r="FF331" s="648"/>
      <c r="FG331" s="648"/>
      <c r="FH331" s="648"/>
      <c r="FI331" s="648"/>
      <c r="FJ331" s="648"/>
      <c r="FK331" s="648"/>
      <c r="FL331" s="648"/>
      <c r="FM331" s="648"/>
      <c r="FN331" s="648"/>
      <c r="FO331" s="648"/>
      <c r="FP331" s="648"/>
      <c r="FQ331" s="648"/>
      <c r="FR331" s="648"/>
      <c r="FS331" s="648"/>
      <c r="FT331" s="648"/>
      <c r="FU331" s="648"/>
      <c r="FV331" s="648"/>
      <c r="FW331" s="648"/>
      <c r="FX331" s="648"/>
      <c r="FY331" s="648"/>
      <c r="FZ331" s="648"/>
      <c r="GA331" s="648"/>
      <c r="GB331" s="648"/>
      <c r="GC331" s="648"/>
      <c r="GD331" s="648"/>
      <c r="GE331" s="648"/>
      <c r="GF331" s="648"/>
      <c r="GG331" s="648"/>
      <c r="GH331" s="648"/>
      <c r="GI331" s="648"/>
      <c r="GJ331" s="648"/>
      <c r="GK331" s="648"/>
      <c r="GL331" s="648"/>
      <c r="GM331" s="648"/>
      <c r="GN331" s="648"/>
      <c r="GO331" s="648"/>
      <c r="GP331" s="648"/>
      <c r="GQ331" s="648"/>
      <c r="GR331" s="648"/>
      <c r="GS331" s="648"/>
      <c r="GT331" s="648"/>
      <c r="GU331" s="648"/>
      <c r="GV331" s="648"/>
      <c r="GW331" s="648"/>
      <c r="GX331" s="648"/>
      <c r="GY331" s="648"/>
      <c r="GZ331" s="648"/>
      <c r="HA331" s="648"/>
      <c r="HB331" s="648"/>
      <c r="HC331" s="648"/>
      <c r="HD331" s="648"/>
      <c r="HE331" s="648"/>
      <c r="HF331" s="648"/>
      <c r="HG331" s="648"/>
      <c r="HH331" s="648"/>
      <c r="HI331" s="648"/>
      <c r="HJ331" s="648"/>
      <c r="HK331" s="648"/>
      <c r="HL331" s="648"/>
    </row>
    <row r="332" spans="1:220" s="679" customFormat="1">
      <c r="A332" s="687"/>
      <c r="B332" s="687"/>
      <c r="C332" s="687"/>
      <c r="D332" s="687"/>
      <c r="E332" s="687"/>
      <c r="F332" s="687"/>
      <c r="G332" s="690"/>
      <c r="H332" s="691"/>
      <c r="I332" s="691"/>
      <c r="J332" s="645"/>
      <c r="K332" s="648"/>
      <c r="L332" s="648"/>
      <c r="M332" s="648"/>
      <c r="N332" s="648"/>
      <c r="O332" s="648"/>
      <c r="P332" s="648"/>
      <c r="Q332" s="648"/>
      <c r="R332" s="648"/>
      <c r="S332" s="648"/>
      <c r="T332" s="648"/>
      <c r="U332" s="648"/>
      <c r="V332" s="648"/>
      <c r="W332" s="648"/>
      <c r="X332" s="648"/>
      <c r="Y332" s="648"/>
      <c r="Z332" s="648"/>
      <c r="AA332" s="648"/>
      <c r="AB332" s="648"/>
      <c r="AC332" s="648"/>
      <c r="AD332" s="648"/>
      <c r="AE332" s="648"/>
      <c r="AF332" s="648"/>
      <c r="AG332" s="648"/>
      <c r="AH332" s="648"/>
      <c r="AI332" s="648"/>
      <c r="AJ332" s="648"/>
      <c r="AK332" s="648"/>
      <c r="AL332" s="648"/>
      <c r="AM332" s="648"/>
      <c r="AN332" s="648"/>
      <c r="AO332" s="648"/>
      <c r="AP332" s="648"/>
      <c r="AQ332" s="648"/>
      <c r="AR332" s="648"/>
      <c r="AS332" s="648"/>
      <c r="AT332" s="648"/>
      <c r="AU332" s="648"/>
      <c r="AV332" s="648"/>
      <c r="AW332" s="648"/>
      <c r="AX332" s="648"/>
      <c r="AY332" s="648"/>
      <c r="AZ332" s="648"/>
      <c r="BA332" s="648"/>
      <c r="BB332" s="648"/>
      <c r="BC332" s="648"/>
      <c r="BD332" s="648"/>
      <c r="BE332" s="648"/>
      <c r="BF332" s="648"/>
      <c r="BG332" s="648"/>
      <c r="BH332" s="648"/>
      <c r="BI332" s="648"/>
      <c r="BJ332" s="648"/>
      <c r="BK332" s="648"/>
      <c r="BL332" s="648"/>
      <c r="BM332" s="648"/>
      <c r="BN332" s="648"/>
      <c r="BO332" s="648"/>
      <c r="BP332" s="648"/>
      <c r="BQ332" s="648"/>
      <c r="BR332" s="648"/>
      <c r="BS332" s="648"/>
      <c r="BT332" s="648"/>
      <c r="BU332" s="648"/>
      <c r="BV332" s="648"/>
      <c r="BW332" s="648"/>
      <c r="BX332" s="648"/>
      <c r="BY332" s="648"/>
      <c r="BZ332" s="648"/>
      <c r="CA332" s="648"/>
      <c r="CB332" s="648"/>
      <c r="CC332" s="648"/>
      <c r="CD332" s="648"/>
      <c r="CE332" s="648"/>
      <c r="CF332" s="648"/>
      <c r="CG332" s="648"/>
      <c r="CH332" s="648"/>
      <c r="CI332" s="648"/>
      <c r="CJ332" s="648"/>
      <c r="CK332" s="648"/>
      <c r="CL332" s="648"/>
      <c r="CM332" s="648"/>
      <c r="CN332" s="648"/>
      <c r="CO332" s="648"/>
      <c r="CP332" s="648"/>
      <c r="CQ332" s="648"/>
      <c r="CR332" s="648"/>
      <c r="CS332" s="648"/>
      <c r="CT332" s="648"/>
      <c r="CU332" s="648"/>
      <c r="CV332" s="648"/>
      <c r="CW332" s="648"/>
      <c r="CX332" s="648"/>
      <c r="CY332" s="648"/>
      <c r="CZ332" s="648"/>
      <c r="DA332" s="648"/>
      <c r="DB332" s="648"/>
      <c r="DC332" s="648"/>
      <c r="DD332" s="648"/>
      <c r="DE332" s="648"/>
      <c r="DF332" s="648"/>
      <c r="DG332" s="648"/>
      <c r="DH332" s="648"/>
      <c r="DI332" s="648"/>
      <c r="DJ332" s="648"/>
      <c r="DK332" s="648"/>
      <c r="DL332" s="648"/>
      <c r="DM332" s="648"/>
      <c r="DN332" s="648"/>
      <c r="DO332" s="648"/>
      <c r="DP332" s="648"/>
      <c r="DQ332" s="648"/>
      <c r="DR332" s="648"/>
      <c r="DS332" s="648"/>
      <c r="DT332" s="648"/>
      <c r="DU332" s="648"/>
      <c r="DV332" s="648"/>
      <c r="DW332" s="648"/>
      <c r="DX332" s="648"/>
      <c r="DY332" s="648"/>
      <c r="DZ332" s="648"/>
      <c r="EA332" s="648"/>
      <c r="EB332" s="648"/>
      <c r="EC332" s="648"/>
      <c r="ED332" s="648"/>
      <c r="EE332" s="648"/>
      <c r="EF332" s="648"/>
      <c r="EG332" s="648"/>
      <c r="EH332" s="648"/>
      <c r="EI332" s="648"/>
      <c r="EJ332" s="648"/>
      <c r="EK332" s="648"/>
      <c r="EL332" s="648"/>
      <c r="EM332" s="648"/>
      <c r="EN332" s="648"/>
      <c r="EO332" s="648"/>
      <c r="EP332" s="648"/>
      <c r="EQ332" s="648"/>
      <c r="ER332" s="648"/>
      <c r="ES332" s="648"/>
      <c r="ET332" s="648"/>
      <c r="EU332" s="648"/>
      <c r="EV332" s="648"/>
      <c r="EW332" s="648"/>
      <c r="EX332" s="648"/>
      <c r="EY332" s="648"/>
      <c r="EZ332" s="648"/>
      <c r="FA332" s="648"/>
      <c r="FB332" s="648"/>
      <c r="FC332" s="648"/>
      <c r="FD332" s="648"/>
      <c r="FE332" s="648"/>
      <c r="FF332" s="648"/>
      <c r="FG332" s="648"/>
      <c r="FH332" s="648"/>
      <c r="FI332" s="648"/>
      <c r="FJ332" s="648"/>
      <c r="FK332" s="648"/>
      <c r="FL332" s="648"/>
      <c r="FM332" s="648"/>
      <c r="FN332" s="648"/>
      <c r="FO332" s="648"/>
      <c r="FP332" s="648"/>
      <c r="FQ332" s="648"/>
      <c r="FR332" s="648"/>
      <c r="FS332" s="648"/>
      <c r="FT332" s="648"/>
      <c r="FU332" s="648"/>
      <c r="FV332" s="648"/>
      <c r="FW332" s="648"/>
      <c r="FX332" s="648"/>
      <c r="FY332" s="648"/>
      <c r="FZ332" s="648"/>
      <c r="GA332" s="648"/>
      <c r="GB332" s="648"/>
      <c r="GC332" s="648"/>
      <c r="GD332" s="648"/>
      <c r="GE332" s="648"/>
      <c r="GF332" s="648"/>
      <c r="GG332" s="648"/>
      <c r="GH332" s="648"/>
      <c r="GI332" s="648"/>
      <c r="GJ332" s="648"/>
      <c r="GK332" s="648"/>
      <c r="GL332" s="648"/>
      <c r="GM332" s="648"/>
      <c r="GN332" s="648"/>
      <c r="GO332" s="648"/>
      <c r="GP332" s="648"/>
      <c r="GQ332" s="648"/>
      <c r="GR332" s="648"/>
      <c r="GS332" s="648"/>
      <c r="GT332" s="648"/>
      <c r="GU332" s="648"/>
      <c r="GV332" s="648"/>
      <c r="GW332" s="648"/>
      <c r="GX332" s="648"/>
      <c r="GY332" s="648"/>
      <c r="GZ332" s="648"/>
      <c r="HA332" s="648"/>
      <c r="HB332" s="648"/>
      <c r="HC332" s="648"/>
      <c r="HD332" s="648"/>
      <c r="HE332" s="648"/>
      <c r="HF332" s="648"/>
      <c r="HG332" s="648"/>
      <c r="HH332" s="648"/>
      <c r="HI332" s="648"/>
      <c r="HJ332" s="648"/>
      <c r="HK332" s="648"/>
      <c r="HL332" s="648"/>
    </row>
    <row r="333" spans="1:220" s="679" customFormat="1">
      <c r="A333" s="687"/>
      <c r="B333" s="687"/>
      <c r="C333" s="687"/>
      <c r="D333" s="687"/>
      <c r="E333" s="687"/>
      <c r="F333" s="687"/>
      <c r="G333" s="690"/>
      <c r="H333" s="691"/>
      <c r="I333" s="691"/>
      <c r="J333" s="645"/>
      <c r="K333" s="648"/>
      <c r="L333" s="648"/>
      <c r="M333" s="648"/>
      <c r="N333" s="648"/>
      <c r="O333" s="648"/>
      <c r="P333" s="648"/>
      <c r="Q333" s="648"/>
      <c r="R333" s="648"/>
      <c r="S333" s="648"/>
      <c r="T333" s="648"/>
      <c r="U333" s="648"/>
      <c r="V333" s="648"/>
      <c r="W333" s="648"/>
      <c r="X333" s="648"/>
      <c r="Y333" s="648"/>
      <c r="Z333" s="648"/>
      <c r="AA333" s="648"/>
      <c r="AB333" s="648"/>
      <c r="AC333" s="648"/>
      <c r="AD333" s="648"/>
      <c r="AE333" s="648"/>
      <c r="AF333" s="648"/>
      <c r="AG333" s="648"/>
      <c r="AH333" s="648"/>
      <c r="AI333" s="648"/>
      <c r="AJ333" s="648"/>
      <c r="AK333" s="648"/>
      <c r="AL333" s="648"/>
      <c r="AM333" s="648"/>
      <c r="AN333" s="648"/>
      <c r="AO333" s="648"/>
      <c r="AP333" s="648"/>
      <c r="AQ333" s="648"/>
      <c r="AR333" s="648"/>
      <c r="AS333" s="648"/>
      <c r="AT333" s="648"/>
      <c r="AU333" s="648"/>
      <c r="AV333" s="648"/>
      <c r="AW333" s="648"/>
      <c r="AX333" s="648"/>
      <c r="AY333" s="648"/>
      <c r="AZ333" s="648"/>
      <c r="BA333" s="648"/>
      <c r="BB333" s="648"/>
      <c r="BC333" s="648"/>
      <c r="BD333" s="648"/>
      <c r="BE333" s="648"/>
      <c r="BF333" s="648"/>
      <c r="BG333" s="648"/>
      <c r="BH333" s="648"/>
      <c r="BI333" s="648"/>
      <c r="BJ333" s="648"/>
      <c r="BK333" s="648"/>
      <c r="BL333" s="648"/>
      <c r="BM333" s="648"/>
      <c r="BN333" s="648"/>
      <c r="BO333" s="648"/>
      <c r="BP333" s="648"/>
      <c r="BQ333" s="648"/>
      <c r="BR333" s="648"/>
      <c r="BS333" s="648"/>
      <c r="BT333" s="648"/>
      <c r="BU333" s="648"/>
      <c r="BV333" s="648"/>
      <c r="BW333" s="648"/>
      <c r="BX333" s="648"/>
      <c r="BY333" s="648"/>
      <c r="BZ333" s="648"/>
      <c r="CA333" s="648"/>
      <c r="CB333" s="648"/>
      <c r="CC333" s="648"/>
      <c r="CD333" s="648"/>
      <c r="CE333" s="648"/>
      <c r="CF333" s="648"/>
      <c r="CG333" s="648"/>
      <c r="CH333" s="648"/>
      <c r="CI333" s="648"/>
      <c r="CJ333" s="648"/>
      <c r="CK333" s="648"/>
      <c r="CL333" s="648"/>
      <c r="CM333" s="648"/>
      <c r="CN333" s="648"/>
      <c r="CO333" s="648"/>
      <c r="CP333" s="648"/>
      <c r="CQ333" s="648"/>
      <c r="CR333" s="648"/>
      <c r="CS333" s="648"/>
      <c r="CT333" s="648"/>
      <c r="CU333" s="648"/>
      <c r="CV333" s="648"/>
      <c r="CW333" s="648"/>
      <c r="CX333" s="648"/>
      <c r="CY333" s="648"/>
      <c r="CZ333" s="648"/>
      <c r="DA333" s="648"/>
      <c r="DB333" s="648"/>
      <c r="DC333" s="648"/>
      <c r="DD333" s="648"/>
      <c r="DE333" s="648"/>
      <c r="DF333" s="648"/>
      <c r="DG333" s="648"/>
      <c r="DH333" s="648"/>
      <c r="DI333" s="648"/>
      <c r="DJ333" s="648"/>
      <c r="DK333" s="648"/>
      <c r="DL333" s="648"/>
      <c r="DM333" s="648"/>
      <c r="DN333" s="648"/>
      <c r="DO333" s="648"/>
      <c r="DP333" s="648"/>
      <c r="DQ333" s="648"/>
      <c r="DR333" s="648"/>
      <c r="DS333" s="648"/>
      <c r="DT333" s="648"/>
      <c r="DU333" s="648"/>
      <c r="DV333" s="648"/>
      <c r="DW333" s="648"/>
      <c r="DX333" s="648"/>
      <c r="DY333" s="648"/>
      <c r="DZ333" s="648"/>
      <c r="EA333" s="648"/>
      <c r="EB333" s="648"/>
      <c r="EC333" s="648"/>
      <c r="ED333" s="648"/>
      <c r="EE333" s="648"/>
      <c r="EF333" s="648"/>
      <c r="EG333" s="648"/>
      <c r="EH333" s="648"/>
      <c r="EI333" s="648"/>
      <c r="EJ333" s="648"/>
      <c r="EK333" s="648"/>
      <c r="EL333" s="648"/>
      <c r="EM333" s="648"/>
      <c r="EN333" s="648"/>
      <c r="EO333" s="648"/>
      <c r="EP333" s="648"/>
      <c r="EQ333" s="648"/>
      <c r="ER333" s="648"/>
      <c r="ES333" s="648"/>
      <c r="ET333" s="648"/>
      <c r="EU333" s="648"/>
      <c r="EV333" s="648"/>
      <c r="EW333" s="648"/>
      <c r="EX333" s="648"/>
      <c r="EY333" s="648"/>
      <c r="EZ333" s="648"/>
      <c r="FA333" s="648"/>
      <c r="FB333" s="648"/>
      <c r="FC333" s="648"/>
      <c r="FD333" s="648"/>
      <c r="FE333" s="648"/>
      <c r="FF333" s="648"/>
      <c r="FG333" s="648"/>
      <c r="FH333" s="648"/>
      <c r="FI333" s="648"/>
      <c r="FJ333" s="648"/>
      <c r="FK333" s="648"/>
      <c r="FL333" s="648"/>
      <c r="FM333" s="648"/>
      <c r="FN333" s="648"/>
      <c r="FO333" s="648"/>
      <c r="FP333" s="648"/>
      <c r="FQ333" s="648"/>
      <c r="FR333" s="648"/>
      <c r="FS333" s="648"/>
      <c r="FT333" s="648"/>
      <c r="FU333" s="648"/>
      <c r="FV333" s="648"/>
      <c r="FW333" s="648"/>
      <c r="FX333" s="648"/>
      <c r="FY333" s="648"/>
      <c r="FZ333" s="648"/>
      <c r="GA333" s="648"/>
      <c r="GB333" s="648"/>
      <c r="GC333" s="648"/>
      <c r="GD333" s="648"/>
      <c r="GE333" s="648"/>
      <c r="GF333" s="648"/>
      <c r="GG333" s="648"/>
      <c r="GH333" s="648"/>
      <c r="GI333" s="648"/>
      <c r="GJ333" s="648"/>
      <c r="GK333" s="648"/>
      <c r="GL333" s="648"/>
      <c r="GM333" s="648"/>
      <c r="GN333" s="648"/>
      <c r="GO333" s="648"/>
      <c r="GP333" s="648"/>
      <c r="GQ333" s="648"/>
      <c r="GR333" s="648"/>
      <c r="GS333" s="648"/>
      <c r="GT333" s="648"/>
      <c r="GU333" s="648"/>
      <c r="GV333" s="648"/>
      <c r="GW333" s="648"/>
      <c r="GX333" s="648"/>
      <c r="GY333" s="648"/>
      <c r="GZ333" s="648"/>
      <c r="HA333" s="648"/>
      <c r="HB333" s="648"/>
      <c r="HC333" s="648"/>
      <c r="HD333" s="648"/>
      <c r="HE333" s="648"/>
      <c r="HF333" s="648"/>
      <c r="HG333" s="648"/>
      <c r="HH333" s="648"/>
      <c r="HI333" s="648"/>
      <c r="HJ333" s="648"/>
      <c r="HK333" s="648"/>
      <c r="HL333" s="648"/>
    </row>
    <row r="334" spans="1:220" s="679" customFormat="1">
      <c r="A334" s="687"/>
      <c r="B334" s="687"/>
      <c r="C334" s="687"/>
      <c r="D334" s="687"/>
      <c r="E334" s="687"/>
      <c r="F334" s="687"/>
      <c r="G334" s="690"/>
      <c r="H334" s="691"/>
      <c r="I334" s="691"/>
      <c r="J334" s="645"/>
      <c r="K334" s="648"/>
      <c r="L334" s="648"/>
      <c r="M334" s="648"/>
      <c r="N334" s="648"/>
      <c r="O334" s="648"/>
      <c r="P334" s="648"/>
      <c r="Q334" s="648"/>
      <c r="R334" s="648"/>
      <c r="S334" s="648"/>
      <c r="T334" s="648"/>
      <c r="U334" s="648"/>
      <c r="V334" s="648"/>
      <c r="W334" s="648"/>
      <c r="X334" s="648"/>
      <c r="Y334" s="648"/>
      <c r="Z334" s="648"/>
      <c r="AA334" s="648"/>
      <c r="AB334" s="648"/>
      <c r="AC334" s="648"/>
      <c r="AD334" s="648"/>
      <c r="AE334" s="648"/>
      <c r="AF334" s="648"/>
      <c r="AG334" s="648"/>
      <c r="AH334" s="648"/>
      <c r="AI334" s="648"/>
      <c r="AJ334" s="648"/>
      <c r="AK334" s="648"/>
      <c r="AL334" s="648"/>
      <c r="AM334" s="648"/>
      <c r="AN334" s="648"/>
      <c r="AO334" s="648"/>
      <c r="AP334" s="648"/>
      <c r="AQ334" s="648"/>
      <c r="AR334" s="648"/>
      <c r="AS334" s="648"/>
      <c r="AT334" s="648"/>
      <c r="AU334" s="648"/>
      <c r="AV334" s="648"/>
      <c r="AW334" s="648"/>
      <c r="AX334" s="648"/>
      <c r="AY334" s="648"/>
      <c r="AZ334" s="648"/>
      <c r="BA334" s="648"/>
      <c r="BB334" s="648"/>
      <c r="BC334" s="648"/>
      <c r="BD334" s="648"/>
      <c r="BE334" s="648"/>
      <c r="BF334" s="648"/>
      <c r="BG334" s="648"/>
      <c r="BH334" s="648"/>
      <c r="BI334" s="648"/>
      <c r="BJ334" s="648"/>
      <c r="BK334" s="648"/>
      <c r="BL334" s="648"/>
      <c r="BM334" s="648"/>
      <c r="BN334" s="648"/>
      <c r="BO334" s="648"/>
      <c r="BP334" s="648"/>
      <c r="BQ334" s="648"/>
      <c r="BR334" s="648"/>
      <c r="BS334" s="648"/>
      <c r="BT334" s="648"/>
      <c r="BU334" s="648"/>
      <c r="BV334" s="648"/>
      <c r="BW334" s="648"/>
      <c r="BX334" s="648"/>
      <c r="BY334" s="648"/>
      <c r="BZ334" s="648"/>
      <c r="CA334" s="648"/>
      <c r="CB334" s="648"/>
      <c r="CC334" s="648"/>
      <c r="CD334" s="648"/>
      <c r="CE334" s="648"/>
      <c r="CF334" s="648"/>
      <c r="CG334" s="648"/>
      <c r="CH334" s="648"/>
      <c r="CI334" s="648"/>
      <c r="CJ334" s="648"/>
      <c r="CK334" s="648"/>
      <c r="CL334" s="648"/>
      <c r="CM334" s="648"/>
      <c r="CN334" s="648"/>
      <c r="CO334" s="648"/>
      <c r="CP334" s="648"/>
      <c r="CQ334" s="648"/>
      <c r="CR334" s="648"/>
      <c r="CS334" s="648"/>
      <c r="CT334" s="648"/>
      <c r="CU334" s="648"/>
      <c r="CV334" s="648"/>
      <c r="CW334" s="648"/>
      <c r="CX334" s="648"/>
      <c r="CY334" s="648"/>
      <c r="CZ334" s="648"/>
      <c r="DA334" s="648"/>
      <c r="DB334" s="648"/>
      <c r="DC334" s="648"/>
      <c r="DD334" s="648"/>
      <c r="DE334" s="648"/>
      <c r="DF334" s="648"/>
      <c r="DG334" s="648"/>
      <c r="DH334" s="648"/>
      <c r="DI334" s="648"/>
      <c r="DJ334" s="648"/>
      <c r="DK334" s="648"/>
      <c r="DL334" s="648"/>
      <c r="DM334" s="648"/>
      <c r="DN334" s="648"/>
      <c r="DO334" s="648"/>
      <c r="DP334" s="648"/>
      <c r="DQ334" s="648"/>
      <c r="DR334" s="648"/>
      <c r="DS334" s="648"/>
      <c r="DT334" s="648"/>
      <c r="DU334" s="648"/>
      <c r="DV334" s="648"/>
      <c r="DW334" s="648"/>
      <c r="DX334" s="648"/>
      <c r="DY334" s="648"/>
      <c r="DZ334" s="648"/>
      <c r="EA334" s="648"/>
      <c r="EB334" s="648"/>
      <c r="EC334" s="648"/>
      <c r="ED334" s="648"/>
      <c r="EE334" s="648"/>
      <c r="EF334" s="648"/>
      <c r="EG334" s="648"/>
      <c r="EH334" s="648"/>
      <c r="EI334" s="648"/>
      <c r="EJ334" s="648"/>
      <c r="EK334" s="648"/>
      <c r="EL334" s="648"/>
      <c r="EM334" s="648"/>
      <c r="EN334" s="648"/>
      <c r="EO334" s="648"/>
      <c r="EP334" s="648"/>
      <c r="EQ334" s="648"/>
      <c r="ER334" s="648"/>
      <c r="ES334" s="648"/>
      <c r="ET334" s="648"/>
      <c r="EU334" s="648"/>
      <c r="EV334" s="648"/>
      <c r="EW334" s="648"/>
      <c r="EX334" s="648"/>
      <c r="EY334" s="648"/>
      <c r="EZ334" s="648"/>
      <c r="FA334" s="648"/>
      <c r="FB334" s="648"/>
      <c r="FC334" s="648"/>
      <c r="FD334" s="648"/>
      <c r="FE334" s="648"/>
      <c r="FF334" s="648"/>
      <c r="FG334" s="648"/>
      <c r="FH334" s="648"/>
      <c r="FI334" s="648"/>
      <c r="FJ334" s="648"/>
      <c r="FK334" s="648"/>
      <c r="FL334" s="648"/>
      <c r="FM334" s="648"/>
      <c r="FN334" s="648"/>
      <c r="FO334" s="648"/>
      <c r="FP334" s="648"/>
      <c r="FQ334" s="648"/>
      <c r="FR334" s="648"/>
      <c r="FS334" s="648"/>
      <c r="FT334" s="648"/>
      <c r="FU334" s="648"/>
      <c r="FV334" s="648"/>
      <c r="FW334" s="648"/>
      <c r="FX334" s="648"/>
      <c r="FY334" s="648"/>
      <c r="FZ334" s="648"/>
      <c r="GA334" s="648"/>
      <c r="GB334" s="648"/>
      <c r="GC334" s="648"/>
      <c r="GD334" s="648"/>
      <c r="GE334" s="648"/>
      <c r="GF334" s="648"/>
      <c r="GG334" s="648"/>
      <c r="GH334" s="648"/>
      <c r="GI334" s="648"/>
      <c r="GJ334" s="648"/>
      <c r="GK334" s="648"/>
      <c r="GL334" s="648"/>
      <c r="GM334" s="648"/>
      <c r="GN334" s="648"/>
      <c r="GO334" s="648"/>
      <c r="GP334" s="648"/>
      <c r="GQ334" s="648"/>
      <c r="GR334" s="648"/>
      <c r="GS334" s="648"/>
      <c r="GT334" s="648"/>
      <c r="GU334" s="648"/>
      <c r="GV334" s="648"/>
      <c r="GW334" s="648"/>
      <c r="GX334" s="648"/>
      <c r="GY334" s="648"/>
      <c r="GZ334" s="648"/>
      <c r="HA334" s="648"/>
      <c r="HB334" s="648"/>
      <c r="HC334" s="648"/>
      <c r="HD334" s="648"/>
      <c r="HE334" s="648"/>
      <c r="HF334" s="648"/>
      <c r="HG334" s="648"/>
      <c r="HH334" s="648"/>
      <c r="HI334" s="648"/>
      <c r="HJ334" s="648"/>
      <c r="HK334" s="648"/>
      <c r="HL334" s="648"/>
    </row>
    <row r="335" spans="1:220" s="679" customFormat="1">
      <c r="A335" s="687"/>
      <c r="B335" s="687"/>
      <c r="C335" s="687"/>
      <c r="D335" s="687"/>
      <c r="E335" s="687"/>
      <c r="F335" s="687"/>
      <c r="G335" s="690"/>
      <c r="H335" s="691"/>
      <c r="I335" s="691"/>
      <c r="J335" s="645"/>
      <c r="K335" s="648"/>
      <c r="L335" s="648"/>
      <c r="M335" s="648"/>
      <c r="N335" s="648"/>
      <c r="O335" s="648"/>
      <c r="P335" s="648"/>
      <c r="Q335" s="648"/>
      <c r="R335" s="648"/>
      <c r="S335" s="648"/>
      <c r="T335" s="648"/>
      <c r="U335" s="648"/>
      <c r="V335" s="648"/>
      <c r="W335" s="648"/>
      <c r="X335" s="648"/>
      <c r="Y335" s="648"/>
      <c r="Z335" s="648"/>
      <c r="AA335" s="648"/>
      <c r="AB335" s="648"/>
      <c r="AC335" s="648"/>
      <c r="AD335" s="648"/>
      <c r="AE335" s="648"/>
      <c r="AF335" s="648"/>
      <c r="AG335" s="648"/>
      <c r="AH335" s="648"/>
      <c r="AI335" s="648"/>
      <c r="AJ335" s="648"/>
      <c r="AK335" s="648"/>
      <c r="AL335" s="648"/>
      <c r="AM335" s="648"/>
      <c r="AN335" s="648"/>
      <c r="AO335" s="648"/>
      <c r="AP335" s="648"/>
      <c r="AQ335" s="648"/>
      <c r="AR335" s="648"/>
      <c r="AS335" s="648"/>
      <c r="AT335" s="648"/>
      <c r="AU335" s="648"/>
      <c r="AV335" s="648"/>
      <c r="AW335" s="648"/>
      <c r="AX335" s="648"/>
      <c r="AY335" s="648"/>
      <c r="AZ335" s="648"/>
      <c r="BA335" s="648"/>
      <c r="BB335" s="648"/>
      <c r="BC335" s="648"/>
      <c r="BD335" s="648"/>
      <c r="BE335" s="648"/>
      <c r="BF335" s="648"/>
      <c r="BG335" s="648"/>
      <c r="BH335" s="648"/>
      <c r="BI335" s="648"/>
      <c r="BJ335" s="648"/>
      <c r="BK335" s="648"/>
      <c r="BL335" s="648"/>
      <c r="BM335" s="648"/>
      <c r="BN335" s="648"/>
      <c r="BO335" s="648"/>
      <c r="BP335" s="648"/>
      <c r="BQ335" s="648"/>
      <c r="BR335" s="648"/>
      <c r="BS335" s="648"/>
      <c r="BT335" s="648"/>
      <c r="BU335" s="648"/>
      <c r="BV335" s="648"/>
      <c r="BW335" s="648"/>
      <c r="BX335" s="648"/>
      <c r="BY335" s="648"/>
      <c r="BZ335" s="648"/>
      <c r="CA335" s="648"/>
      <c r="CB335" s="648"/>
      <c r="CC335" s="648"/>
      <c r="CD335" s="648"/>
      <c r="CE335" s="648"/>
      <c r="CF335" s="648"/>
      <c r="CG335" s="648"/>
      <c r="CH335" s="648"/>
      <c r="CI335" s="648"/>
      <c r="CJ335" s="648"/>
      <c r="CK335" s="648"/>
      <c r="CL335" s="648"/>
      <c r="CM335" s="648"/>
      <c r="CN335" s="648"/>
      <c r="CO335" s="648"/>
      <c r="CP335" s="648"/>
      <c r="CQ335" s="648"/>
      <c r="CR335" s="648"/>
      <c r="CS335" s="648"/>
      <c r="CT335" s="648"/>
      <c r="CU335" s="648"/>
      <c r="CV335" s="648"/>
      <c r="CW335" s="648"/>
      <c r="CX335" s="648"/>
      <c r="CY335" s="648"/>
      <c r="CZ335" s="648"/>
      <c r="DA335" s="648"/>
      <c r="DB335" s="648"/>
      <c r="DC335" s="648"/>
      <c r="DD335" s="648"/>
      <c r="DE335" s="648"/>
      <c r="DF335" s="648"/>
      <c r="DG335" s="648"/>
      <c r="DH335" s="648"/>
      <c r="DI335" s="648"/>
      <c r="DJ335" s="648"/>
      <c r="DK335" s="648"/>
      <c r="DL335" s="648"/>
      <c r="DM335" s="648"/>
      <c r="DN335" s="648"/>
      <c r="DO335" s="648"/>
      <c r="DP335" s="648"/>
      <c r="DQ335" s="648"/>
      <c r="DR335" s="648"/>
      <c r="DS335" s="648"/>
      <c r="DT335" s="648"/>
      <c r="DU335" s="648"/>
      <c r="DV335" s="648"/>
      <c r="DW335" s="648"/>
      <c r="DX335" s="648"/>
      <c r="DY335" s="648"/>
      <c r="DZ335" s="648"/>
      <c r="EA335" s="648"/>
      <c r="EB335" s="648"/>
      <c r="EC335" s="648"/>
      <c r="ED335" s="648"/>
      <c r="EE335" s="648"/>
      <c r="EF335" s="648"/>
      <c r="EG335" s="648"/>
      <c r="EH335" s="648"/>
      <c r="EI335" s="648"/>
      <c r="EJ335" s="648"/>
      <c r="EK335" s="648"/>
      <c r="EL335" s="648"/>
      <c r="EM335" s="648"/>
      <c r="EN335" s="648"/>
      <c r="EO335" s="648"/>
      <c r="EP335" s="648"/>
      <c r="EQ335" s="648"/>
      <c r="ER335" s="648"/>
      <c r="ES335" s="648"/>
      <c r="ET335" s="648"/>
      <c r="EU335" s="648"/>
      <c r="EV335" s="648"/>
      <c r="EW335" s="648"/>
      <c r="EX335" s="648"/>
      <c r="EY335" s="648"/>
      <c r="EZ335" s="648"/>
      <c r="FA335" s="648"/>
      <c r="FB335" s="648"/>
      <c r="FC335" s="648"/>
      <c r="FD335" s="648"/>
      <c r="FE335" s="648"/>
      <c r="FF335" s="648"/>
      <c r="FG335" s="648"/>
      <c r="FH335" s="648"/>
      <c r="FI335" s="648"/>
      <c r="FJ335" s="648"/>
      <c r="FK335" s="648"/>
      <c r="FL335" s="648"/>
      <c r="FM335" s="648"/>
      <c r="FN335" s="648"/>
      <c r="FO335" s="648"/>
      <c r="FP335" s="648"/>
      <c r="FQ335" s="648"/>
      <c r="FR335" s="648"/>
      <c r="FS335" s="648"/>
      <c r="FT335" s="648"/>
      <c r="FU335" s="648"/>
      <c r="FV335" s="648"/>
      <c r="FW335" s="648"/>
      <c r="FX335" s="648"/>
      <c r="FY335" s="648"/>
      <c r="FZ335" s="648"/>
      <c r="GA335" s="648"/>
      <c r="GB335" s="648"/>
      <c r="GC335" s="648"/>
      <c r="GD335" s="648"/>
      <c r="GE335" s="648"/>
      <c r="GF335" s="648"/>
      <c r="GG335" s="648"/>
      <c r="GH335" s="648"/>
      <c r="GI335" s="648"/>
      <c r="GJ335" s="648"/>
      <c r="GK335" s="648"/>
      <c r="GL335" s="648"/>
      <c r="GM335" s="648"/>
      <c r="GN335" s="648"/>
      <c r="GO335" s="648"/>
      <c r="GP335" s="648"/>
      <c r="GQ335" s="648"/>
      <c r="GR335" s="648"/>
      <c r="GS335" s="648"/>
      <c r="GT335" s="648"/>
      <c r="GU335" s="648"/>
      <c r="GV335" s="648"/>
      <c r="GW335" s="648"/>
      <c r="GX335" s="648"/>
      <c r="GY335" s="648"/>
      <c r="GZ335" s="648"/>
      <c r="HA335" s="648"/>
      <c r="HB335" s="648"/>
      <c r="HC335" s="648"/>
      <c r="HD335" s="648"/>
      <c r="HE335" s="648"/>
      <c r="HF335" s="648"/>
      <c r="HG335" s="648"/>
      <c r="HH335" s="648"/>
      <c r="HI335" s="648"/>
      <c r="HJ335" s="648"/>
      <c r="HK335" s="648"/>
      <c r="HL335" s="648"/>
    </row>
    <row r="336" spans="1:220" s="679" customFormat="1">
      <c r="A336" s="687"/>
      <c r="B336" s="687"/>
      <c r="C336" s="687"/>
      <c r="D336" s="687"/>
      <c r="E336" s="687"/>
      <c r="F336" s="687"/>
      <c r="G336" s="690"/>
      <c r="H336" s="691"/>
      <c r="I336" s="691"/>
      <c r="J336" s="645"/>
      <c r="K336" s="648"/>
      <c r="L336" s="648"/>
      <c r="M336" s="648"/>
      <c r="N336" s="648"/>
      <c r="O336" s="648"/>
      <c r="P336" s="648"/>
      <c r="Q336" s="648"/>
      <c r="R336" s="648"/>
      <c r="S336" s="648"/>
      <c r="T336" s="648"/>
      <c r="U336" s="648"/>
      <c r="V336" s="648"/>
      <c r="W336" s="648"/>
      <c r="X336" s="648"/>
      <c r="Y336" s="648"/>
      <c r="Z336" s="648"/>
      <c r="AA336" s="648"/>
      <c r="AB336" s="648"/>
      <c r="AC336" s="648"/>
      <c r="AD336" s="648"/>
      <c r="AE336" s="648"/>
      <c r="AF336" s="648"/>
      <c r="AG336" s="648"/>
      <c r="AH336" s="648"/>
      <c r="AI336" s="648"/>
      <c r="AJ336" s="648"/>
      <c r="AK336" s="648"/>
      <c r="AL336" s="648"/>
      <c r="AM336" s="648"/>
      <c r="AN336" s="648"/>
      <c r="AO336" s="648"/>
      <c r="AP336" s="648"/>
      <c r="AQ336" s="648"/>
      <c r="AR336" s="648"/>
      <c r="AS336" s="648"/>
      <c r="AT336" s="648"/>
      <c r="AU336" s="648"/>
      <c r="AV336" s="648"/>
      <c r="AW336" s="648"/>
      <c r="AX336" s="648"/>
      <c r="AY336" s="648"/>
      <c r="AZ336" s="648"/>
      <c r="BA336" s="648"/>
      <c r="BB336" s="648"/>
      <c r="BC336" s="648"/>
      <c r="BD336" s="648"/>
      <c r="BE336" s="648"/>
      <c r="BF336" s="648"/>
      <c r="BG336" s="648"/>
      <c r="BH336" s="648"/>
      <c r="BI336" s="648"/>
      <c r="BJ336" s="648"/>
      <c r="BK336" s="648"/>
      <c r="BL336" s="648"/>
      <c r="BM336" s="648"/>
      <c r="BN336" s="648"/>
      <c r="BO336" s="648"/>
      <c r="BP336" s="648"/>
      <c r="BQ336" s="648"/>
      <c r="BR336" s="648"/>
      <c r="BS336" s="648"/>
      <c r="BT336" s="648"/>
      <c r="BU336" s="648"/>
      <c r="BV336" s="648"/>
      <c r="BW336" s="648"/>
      <c r="BX336" s="648"/>
      <c r="BY336" s="648"/>
      <c r="BZ336" s="648"/>
      <c r="CA336" s="648"/>
      <c r="CB336" s="648"/>
      <c r="CC336" s="648"/>
      <c r="CD336" s="648"/>
      <c r="CE336" s="648"/>
      <c r="CF336" s="648"/>
      <c r="CG336" s="648"/>
      <c r="CH336" s="648"/>
      <c r="CI336" s="648"/>
      <c r="CJ336" s="648"/>
      <c r="CK336" s="648"/>
      <c r="CL336" s="648"/>
      <c r="CM336" s="648"/>
      <c r="CN336" s="648"/>
      <c r="CO336" s="648"/>
      <c r="CP336" s="648"/>
      <c r="CQ336" s="648"/>
      <c r="CR336" s="648"/>
      <c r="CS336" s="648"/>
      <c r="CT336" s="648"/>
      <c r="CU336" s="648"/>
      <c r="CV336" s="648"/>
      <c r="CW336" s="648"/>
      <c r="CX336" s="648"/>
      <c r="CY336" s="648"/>
      <c r="CZ336" s="648"/>
      <c r="DA336" s="648"/>
      <c r="DB336" s="648"/>
      <c r="DC336" s="648"/>
      <c r="DD336" s="648"/>
      <c r="DE336" s="648"/>
      <c r="DF336" s="648"/>
      <c r="DG336" s="648"/>
      <c r="DH336" s="648"/>
      <c r="DI336" s="648"/>
      <c r="DJ336" s="648"/>
      <c r="DK336" s="648"/>
      <c r="DL336" s="648"/>
      <c r="DM336" s="648"/>
      <c r="DN336" s="648"/>
      <c r="DO336" s="648"/>
      <c r="DP336" s="648"/>
      <c r="DQ336" s="648"/>
      <c r="DR336" s="648"/>
      <c r="DS336" s="648"/>
      <c r="DT336" s="648"/>
      <c r="DU336" s="648"/>
      <c r="DV336" s="648"/>
      <c r="DW336" s="648"/>
      <c r="DX336" s="648"/>
      <c r="DY336" s="648"/>
      <c r="DZ336" s="648"/>
      <c r="EA336" s="648"/>
      <c r="EB336" s="648"/>
      <c r="EC336" s="648"/>
      <c r="ED336" s="648"/>
      <c r="EE336" s="648"/>
      <c r="EF336" s="648"/>
      <c r="EG336" s="648"/>
      <c r="EH336" s="648"/>
      <c r="EI336" s="648"/>
      <c r="EJ336" s="648"/>
      <c r="EK336" s="648"/>
      <c r="EL336" s="648"/>
      <c r="EM336" s="648"/>
      <c r="EN336" s="648"/>
      <c r="EO336" s="648"/>
      <c r="EP336" s="648"/>
      <c r="EQ336" s="648"/>
      <c r="ER336" s="648"/>
      <c r="ES336" s="648"/>
      <c r="ET336" s="648"/>
      <c r="EU336" s="648"/>
      <c r="EV336" s="648"/>
      <c r="EW336" s="648"/>
      <c r="EX336" s="648"/>
      <c r="EY336" s="648"/>
      <c r="EZ336" s="648"/>
      <c r="FA336" s="648"/>
      <c r="FB336" s="648"/>
      <c r="FC336" s="648"/>
      <c r="FD336" s="648"/>
      <c r="FE336" s="648"/>
      <c r="FF336" s="648"/>
      <c r="FG336" s="648"/>
      <c r="FH336" s="648"/>
      <c r="FI336" s="648"/>
      <c r="FJ336" s="648"/>
      <c r="FK336" s="648"/>
      <c r="FL336" s="648"/>
      <c r="FM336" s="648"/>
      <c r="FN336" s="648"/>
      <c r="FO336" s="648"/>
      <c r="FP336" s="648"/>
      <c r="FQ336" s="648"/>
      <c r="FR336" s="648"/>
      <c r="FS336" s="648"/>
      <c r="FT336" s="648"/>
      <c r="FU336" s="648"/>
      <c r="FV336" s="648"/>
      <c r="FW336" s="648"/>
      <c r="FX336" s="648"/>
      <c r="FY336" s="648"/>
      <c r="FZ336" s="648"/>
      <c r="GA336" s="648"/>
      <c r="GB336" s="648"/>
      <c r="GC336" s="648"/>
      <c r="GD336" s="648"/>
      <c r="GE336" s="648"/>
      <c r="GF336" s="648"/>
      <c r="GG336" s="648"/>
      <c r="GH336" s="648"/>
      <c r="GI336" s="648"/>
      <c r="GJ336" s="648"/>
      <c r="GK336" s="648"/>
      <c r="GL336" s="648"/>
      <c r="GM336" s="648"/>
      <c r="GN336" s="648"/>
      <c r="GO336" s="648"/>
      <c r="GP336" s="648"/>
      <c r="GQ336" s="648"/>
      <c r="GR336" s="648"/>
      <c r="GS336" s="648"/>
      <c r="GT336" s="648"/>
      <c r="GU336" s="648"/>
      <c r="GV336" s="648"/>
      <c r="GW336" s="648"/>
      <c r="GX336" s="648"/>
      <c r="GY336" s="648"/>
      <c r="GZ336" s="648"/>
      <c r="HA336" s="648"/>
      <c r="HB336" s="648"/>
      <c r="HC336" s="648"/>
      <c r="HD336" s="648"/>
      <c r="HE336" s="648"/>
      <c r="HF336" s="648"/>
      <c r="HG336" s="648"/>
      <c r="HH336" s="648"/>
      <c r="HI336" s="648"/>
      <c r="HJ336" s="648"/>
      <c r="HK336" s="648"/>
      <c r="HL336" s="648"/>
    </row>
    <row r="337" spans="1:220" s="679" customFormat="1">
      <c r="A337" s="687"/>
      <c r="B337" s="687"/>
      <c r="C337" s="687"/>
      <c r="D337" s="687"/>
      <c r="E337" s="687"/>
      <c r="F337" s="687"/>
      <c r="G337" s="690"/>
      <c r="H337" s="691"/>
      <c r="I337" s="691"/>
      <c r="J337" s="645"/>
      <c r="K337" s="648"/>
      <c r="L337" s="648"/>
      <c r="M337" s="648"/>
      <c r="N337" s="648"/>
      <c r="O337" s="648"/>
      <c r="P337" s="648"/>
      <c r="Q337" s="648"/>
      <c r="R337" s="648"/>
      <c r="S337" s="648"/>
      <c r="T337" s="648"/>
      <c r="U337" s="648"/>
      <c r="V337" s="648"/>
      <c r="W337" s="648"/>
      <c r="X337" s="648"/>
      <c r="Y337" s="648"/>
      <c r="Z337" s="648"/>
      <c r="AA337" s="648"/>
      <c r="AB337" s="648"/>
      <c r="AC337" s="648"/>
      <c r="AD337" s="648"/>
      <c r="AE337" s="648"/>
      <c r="AF337" s="648"/>
      <c r="AG337" s="648"/>
      <c r="AH337" s="648"/>
      <c r="AI337" s="648"/>
      <c r="AJ337" s="648"/>
      <c r="AK337" s="648"/>
      <c r="AL337" s="648"/>
      <c r="AM337" s="648"/>
      <c r="AN337" s="648"/>
      <c r="AO337" s="648"/>
      <c r="AP337" s="648"/>
      <c r="AQ337" s="648"/>
      <c r="AR337" s="648"/>
      <c r="AS337" s="648"/>
      <c r="AT337" s="648"/>
      <c r="AU337" s="648"/>
      <c r="AV337" s="648"/>
      <c r="AW337" s="648"/>
      <c r="AX337" s="648"/>
      <c r="AY337" s="648"/>
      <c r="AZ337" s="648"/>
      <c r="BA337" s="648"/>
      <c r="BB337" s="648"/>
      <c r="BC337" s="648"/>
      <c r="BD337" s="648"/>
      <c r="BE337" s="648"/>
      <c r="BF337" s="648"/>
      <c r="BG337" s="648"/>
      <c r="BH337" s="648"/>
      <c r="BI337" s="648"/>
      <c r="BJ337" s="648"/>
      <c r="BK337" s="648"/>
      <c r="BL337" s="648"/>
      <c r="BM337" s="648"/>
      <c r="BN337" s="648"/>
      <c r="BO337" s="648"/>
      <c r="BP337" s="648"/>
      <c r="BQ337" s="648"/>
      <c r="BR337" s="648"/>
      <c r="BS337" s="648"/>
      <c r="BT337" s="648"/>
      <c r="BU337" s="648"/>
      <c r="BV337" s="648"/>
      <c r="BW337" s="648"/>
      <c r="BX337" s="648"/>
      <c r="BY337" s="648"/>
      <c r="BZ337" s="648"/>
      <c r="CA337" s="648"/>
      <c r="CB337" s="648"/>
      <c r="CC337" s="648"/>
      <c r="CD337" s="648"/>
      <c r="CE337" s="648"/>
      <c r="CF337" s="648"/>
      <c r="CG337" s="648"/>
      <c r="CH337" s="648"/>
      <c r="CI337" s="648"/>
      <c r="CJ337" s="648"/>
      <c r="CK337" s="648"/>
      <c r="CL337" s="648"/>
      <c r="CM337" s="648"/>
      <c r="CN337" s="648"/>
      <c r="CO337" s="648"/>
      <c r="CP337" s="648"/>
      <c r="CQ337" s="648"/>
      <c r="CR337" s="648"/>
      <c r="CS337" s="648"/>
      <c r="CT337" s="648"/>
      <c r="CU337" s="648"/>
      <c r="CV337" s="648"/>
      <c r="CW337" s="648"/>
      <c r="CX337" s="648"/>
      <c r="CY337" s="648"/>
      <c r="CZ337" s="648"/>
      <c r="DA337" s="648"/>
      <c r="DB337" s="648"/>
      <c r="DC337" s="648"/>
      <c r="DD337" s="648"/>
      <c r="DE337" s="648"/>
      <c r="DF337" s="648"/>
      <c r="DG337" s="648"/>
      <c r="DH337" s="648"/>
      <c r="DI337" s="648"/>
      <c r="DJ337" s="648"/>
      <c r="DK337" s="648"/>
      <c r="DL337" s="648"/>
      <c r="DM337" s="648"/>
      <c r="DN337" s="648"/>
      <c r="DO337" s="648"/>
      <c r="DP337" s="648"/>
      <c r="DQ337" s="648"/>
      <c r="DR337" s="648"/>
      <c r="DS337" s="648"/>
      <c r="DT337" s="648"/>
      <c r="DU337" s="648"/>
      <c r="DV337" s="648"/>
      <c r="DW337" s="648"/>
      <c r="DX337" s="648"/>
      <c r="DY337" s="648"/>
      <c r="DZ337" s="648"/>
      <c r="EA337" s="648"/>
      <c r="EB337" s="648"/>
      <c r="EC337" s="648"/>
      <c r="ED337" s="648"/>
      <c r="EE337" s="648"/>
      <c r="EF337" s="648"/>
      <c r="EG337" s="648"/>
      <c r="EH337" s="648"/>
      <c r="EI337" s="648"/>
      <c r="EJ337" s="648"/>
      <c r="EK337" s="648"/>
      <c r="EL337" s="648"/>
      <c r="EM337" s="648"/>
      <c r="EN337" s="648"/>
      <c r="EO337" s="648"/>
      <c r="EP337" s="648"/>
      <c r="EQ337" s="648"/>
      <c r="ER337" s="648"/>
      <c r="ES337" s="648"/>
      <c r="ET337" s="648"/>
      <c r="EU337" s="648"/>
      <c r="EV337" s="648"/>
      <c r="EW337" s="648"/>
      <c r="EX337" s="648"/>
      <c r="EY337" s="648"/>
      <c r="EZ337" s="648"/>
      <c r="FA337" s="648"/>
      <c r="FB337" s="648"/>
      <c r="FC337" s="648"/>
      <c r="FD337" s="648"/>
      <c r="FE337" s="648"/>
      <c r="FF337" s="648"/>
      <c r="FG337" s="648"/>
      <c r="FH337" s="648"/>
      <c r="FI337" s="648"/>
      <c r="FJ337" s="648"/>
      <c r="FK337" s="648"/>
      <c r="FL337" s="648"/>
      <c r="FM337" s="648"/>
      <c r="FN337" s="648"/>
      <c r="FO337" s="648"/>
      <c r="FP337" s="648"/>
      <c r="FQ337" s="648"/>
      <c r="FR337" s="648"/>
      <c r="FS337" s="648"/>
      <c r="FT337" s="648"/>
      <c r="FU337" s="648"/>
      <c r="FV337" s="648"/>
      <c r="FW337" s="648"/>
      <c r="FX337" s="648"/>
      <c r="FY337" s="648"/>
      <c r="FZ337" s="648"/>
      <c r="GA337" s="648"/>
      <c r="GB337" s="648"/>
      <c r="GC337" s="648"/>
      <c r="GD337" s="648"/>
      <c r="GE337" s="648"/>
      <c r="GF337" s="648"/>
      <c r="GG337" s="648"/>
      <c r="GH337" s="648"/>
      <c r="GI337" s="648"/>
      <c r="GJ337" s="648"/>
      <c r="GK337" s="648"/>
      <c r="GL337" s="648"/>
      <c r="GM337" s="648"/>
      <c r="GN337" s="648"/>
      <c r="GO337" s="648"/>
      <c r="GP337" s="648"/>
      <c r="GQ337" s="648"/>
      <c r="GR337" s="648"/>
      <c r="GS337" s="648"/>
      <c r="GT337" s="648"/>
      <c r="GU337" s="648"/>
      <c r="GV337" s="648"/>
      <c r="GW337" s="648"/>
      <c r="GX337" s="648"/>
      <c r="GY337" s="648"/>
      <c r="GZ337" s="648"/>
      <c r="HA337" s="648"/>
      <c r="HB337" s="648"/>
      <c r="HC337" s="648"/>
      <c r="HD337" s="648"/>
      <c r="HE337" s="648"/>
      <c r="HF337" s="648"/>
      <c r="HG337" s="648"/>
      <c r="HH337" s="648"/>
      <c r="HI337" s="648"/>
      <c r="HJ337" s="648"/>
      <c r="HK337" s="648"/>
      <c r="HL337" s="648"/>
    </row>
    <row r="338" spans="1:220" s="679" customFormat="1">
      <c r="A338" s="687"/>
      <c r="B338" s="687"/>
      <c r="C338" s="687"/>
      <c r="D338" s="687"/>
      <c r="E338" s="687"/>
      <c r="F338" s="687"/>
      <c r="G338" s="690"/>
      <c r="H338" s="691"/>
      <c r="I338" s="691"/>
      <c r="J338" s="645"/>
      <c r="K338" s="648"/>
      <c r="L338" s="648"/>
      <c r="M338" s="648"/>
      <c r="N338" s="648"/>
      <c r="O338" s="648"/>
      <c r="P338" s="648"/>
      <c r="Q338" s="648"/>
      <c r="R338" s="648"/>
      <c r="S338" s="648"/>
      <c r="T338" s="648"/>
      <c r="U338" s="648"/>
      <c r="V338" s="648"/>
      <c r="W338" s="648"/>
      <c r="X338" s="648"/>
      <c r="Y338" s="648"/>
      <c r="Z338" s="648"/>
      <c r="AA338" s="648"/>
      <c r="AB338" s="648"/>
      <c r="AC338" s="648"/>
      <c r="AD338" s="648"/>
      <c r="AE338" s="648"/>
      <c r="AF338" s="648"/>
      <c r="AG338" s="648"/>
      <c r="AH338" s="648"/>
      <c r="AI338" s="648"/>
      <c r="AJ338" s="648"/>
      <c r="AK338" s="648"/>
      <c r="AL338" s="648"/>
      <c r="AM338" s="648"/>
      <c r="AN338" s="648"/>
      <c r="AO338" s="648"/>
      <c r="AP338" s="648"/>
      <c r="AQ338" s="648"/>
      <c r="AR338" s="648"/>
      <c r="AS338" s="648"/>
      <c r="AT338" s="648"/>
      <c r="AU338" s="648"/>
      <c r="AV338" s="648"/>
      <c r="AW338" s="648"/>
      <c r="AX338" s="648"/>
      <c r="AY338" s="648"/>
      <c r="AZ338" s="648"/>
      <c r="BA338" s="648"/>
      <c r="BB338" s="648"/>
      <c r="BC338" s="648"/>
      <c r="BD338" s="648"/>
      <c r="BE338" s="648"/>
      <c r="BF338" s="648"/>
      <c r="BG338" s="648"/>
      <c r="BH338" s="648"/>
      <c r="BI338" s="648"/>
      <c r="BJ338" s="648"/>
      <c r="BK338" s="648"/>
      <c r="BL338" s="648"/>
      <c r="BM338" s="648"/>
      <c r="BN338" s="648"/>
      <c r="BO338" s="648"/>
      <c r="BP338" s="648"/>
      <c r="BQ338" s="648"/>
      <c r="BR338" s="648"/>
      <c r="BS338" s="648"/>
      <c r="BT338" s="648"/>
      <c r="BU338" s="648"/>
      <c r="BV338" s="648"/>
      <c r="BW338" s="648"/>
      <c r="BX338" s="648"/>
      <c r="BY338" s="648"/>
      <c r="BZ338" s="648"/>
      <c r="CA338" s="648"/>
      <c r="CB338" s="648"/>
      <c r="CC338" s="648"/>
      <c r="CD338" s="648"/>
      <c r="CE338" s="648"/>
      <c r="CF338" s="648"/>
      <c r="CG338" s="648"/>
      <c r="CH338" s="648"/>
      <c r="CI338" s="648"/>
      <c r="CJ338" s="648"/>
      <c r="CK338" s="648"/>
      <c r="CL338" s="648"/>
      <c r="CM338" s="648"/>
      <c r="CN338" s="648"/>
      <c r="CO338" s="648"/>
      <c r="CP338" s="648"/>
      <c r="CQ338" s="648"/>
      <c r="CR338" s="648"/>
      <c r="CS338" s="648"/>
      <c r="CT338" s="648"/>
      <c r="CU338" s="648"/>
      <c r="CV338" s="648"/>
      <c r="CW338" s="648"/>
      <c r="CX338" s="648"/>
      <c r="CY338" s="648"/>
      <c r="CZ338" s="648"/>
      <c r="DA338" s="648"/>
      <c r="DB338" s="648"/>
      <c r="DC338" s="648"/>
      <c r="DD338" s="648"/>
      <c r="DE338" s="648"/>
      <c r="DF338" s="648"/>
      <c r="DG338" s="648"/>
      <c r="DH338" s="648"/>
      <c r="DI338" s="648"/>
      <c r="DJ338" s="648"/>
      <c r="DK338" s="648"/>
      <c r="DL338" s="648"/>
      <c r="DM338" s="648"/>
      <c r="DN338" s="648"/>
      <c r="DO338" s="648"/>
      <c r="DP338" s="648"/>
      <c r="DQ338" s="648"/>
      <c r="DR338" s="648"/>
      <c r="DS338" s="648"/>
      <c r="DT338" s="648"/>
      <c r="DU338" s="648"/>
      <c r="DV338" s="648"/>
      <c r="DW338" s="648"/>
      <c r="DX338" s="648"/>
      <c r="DY338" s="648"/>
      <c r="DZ338" s="648"/>
      <c r="EA338" s="648"/>
      <c r="EB338" s="648"/>
      <c r="EC338" s="648"/>
      <c r="ED338" s="648"/>
      <c r="EE338" s="648"/>
      <c r="EF338" s="648"/>
      <c r="EG338" s="648"/>
      <c r="EH338" s="648"/>
      <c r="EI338" s="648"/>
      <c r="EJ338" s="648"/>
      <c r="EK338" s="648"/>
      <c r="EL338" s="648"/>
      <c r="EM338" s="648"/>
      <c r="EN338" s="648"/>
      <c r="EO338" s="648"/>
      <c r="EP338" s="648"/>
      <c r="EQ338" s="648"/>
      <c r="ER338" s="648"/>
      <c r="ES338" s="648"/>
      <c r="ET338" s="648"/>
      <c r="EU338" s="648"/>
      <c r="EV338" s="648"/>
      <c r="EW338" s="648"/>
      <c r="EX338" s="648"/>
      <c r="EY338" s="648"/>
      <c r="EZ338" s="648"/>
      <c r="FA338" s="648"/>
      <c r="FB338" s="648"/>
      <c r="FC338" s="648"/>
      <c r="FD338" s="648"/>
      <c r="FE338" s="648"/>
      <c r="FF338" s="648"/>
      <c r="FG338" s="648"/>
      <c r="FH338" s="648"/>
      <c r="FI338" s="648"/>
      <c r="FJ338" s="648"/>
      <c r="FK338" s="648"/>
      <c r="FL338" s="648"/>
      <c r="FM338" s="648"/>
      <c r="FN338" s="648"/>
      <c r="FO338" s="648"/>
      <c r="FP338" s="648"/>
      <c r="FQ338" s="648"/>
      <c r="FR338" s="648"/>
      <c r="FS338" s="648"/>
      <c r="FT338" s="648"/>
      <c r="FU338" s="648"/>
      <c r="FV338" s="648"/>
      <c r="FW338" s="648"/>
      <c r="FX338" s="648"/>
      <c r="FY338" s="648"/>
      <c r="FZ338" s="648"/>
      <c r="GA338" s="648"/>
      <c r="GB338" s="648"/>
      <c r="GC338" s="648"/>
      <c r="GD338" s="648"/>
      <c r="GE338" s="648"/>
      <c r="GF338" s="648"/>
      <c r="GG338" s="648"/>
      <c r="GH338" s="648"/>
      <c r="GI338" s="648"/>
      <c r="GJ338" s="648"/>
      <c r="GK338" s="648"/>
      <c r="GL338" s="648"/>
      <c r="GM338" s="648"/>
      <c r="GN338" s="648"/>
      <c r="GO338" s="648"/>
      <c r="GP338" s="648"/>
      <c r="GQ338" s="648"/>
      <c r="GR338" s="648"/>
      <c r="GS338" s="648"/>
      <c r="GT338" s="648"/>
      <c r="GU338" s="648"/>
      <c r="GV338" s="648"/>
      <c r="GW338" s="648"/>
      <c r="GX338" s="648"/>
      <c r="GY338" s="648"/>
      <c r="GZ338" s="648"/>
      <c r="HA338" s="648"/>
      <c r="HB338" s="648"/>
      <c r="HC338" s="648"/>
      <c r="HD338" s="648"/>
      <c r="HE338" s="648"/>
      <c r="HF338" s="648"/>
      <c r="HG338" s="648"/>
      <c r="HH338" s="648"/>
      <c r="HI338" s="648"/>
      <c r="HJ338" s="648"/>
      <c r="HK338" s="648"/>
      <c r="HL338" s="648"/>
    </row>
    <row r="339" spans="1:220" s="679" customFormat="1">
      <c r="A339" s="687"/>
      <c r="B339" s="687"/>
      <c r="C339" s="687"/>
      <c r="D339" s="687"/>
      <c r="E339" s="687"/>
      <c r="F339" s="687"/>
      <c r="G339" s="690"/>
      <c r="H339" s="691"/>
      <c r="I339" s="691"/>
      <c r="J339" s="645"/>
      <c r="K339" s="648"/>
      <c r="L339" s="648"/>
      <c r="M339" s="648"/>
      <c r="N339" s="648"/>
      <c r="O339" s="648"/>
      <c r="P339" s="648"/>
      <c r="Q339" s="648"/>
      <c r="R339" s="648"/>
      <c r="S339" s="648"/>
      <c r="T339" s="648"/>
      <c r="U339" s="648"/>
      <c r="V339" s="648"/>
      <c r="W339" s="648"/>
      <c r="X339" s="648"/>
      <c r="Y339" s="648"/>
      <c r="Z339" s="648"/>
      <c r="AA339" s="648"/>
      <c r="AB339" s="648"/>
      <c r="AC339" s="648"/>
      <c r="AD339" s="648"/>
      <c r="AE339" s="648"/>
      <c r="AF339" s="648"/>
      <c r="AG339" s="648"/>
      <c r="AH339" s="648"/>
      <c r="AI339" s="648"/>
      <c r="AJ339" s="648"/>
      <c r="AK339" s="648"/>
      <c r="AL339" s="648"/>
      <c r="AM339" s="648"/>
      <c r="AN339" s="648"/>
      <c r="AO339" s="648"/>
      <c r="AP339" s="648"/>
      <c r="AQ339" s="648"/>
      <c r="AR339" s="648"/>
      <c r="AS339" s="648"/>
      <c r="AT339" s="648"/>
      <c r="AU339" s="648"/>
      <c r="AV339" s="648"/>
      <c r="AW339" s="648"/>
      <c r="AX339" s="648"/>
      <c r="AY339" s="648"/>
      <c r="AZ339" s="648"/>
      <c r="BA339" s="648"/>
      <c r="BB339" s="648"/>
      <c r="BC339" s="648"/>
      <c r="BD339" s="648"/>
      <c r="BE339" s="648"/>
      <c r="BF339" s="648"/>
      <c r="BG339" s="648"/>
      <c r="BH339" s="648"/>
      <c r="BI339" s="648"/>
      <c r="BJ339" s="648"/>
      <c r="BK339" s="648"/>
      <c r="BL339" s="648"/>
      <c r="BM339" s="648"/>
      <c r="BN339" s="648"/>
      <c r="BO339" s="648"/>
      <c r="BP339" s="648"/>
      <c r="BQ339" s="648"/>
      <c r="BR339" s="648"/>
      <c r="BS339" s="648"/>
      <c r="BT339" s="648"/>
      <c r="BU339" s="648"/>
      <c r="BV339" s="648"/>
      <c r="BW339" s="648"/>
      <c r="BX339" s="648"/>
      <c r="BY339" s="648"/>
      <c r="BZ339" s="648"/>
      <c r="CA339" s="648"/>
      <c r="CB339" s="648"/>
      <c r="CC339" s="648"/>
      <c r="CD339" s="648"/>
      <c r="CE339" s="648"/>
      <c r="CF339" s="648"/>
      <c r="CG339" s="648"/>
      <c r="CH339" s="648"/>
      <c r="CI339" s="648"/>
      <c r="CJ339" s="648"/>
      <c r="CK339" s="648"/>
      <c r="CL339" s="648"/>
      <c r="CM339" s="648"/>
      <c r="CN339" s="648"/>
      <c r="CO339" s="648"/>
      <c r="CP339" s="648"/>
      <c r="CQ339" s="648"/>
      <c r="CR339" s="648"/>
      <c r="CS339" s="648"/>
      <c r="CT339" s="648"/>
      <c r="CU339" s="648"/>
      <c r="CV339" s="648"/>
      <c r="CW339" s="648"/>
      <c r="CX339" s="648"/>
      <c r="CY339" s="648"/>
      <c r="CZ339" s="648"/>
      <c r="DA339" s="648"/>
      <c r="DB339" s="648"/>
      <c r="DC339" s="648"/>
      <c r="DD339" s="648"/>
      <c r="DE339" s="648"/>
      <c r="DF339" s="648"/>
      <c r="DG339" s="648"/>
      <c r="DH339" s="648"/>
      <c r="DI339" s="648"/>
      <c r="DJ339" s="648"/>
      <c r="DK339" s="648"/>
      <c r="DL339" s="648"/>
      <c r="DM339" s="648"/>
      <c r="DN339" s="648"/>
      <c r="DO339" s="648"/>
      <c r="DP339" s="648"/>
      <c r="DQ339" s="648"/>
      <c r="DR339" s="648"/>
      <c r="DS339" s="648"/>
      <c r="DT339" s="648"/>
      <c r="DU339" s="648"/>
      <c r="DV339" s="648"/>
      <c r="DW339" s="648"/>
      <c r="DX339" s="648"/>
      <c r="DY339" s="648"/>
      <c r="DZ339" s="648"/>
      <c r="EA339" s="648"/>
      <c r="EB339" s="648"/>
      <c r="EC339" s="648"/>
      <c r="ED339" s="648"/>
      <c r="EE339" s="648"/>
      <c r="EF339" s="648"/>
      <c r="EG339" s="648"/>
      <c r="EH339" s="648"/>
      <c r="EI339" s="648"/>
      <c r="EJ339" s="648"/>
      <c r="EK339" s="648"/>
      <c r="EL339" s="648"/>
      <c r="EM339" s="648"/>
      <c r="EN339" s="648"/>
      <c r="EO339" s="648"/>
      <c r="EP339" s="648"/>
      <c r="EQ339" s="648"/>
      <c r="ER339" s="648"/>
      <c r="ES339" s="648"/>
      <c r="ET339" s="648"/>
      <c r="EU339" s="648"/>
      <c r="EV339" s="648"/>
      <c r="EW339" s="648"/>
      <c r="EX339" s="648"/>
      <c r="EY339" s="648"/>
      <c r="EZ339" s="648"/>
      <c r="FA339" s="648"/>
      <c r="FB339" s="648"/>
      <c r="FC339" s="648"/>
      <c r="FD339" s="648"/>
      <c r="FE339" s="648"/>
      <c r="FF339" s="648"/>
      <c r="FG339" s="648"/>
      <c r="FH339" s="648"/>
      <c r="FI339" s="648"/>
      <c r="FJ339" s="648"/>
      <c r="FK339" s="648"/>
      <c r="FL339" s="648"/>
      <c r="FM339" s="648"/>
      <c r="FN339" s="648"/>
      <c r="FO339" s="648"/>
      <c r="FP339" s="648"/>
      <c r="FQ339" s="648"/>
      <c r="FR339" s="648"/>
      <c r="FS339" s="648"/>
      <c r="FT339" s="648"/>
      <c r="FU339" s="648"/>
      <c r="FV339" s="648"/>
      <c r="FW339" s="648"/>
      <c r="FX339" s="648"/>
      <c r="FY339" s="648"/>
      <c r="FZ339" s="648"/>
      <c r="GA339" s="648"/>
      <c r="GB339" s="648"/>
      <c r="GC339" s="648"/>
      <c r="GD339" s="648"/>
      <c r="GE339" s="648"/>
      <c r="GF339" s="648"/>
      <c r="GG339" s="648"/>
      <c r="GH339" s="648"/>
      <c r="GI339" s="648"/>
      <c r="GJ339" s="648"/>
      <c r="GK339" s="648"/>
      <c r="GL339" s="648"/>
      <c r="GM339" s="648"/>
      <c r="GN339" s="648"/>
      <c r="GO339" s="648"/>
      <c r="GP339" s="648"/>
      <c r="GQ339" s="648"/>
      <c r="GR339" s="648"/>
      <c r="GS339" s="648"/>
      <c r="GT339" s="648"/>
      <c r="GU339" s="648"/>
      <c r="GV339" s="648"/>
      <c r="GW339" s="648"/>
      <c r="GX339" s="648"/>
      <c r="GY339" s="648"/>
      <c r="GZ339" s="648"/>
      <c r="HA339" s="648"/>
      <c r="HB339" s="648"/>
      <c r="HC339" s="648"/>
      <c r="HD339" s="648"/>
      <c r="HE339" s="648"/>
      <c r="HF339" s="648"/>
      <c r="HG339" s="648"/>
      <c r="HH339" s="648"/>
      <c r="HI339" s="648"/>
      <c r="HJ339" s="648"/>
      <c r="HK339" s="648"/>
      <c r="HL339" s="648"/>
    </row>
    <row r="340" spans="1:220" s="679" customFormat="1">
      <c r="A340" s="648"/>
      <c r="B340" s="648"/>
      <c r="C340" s="648"/>
      <c r="D340" s="648"/>
      <c r="E340" s="648"/>
      <c r="F340" s="648"/>
      <c r="G340" s="690"/>
      <c r="H340" s="691"/>
      <c r="I340" s="691"/>
      <c r="J340" s="645"/>
      <c r="K340" s="648"/>
      <c r="L340" s="648"/>
      <c r="M340" s="648"/>
      <c r="N340" s="648"/>
      <c r="O340" s="648"/>
      <c r="P340" s="648"/>
      <c r="Q340" s="648"/>
      <c r="R340" s="648"/>
      <c r="S340" s="648"/>
      <c r="T340" s="648"/>
      <c r="U340" s="648"/>
      <c r="V340" s="648"/>
      <c r="W340" s="648"/>
      <c r="X340" s="648"/>
      <c r="Y340" s="648"/>
      <c r="Z340" s="648"/>
      <c r="AA340" s="648"/>
      <c r="AB340" s="648"/>
      <c r="AC340" s="648"/>
      <c r="AD340" s="648"/>
      <c r="AE340" s="648"/>
      <c r="AF340" s="648"/>
      <c r="AG340" s="648"/>
      <c r="AH340" s="648"/>
      <c r="AI340" s="648"/>
      <c r="AJ340" s="648"/>
      <c r="AK340" s="648"/>
      <c r="AL340" s="648"/>
      <c r="AM340" s="648"/>
      <c r="AN340" s="648"/>
      <c r="AO340" s="648"/>
      <c r="AP340" s="648"/>
      <c r="AQ340" s="648"/>
      <c r="AR340" s="648"/>
      <c r="AS340" s="648"/>
      <c r="AT340" s="648"/>
      <c r="AU340" s="648"/>
      <c r="AV340" s="648"/>
      <c r="AW340" s="648"/>
      <c r="AX340" s="648"/>
      <c r="AY340" s="648"/>
      <c r="AZ340" s="648"/>
      <c r="BA340" s="648"/>
      <c r="BB340" s="648"/>
      <c r="BC340" s="648"/>
      <c r="BD340" s="648"/>
      <c r="BE340" s="648"/>
      <c r="BF340" s="648"/>
      <c r="BG340" s="648"/>
      <c r="BH340" s="648"/>
      <c r="BI340" s="648"/>
      <c r="BJ340" s="648"/>
      <c r="BK340" s="648"/>
      <c r="BL340" s="648"/>
      <c r="BM340" s="648"/>
      <c r="BN340" s="648"/>
      <c r="BO340" s="648"/>
      <c r="BP340" s="648"/>
      <c r="BQ340" s="648"/>
      <c r="BR340" s="648"/>
      <c r="BS340" s="648"/>
      <c r="BT340" s="648"/>
      <c r="BU340" s="648"/>
      <c r="BV340" s="648"/>
      <c r="BW340" s="648"/>
      <c r="BX340" s="648"/>
      <c r="BY340" s="648"/>
      <c r="BZ340" s="648"/>
      <c r="CA340" s="648"/>
      <c r="CB340" s="648"/>
      <c r="CC340" s="648"/>
      <c r="CD340" s="648"/>
      <c r="CE340" s="648"/>
      <c r="CF340" s="648"/>
      <c r="CG340" s="648"/>
      <c r="CH340" s="648"/>
      <c r="CI340" s="648"/>
      <c r="CJ340" s="648"/>
      <c r="CK340" s="648"/>
      <c r="CL340" s="648"/>
      <c r="CM340" s="648"/>
      <c r="CN340" s="648"/>
      <c r="CO340" s="648"/>
      <c r="CP340" s="648"/>
      <c r="CQ340" s="648"/>
      <c r="CR340" s="648"/>
      <c r="CS340" s="648"/>
      <c r="CT340" s="648"/>
      <c r="CU340" s="648"/>
      <c r="CV340" s="648"/>
      <c r="CW340" s="648"/>
      <c r="CX340" s="648"/>
      <c r="CY340" s="648"/>
      <c r="CZ340" s="648"/>
      <c r="DA340" s="648"/>
      <c r="DB340" s="648"/>
      <c r="DC340" s="648"/>
      <c r="DD340" s="648"/>
      <c r="DE340" s="648"/>
      <c r="DF340" s="648"/>
      <c r="DG340" s="648"/>
      <c r="DH340" s="648"/>
      <c r="DI340" s="648"/>
      <c r="DJ340" s="648"/>
      <c r="DK340" s="648"/>
      <c r="DL340" s="648"/>
      <c r="DM340" s="648"/>
      <c r="DN340" s="648"/>
      <c r="DO340" s="648"/>
      <c r="DP340" s="648"/>
      <c r="DQ340" s="648"/>
      <c r="DR340" s="648"/>
      <c r="DS340" s="648"/>
      <c r="DT340" s="648"/>
      <c r="DU340" s="648"/>
      <c r="DV340" s="648"/>
      <c r="DW340" s="648"/>
      <c r="DX340" s="648"/>
      <c r="DY340" s="648"/>
      <c r="DZ340" s="648"/>
      <c r="EA340" s="648"/>
      <c r="EB340" s="648"/>
      <c r="EC340" s="648"/>
      <c r="ED340" s="648"/>
      <c r="EE340" s="648"/>
      <c r="EF340" s="648"/>
      <c r="EG340" s="648"/>
      <c r="EH340" s="648"/>
      <c r="EI340" s="648"/>
      <c r="EJ340" s="648"/>
      <c r="EK340" s="648"/>
      <c r="EL340" s="648"/>
      <c r="EM340" s="648"/>
      <c r="EN340" s="648"/>
      <c r="EO340" s="648"/>
      <c r="EP340" s="648"/>
      <c r="EQ340" s="648"/>
      <c r="ER340" s="648"/>
      <c r="ES340" s="648"/>
      <c r="ET340" s="648"/>
      <c r="EU340" s="648"/>
      <c r="EV340" s="648"/>
      <c r="EW340" s="648"/>
      <c r="EX340" s="648"/>
      <c r="EY340" s="648"/>
      <c r="EZ340" s="648"/>
      <c r="FA340" s="648"/>
      <c r="FB340" s="648"/>
      <c r="FC340" s="648"/>
      <c r="FD340" s="648"/>
      <c r="FE340" s="648"/>
      <c r="FF340" s="648"/>
      <c r="FG340" s="648"/>
      <c r="FH340" s="648"/>
      <c r="FI340" s="648"/>
      <c r="FJ340" s="648"/>
      <c r="FK340" s="648"/>
      <c r="FL340" s="648"/>
      <c r="FM340" s="648"/>
      <c r="FN340" s="648"/>
      <c r="FO340" s="648"/>
      <c r="FP340" s="648"/>
      <c r="FQ340" s="648"/>
      <c r="FR340" s="648"/>
      <c r="FS340" s="648"/>
      <c r="FT340" s="648"/>
      <c r="FU340" s="648"/>
      <c r="FV340" s="648"/>
      <c r="FW340" s="648"/>
      <c r="FX340" s="648"/>
      <c r="FY340" s="648"/>
      <c r="FZ340" s="648"/>
      <c r="GA340" s="648"/>
      <c r="GB340" s="648"/>
      <c r="GC340" s="648"/>
      <c r="GD340" s="648"/>
      <c r="GE340" s="648"/>
      <c r="GF340" s="648"/>
      <c r="GG340" s="648"/>
      <c r="GH340" s="648"/>
      <c r="GI340" s="648"/>
      <c r="GJ340" s="648"/>
      <c r="GK340" s="648"/>
      <c r="GL340" s="648"/>
      <c r="GM340" s="648"/>
      <c r="GN340" s="648"/>
      <c r="GO340" s="648"/>
      <c r="GP340" s="648"/>
      <c r="GQ340" s="648"/>
      <c r="GR340" s="648"/>
      <c r="GS340" s="648"/>
      <c r="GT340" s="648"/>
      <c r="GU340" s="648"/>
      <c r="GV340" s="648"/>
      <c r="GW340" s="648"/>
      <c r="GX340" s="648"/>
      <c r="GY340" s="648"/>
      <c r="GZ340" s="648"/>
      <c r="HA340" s="648"/>
      <c r="HB340" s="648"/>
      <c r="HC340" s="648"/>
      <c r="HD340" s="648"/>
      <c r="HE340" s="648"/>
      <c r="HF340" s="648"/>
      <c r="HG340" s="648"/>
      <c r="HH340" s="648"/>
      <c r="HI340" s="648"/>
      <c r="HJ340" s="648"/>
      <c r="HK340" s="648"/>
      <c r="HL340" s="648"/>
    </row>
    <row r="341" spans="1:220" s="679" customFormat="1">
      <c r="A341" s="648"/>
      <c r="B341" s="648"/>
      <c r="C341" s="648"/>
      <c r="D341" s="648"/>
      <c r="E341" s="648"/>
      <c r="F341" s="648"/>
      <c r="G341" s="690"/>
      <c r="H341" s="691"/>
      <c r="I341" s="691"/>
      <c r="J341" s="645"/>
      <c r="K341" s="648"/>
      <c r="L341" s="648"/>
      <c r="M341" s="648"/>
      <c r="N341" s="648"/>
      <c r="O341" s="648"/>
      <c r="P341" s="648"/>
      <c r="Q341" s="648"/>
      <c r="R341" s="648"/>
      <c r="S341" s="648"/>
      <c r="T341" s="648"/>
      <c r="U341" s="648"/>
      <c r="V341" s="648"/>
      <c r="W341" s="648"/>
      <c r="X341" s="648"/>
      <c r="Y341" s="648"/>
      <c r="Z341" s="648"/>
      <c r="AA341" s="648"/>
      <c r="AB341" s="648"/>
      <c r="AC341" s="648"/>
      <c r="AD341" s="648"/>
      <c r="AE341" s="648"/>
      <c r="AF341" s="648"/>
      <c r="AG341" s="648"/>
      <c r="AH341" s="648"/>
      <c r="AI341" s="648"/>
      <c r="AJ341" s="648"/>
      <c r="AK341" s="648"/>
      <c r="AL341" s="648"/>
      <c r="AM341" s="648"/>
      <c r="AN341" s="648"/>
      <c r="AO341" s="648"/>
      <c r="AP341" s="648"/>
      <c r="AQ341" s="648"/>
      <c r="AR341" s="648"/>
      <c r="AS341" s="648"/>
      <c r="AT341" s="648"/>
      <c r="AU341" s="648"/>
      <c r="AV341" s="648"/>
      <c r="AW341" s="648"/>
      <c r="AX341" s="648"/>
      <c r="AY341" s="648"/>
      <c r="AZ341" s="648"/>
      <c r="BA341" s="648"/>
      <c r="BB341" s="648"/>
      <c r="BC341" s="648"/>
      <c r="BD341" s="648"/>
      <c r="BE341" s="648"/>
      <c r="BF341" s="648"/>
      <c r="BG341" s="648"/>
      <c r="BH341" s="648"/>
      <c r="BI341" s="648"/>
      <c r="BJ341" s="648"/>
      <c r="BK341" s="648"/>
      <c r="BL341" s="648"/>
      <c r="BM341" s="648"/>
      <c r="BN341" s="648"/>
      <c r="BO341" s="648"/>
      <c r="BP341" s="648"/>
      <c r="BQ341" s="648"/>
      <c r="BR341" s="648"/>
      <c r="BS341" s="648"/>
      <c r="BT341" s="648"/>
      <c r="BU341" s="648"/>
      <c r="BV341" s="648"/>
      <c r="BW341" s="648"/>
      <c r="BX341" s="648"/>
      <c r="BY341" s="648"/>
      <c r="BZ341" s="648"/>
      <c r="CA341" s="648"/>
      <c r="CB341" s="648"/>
      <c r="CC341" s="648"/>
      <c r="CD341" s="648"/>
      <c r="CE341" s="648"/>
      <c r="CF341" s="648"/>
      <c r="CG341" s="648"/>
      <c r="CH341" s="648"/>
      <c r="CI341" s="648"/>
      <c r="CJ341" s="648"/>
      <c r="CK341" s="648"/>
      <c r="CL341" s="648"/>
      <c r="CM341" s="648"/>
      <c r="CN341" s="648"/>
      <c r="CO341" s="648"/>
      <c r="CP341" s="648"/>
      <c r="CQ341" s="648"/>
      <c r="CR341" s="648"/>
      <c r="CS341" s="648"/>
      <c r="CT341" s="648"/>
      <c r="CU341" s="648"/>
      <c r="CV341" s="648"/>
      <c r="CW341" s="648"/>
      <c r="CX341" s="648"/>
      <c r="CY341" s="648"/>
      <c r="CZ341" s="648"/>
      <c r="DA341" s="648"/>
      <c r="DB341" s="648"/>
      <c r="DC341" s="648"/>
      <c r="DD341" s="648"/>
      <c r="DE341" s="648"/>
      <c r="DF341" s="648"/>
      <c r="DG341" s="648"/>
      <c r="DH341" s="648"/>
      <c r="DI341" s="648"/>
      <c r="DJ341" s="648"/>
      <c r="DK341" s="648"/>
      <c r="DL341" s="648"/>
      <c r="DM341" s="648"/>
      <c r="DN341" s="648"/>
      <c r="DO341" s="648"/>
      <c r="DP341" s="648"/>
      <c r="DQ341" s="648"/>
      <c r="DR341" s="648"/>
      <c r="DS341" s="648"/>
      <c r="DT341" s="648"/>
      <c r="DU341" s="648"/>
      <c r="DV341" s="648"/>
      <c r="DW341" s="648"/>
      <c r="DX341" s="648"/>
      <c r="DY341" s="648"/>
      <c r="DZ341" s="648"/>
      <c r="EA341" s="648"/>
      <c r="EB341" s="648"/>
      <c r="EC341" s="648"/>
      <c r="ED341" s="648"/>
      <c r="EE341" s="648"/>
      <c r="EF341" s="648"/>
      <c r="EG341" s="648"/>
      <c r="EH341" s="648"/>
      <c r="EI341" s="648"/>
      <c r="EJ341" s="648"/>
      <c r="EK341" s="648"/>
      <c r="EL341" s="648"/>
      <c r="EM341" s="648"/>
      <c r="EN341" s="648"/>
      <c r="EO341" s="648"/>
      <c r="EP341" s="648"/>
      <c r="EQ341" s="648"/>
      <c r="ER341" s="648"/>
      <c r="ES341" s="648"/>
      <c r="ET341" s="648"/>
      <c r="EU341" s="648"/>
      <c r="EV341" s="648"/>
      <c r="EW341" s="648"/>
      <c r="EX341" s="648"/>
      <c r="EY341" s="648"/>
      <c r="EZ341" s="648"/>
      <c r="FA341" s="648"/>
      <c r="FB341" s="648"/>
      <c r="FC341" s="648"/>
      <c r="FD341" s="648"/>
      <c r="FE341" s="648"/>
      <c r="FF341" s="648"/>
      <c r="FG341" s="648"/>
      <c r="FH341" s="648"/>
      <c r="FI341" s="648"/>
      <c r="FJ341" s="648"/>
      <c r="FK341" s="648"/>
      <c r="FL341" s="648"/>
      <c r="FM341" s="648"/>
      <c r="FN341" s="648"/>
      <c r="FO341" s="648"/>
      <c r="FP341" s="648"/>
      <c r="FQ341" s="648"/>
      <c r="FR341" s="648"/>
      <c r="FS341" s="648"/>
      <c r="FT341" s="648"/>
      <c r="FU341" s="648"/>
      <c r="FV341" s="648"/>
      <c r="FW341" s="648"/>
      <c r="FX341" s="648"/>
      <c r="FY341" s="648"/>
      <c r="FZ341" s="648"/>
      <c r="GA341" s="648"/>
      <c r="GB341" s="648"/>
      <c r="GC341" s="648"/>
      <c r="GD341" s="648"/>
      <c r="GE341" s="648"/>
      <c r="GF341" s="648"/>
      <c r="GG341" s="648"/>
      <c r="GH341" s="648"/>
      <c r="GI341" s="648"/>
      <c r="GJ341" s="648"/>
      <c r="GK341" s="648"/>
      <c r="GL341" s="648"/>
      <c r="GM341" s="648"/>
      <c r="GN341" s="648"/>
      <c r="GO341" s="648"/>
      <c r="GP341" s="648"/>
      <c r="GQ341" s="648"/>
      <c r="GR341" s="648"/>
      <c r="GS341" s="648"/>
      <c r="GT341" s="648"/>
      <c r="GU341" s="648"/>
      <c r="GV341" s="648"/>
      <c r="GW341" s="648"/>
      <c r="GX341" s="648"/>
      <c r="GY341" s="648"/>
      <c r="GZ341" s="648"/>
      <c r="HA341" s="648"/>
      <c r="HB341" s="648"/>
      <c r="HC341" s="648"/>
      <c r="HD341" s="648"/>
      <c r="HE341" s="648"/>
      <c r="HF341" s="648"/>
      <c r="HG341" s="648"/>
      <c r="HH341" s="648"/>
      <c r="HI341" s="648"/>
      <c r="HJ341" s="648"/>
      <c r="HK341" s="648"/>
      <c r="HL341" s="648"/>
    </row>
    <row r="342" spans="1:220" s="679" customFormat="1">
      <c r="A342" s="648"/>
      <c r="B342" s="648"/>
      <c r="C342" s="648"/>
      <c r="D342" s="648"/>
      <c r="E342" s="648"/>
      <c r="F342" s="648"/>
      <c r="G342" s="690"/>
      <c r="H342" s="691"/>
      <c r="I342" s="691"/>
      <c r="J342" s="645"/>
      <c r="K342" s="648"/>
      <c r="L342" s="648"/>
      <c r="M342" s="648"/>
      <c r="N342" s="648"/>
      <c r="O342" s="648"/>
      <c r="P342" s="648"/>
      <c r="Q342" s="648"/>
      <c r="R342" s="648"/>
      <c r="S342" s="648"/>
      <c r="T342" s="648"/>
      <c r="U342" s="648"/>
      <c r="V342" s="648"/>
      <c r="W342" s="648"/>
      <c r="X342" s="648"/>
      <c r="Y342" s="648"/>
      <c r="Z342" s="648"/>
      <c r="AA342" s="648"/>
      <c r="AB342" s="648"/>
      <c r="AC342" s="648"/>
      <c r="AD342" s="648"/>
      <c r="AE342" s="648"/>
      <c r="AF342" s="648"/>
      <c r="AG342" s="648"/>
      <c r="AH342" s="648"/>
      <c r="AI342" s="648"/>
      <c r="AJ342" s="648"/>
      <c r="AK342" s="648"/>
      <c r="AL342" s="648"/>
      <c r="AM342" s="648"/>
      <c r="AN342" s="648"/>
      <c r="AO342" s="648"/>
      <c r="AP342" s="648"/>
      <c r="AQ342" s="648"/>
      <c r="AR342" s="648"/>
      <c r="AS342" s="648"/>
      <c r="AT342" s="648"/>
      <c r="AU342" s="648"/>
      <c r="AV342" s="648"/>
      <c r="AW342" s="648"/>
      <c r="AX342" s="648"/>
      <c r="AY342" s="648"/>
      <c r="AZ342" s="648"/>
      <c r="BA342" s="648"/>
      <c r="BB342" s="648"/>
      <c r="BC342" s="648"/>
      <c r="BD342" s="648"/>
      <c r="BE342" s="648"/>
      <c r="BF342" s="648"/>
      <c r="BG342" s="648"/>
      <c r="BH342" s="648"/>
      <c r="BI342" s="648"/>
      <c r="BJ342" s="648"/>
      <c r="BK342" s="648"/>
      <c r="BL342" s="648"/>
      <c r="BM342" s="648"/>
      <c r="BN342" s="648"/>
      <c r="BO342" s="648"/>
      <c r="BP342" s="648"/>
      <c r="BQ342" s="648"/>
      <c r="BR342" s="648"/>
      <c r="BS342" s="648"/>
      <c r="BT342" s="648"/>
      <c r="BU342" s="648"/>
      <c r="BV342" s="648"/>
      <c r="BW342" s="648"/>
      <c r="BX342" s="648"/>
      <c r="BY342" s="648"/>
      <c r="BZ342" s="648"/>
      <c r="CA342" s="648"/>
      <c r="CB342" s="648"/>
      <c r="CC342" s="648"/>
      <c r="CD342" s="648"/>
      <c r="CE342" s="648"/>
      <c r="CF342" s="648"/>
      <c r="CG342" s="648"/>
      <c r="CH342" s="648"/>
      <c r="CI342" s="648"/>
      <c r="CJ342" s="648"/>
      <c r="CK342" s="648"/>
      <c r="CL342" s="648"/>
      <c r="CM342" s="648"/>
      <c r="CN342" s="648"/>
      <c r="CO342" s="648"/>
      <c r="CP342" s="648"/>
      <c r="CQ342" s="648"/>
      <c r="CR342" s="648"/>
      <c r="CS342" s="648"/>
      <c r="CT342" s="648"/>
      <c r="CU342" s="648"/>
      <c r="CV342" s="648"/>
      <c r="CW342" s="648"/>
      <c r="CX342" s="648"/>
      <c r="CY342" s="648"/>
      <c r="CZ342" s="648"/>
      <c r="DA342" s="648"/>
      <c r="DB342" s="648"/>
      <c r="DC342" s="648"/>
      <c r="DD342" s="648"/>
      <c r="DE342" s="648"/>
      <c r="DF342" s="648"/>
      <c r="DG342" s="648"/>
      <c r="DH342" s="648"/>
      <c r="DI342" s="648"/>
      <c r="DJ342" s="648"/>
      <c r="DK342" s="648"/>
      <c r="DL342" s="648"/>
      <c r="DM342" s="648"/>
      <c r="DN342" s="648"/>
      <c r="DO342" s="648"/>
      <c r="DP342" s="648"/>
      <c r="DQ342" s="648"/>
      <c r="DR342" s="648"/>
      <c r="DS342" s="648"/>
      <c r="DT342" s="648"/>
      <c r="DU342" s="648"/>
      <c r="DV342" s="648"/>
      <c r="DW342" s="648"/>
      <c r="DX342" s="648"/>
      <c r="DY342" s="648"/>
      <c r="DZ342" s="648"/>
      <c r="EA342" s="648"/>
      <c r="EB342" s="648"/>
      <c r="EC342" s="648"/>
      <c r="ED342" s="648"/>
      <c r="EE342" s="648"/>
      <c r="EF342" s="648"/>
      <c r="EG342" s="648"/>
      <c r="EH342" s="648"/>
      <c r="EI342" s="648"/>
      <c r="EJ342" s="648"/>
      <c r="EK342" s="648"/>
      <c r="EL342" s="648"/>
      <c r="EM342" s="648"/>
      <c r="EN342" s="648"/>
      <c r="EO342" s="648"/>
      <c r="EP342" s="648"/>
      <c r="EQ342" s="648"/>
      <c r="ER342" s="648"/>
      <c r="ES342" s="648"/>
      <c r="ET342" s="648"/>
      <c r="EU342" s="648"/>
      <c r="EV342" s="648"/>
      <c r="EW342" s="648"/>
      <c r="EX342" s="648"/>
      <c r="EY342" s="648"/>
      <c r="EZ342" s="648"/>
      <c r="FA342" s="648"/>
      <c r="FB342" s="648"/>
      <c r="FC342" s="648"/>
      <c r="FD342" s="648"/>
      <c r="FE342" s="648"/>
      <c r="FF342" s="648"/>
      <c r="FG342" s="648"/>
      <c r="FH342" s="648"/>
      <c r="FI342" s="648"/>
      <c r="FJ342" s="648"/>
      <c r="FK342" s="648"/>
      <c r="FL342" s="648"/>
      <c r="FM342" s="648"/>
      <c r="FN342" s="648"/>
      <c r="FO342" s="648"/>
      <c r="FP342" s="648"/>
      <c r="FQ342" s="648"/>
      <c r="FR342" s="648"/>
      <c r="FS342" s="648"/>
      <c r="FT342" s="648"/>
      <c r="FU342" s="648"/>
      <c r="FV342" s="648"/>
      <c r="FW342" s="648"/>
      <c r="FX342" s="648"/>
      <c r="FY342" s="648"/>
      <c r="FZ342" s="648"/>
      <c r="GA342" s="648"/>
      <c r="GB342" s="648"/>
      <c r="GC342" s="648"/>
      <c r="GD342" s="648"/>
      <c r="GE342" s="648"/>
      <c r="GF342" s="648"/>
      <c r="GG342" s="648"/>
      <c r="GH342" s="648"/>
      <c r="GI342" s="648"/>
      <c r="GJ342" s="648"/>
      <c r="GK342" s="648"/>
      <c r="GL342" s="648"/>
      <c r="GM342" s="648"/>
      <c r="GN342" s="648"/>
      <c r="GO342" s="648"/>
      <c r="GP342" s="648"/>
      <c r="GQ342" s="648"/>
      <c r="GR342" s="648"/>
      <c r="GS342" s="648"/>
      <c r="GT342" s="648"/>
      <c r="GU342" s="648"/>
      <c r="GV342" s="648"/>
      <c r="GW342" s="648"/>
      <c r="GX342" s="648"/>
      <c r="GY342" s="648"/>
      <c r="GZ342" s="648"/>
      <c r="HA342" s="648"/>
      <c r="HB342" s="648"/>
      <c r="HC342" s="648"/>
      <c r="HD342" s="648"/>
      <c r="HE342" s="648"/>
      <c r="HF342" s="648"/>
      <c r="HG342" s="648"/>
      <c r="HH342" s="648"/>
      <c r="HI342" s="648"/>
      <c r="HJ342" s="648"/>
      <c r="HK342" s="648"/>
      <c r="HL342" s="648"/>
    </row>
    <row r="343" spans="1:220" s="679" customFormat="1">
      <c r="A343" s="648"/>
      <c r="B343" s="648"/>
      <c r="C343" s="648"/>
      <c r="D343" s="648"/>
      <c r="E343" s="648"/>
      <c r="F343" s="648"/>
      <c r="G343" s="690"/>
      <c r="H343" s="691"/>
      <c r="I343" s="691"/>
      <c r="J343" s="645"/>
      <c r="K343" s="648"/>
      <c r="L343" s="648"/>
      <c r="M343" s="648"/>
      <c r="N343" s="648"/>
      <c r="O343" s="648"/>
      <c r="P343" s="648"/>
      <c r="Q343" s="648"/>
      <c r="R343" s="648"/>
      <c r="S343" s="648"/>
      <c r="T343" s="648"/>
      <c r="U343" s="648"/>
      <c r="V343" s="648"/>
      <c r="W343" s="648"/>
      <c r="X343" s="648"/>
      <c r="Y343" s="648"/>
      <c r="Z343" s="648"/>
      <c r="AA343" s="648"/>
      <c r="AB343" s="648"/>
      <c r="AC343" s="648"/>
      <c r="AD343" s="648"/>
      <c r="AE343" s="648"/>
      <c r="AF343" s="648"/>
      <c r="AG343" s="648"/>
      <c r="AH343" s="648"/>
      <c r="AI343" s="648"/>
      <c r="AJ343" s="648"/>
      <c r="AK343" s="648"/>
      <c r="AL343" s="648"/>
      <c r="AM343" s="648"/>
      <c r="AN343" s="648"/>
      <c r="AO343" s="648"/>
      <c r="AP343" s="648"/>
      <c r="AQ343" s="648"/>
      <c r="AR343" s="648"/>
      <c r="AS343" s="648"/>
      <c r="AT343" s="648"/>
      <c r="AU343" s="648"/>
      <c r="AV343" s="648"/>
      <c r="AW343" s="648"/>
      <c r="AX343" s="648"/>
      <c r="AY343" s="648"/>
      <c r="AZ343" s="648"/>
      <c r="BA343" s="648"/>
      <c r="BB343" s="648"/>
      <c r="BC343" s="648"/>
      <c r="BD343" s="648"/>
      <c r="BE343" s="648"/>
      <c r="BF343" s="648"/>
      <c r="BG343" s="648"/>
      <c r="BH343" s="648"/>
      <c r="BI343" s="648"/>
      <c r="BJ343" s="648"/>
      <c r="BK343" s="648"/>
      <c r="BL343" s="648"/>
      <c r="BM343" s="648"/>
      <c r="BN343" s="648"/>
      <c r="BO343" s="648"/>
      <c r="BP343" s="648"/>
      <c r="BQ343" s="648"/>
      <c r="BR343" s="648"/>
      <c r="BS343" s="648"/>
      <c r="BT343" s="648"/>
      <c r="BU343" s="648"/>
      <c r="BV343" s="648"/>
      <c r="BW343" s="648"/>
      <c r="BX343" s="648"/>
      <c r="BY343" s="648"/>
      <c r="BZ343" s="648"/>
      <c r="CA343" s="648"/>
      <c r="CB343" s="648"/>
      <c r="CC343" s="648"/>
      <c r="CD343" s="648"/>
      <c r="CE343" s="648"/>
      <c r="CF343" s="648"/>
      <c r="CG343" s="648"/>
      <c r="CH343" s="648"/>
      <c r="CI343" s="648"/>
      <c r="CJ343" s="648"/>
      <c r="CK343" s="648"/>
      <c r="CL343" s="648"/>
      <c r="CM343" s="648"/>
      <c r="CN343" s="648"/>
      <c r="CO343" s="648"/>
      <c r="CP343" s="648"/>
      <c r="CQ343" s="648"/>
      <c r="CR343" s="648"/>
      <c r="CS343" s="648"/>
      <c r="CT343" s="648"/>
      <c r="CU343" s="648"/>
      <c r="CV343" s="648"/>
      <c r="CW343" s="648"/>
      <c r="CX343" s="648"/>
      <c r="CY343" s="648"/>
      <c r="CZ343" s="648"/>
      <c r="DA343" s="648"/>
      <c r="DB343" s="648"/>
      <c r="DC343" s="648"/>
      <c r="DD343" s="648"/>
      <c r="DE343" s="648"/>
      <c r="DF343" s="648"/>
      <c r="DG343" s="648"/>
      <c r="DH343" s="648"/>
      <c r="DI343" s="648"/>
      <c r="DJ343" s="648"/>
      <c r="DK343" s="648"/>
      <c r="DL343" s="648"/>
      <c r="DM343" s="648"/>
      <c r="DN343" s="648"/>
      <c r="DO343" s="648"/>
      <c r="DP343" s="648"/>
      <c r="DQ343" s="648"/>
      <c r="DR343" s="648"/>
      <c r="DS343" s="648"/>
      <c r="DT343" s="648"/>
      <c r="DU343" s="648"/>
      <c r="DV343" s="648"/>
      <c r="DW343" s="648"/>
      <c r="DX343" s="648"/>
      <c r="DY343" s="648"/>
      <c r="DZ343" s="648"/>
      <c r="EA343" s="648"/>
      <c r="EB343" s="648"/>
      <c r="EC343" s="648"/>
      <c r="ED343" s="648"/>
      <c r="EE343" s="648"/>
      <c r="EF343" s="648"/>
      <c r="EG343" s="648"/>
      <c r="EH343" s="648"/>
      <c r="EI343" s="648"/>
      <c r="EJ343" s="648"/>
      <c r="EK343" s="648"/>
      <c r="EL343" s="648"/>
      <c r="EM343" s="648"/>
      <c r="EN343" s="648"/>
      <c r="EO343" s="648"/>
      <c r="EP343" s="648"/>
      <c r="EQ343" s="648"/>
      <c r="ER343" s="648"/>
      <c r="ES343" s="648"/>
      <c r="ET343" s="648"/>
      <c r="EU343" s="648"/>
      <c r="EV343" s="648"/>
      <c r="EW343" s="648"/>
      <c r="EX343" s="648"/>
      <c r="EY343" s="648"/>
      <c r="EZ343" s="648"/>
      <c r="FA343" s="648"/>
      <c r="FB343" s="648"/>
      <c r="FC343" s="648"/>
      <c r="FD343" s="648"/>
      <c r="FE343" s="648"/>
      <c r="FF343" s="648"/>
      <c r="FG343" s="648"/>
      <c r="FH343" s="648"/>
      <c r="FI343" s="648"/>
      <c r="FJ343" s="648"/>
      <c r="FK343" s="648"/>
      <c r="FL343" s="648"/>
      <c r="FM343" s="648"/>
      <c r="FN343" s="648"/>
      <c r="FO343" s="648"/>
      <c r="FP343" s="648"/>
      <c r="FQ343" s="648"/>
      <c r="FR343" s="648"/>
      <c r="FS343" s="648"/>
      <c r="FT343" s="648"/>
      <c r="FU343" s="648"/>
      <c r="FV343" s="648"/>
      <c r="FW343" s="648"/>
      <c r="FX343" s="648"/>
      <c r="FY343" s="648"/>
      <c r="FZ343" s="648"/>
      <c r="GA343" s="648"/>
      <c r="GB343" s="648"/>
      <c r="GC343" s="648"/>
      <c r="GD343" s="648"/>
      <c r="GE343" s="648"/>
      <c r="GF343" s="648"/>
      <c r="GG343" s="648"/>
      <c r="GH343" s="648"/>
      <c r="GI343" s="648"/>
      <c r="GJ343" s="648"/>
      <c r="GK343" s="648"/>
      <c r="GL343" s="648"/>
      <c r="GM343" s="648"/>
      <c r="GN343" s="648"/>
      <c r="GO343" s="648"/>
      <c r="GP343" s="648"/>
      <c r="GQ343" s="648"/>
      <c r="GR343" s="648"/>
      <c r="GS343" s="648"/>
      <c r="GT343" s="648"/>
      <c r="GU343" s="648"/>
      <c r="GV343" s="648"/>
      <c r="GW343" s="648"/>
      <c r="GX343" s="648"/>
      <c r="GY343" s="648"/>
      <c r="GZ343" s="648"/>
      <c r="HA343" s="648"/>
      <c r="HB343" s="648"/>
      <c r="HC343" s="648"/>
      <c r="HD343" s="648"/>
      <c r="HE343" s="648"/>
      <c r="HF343" s="648"/>
      <c r="HG343" s="648"/>
      <c r="HH343" s="648"/>
      <c r="HI343" s="648"/>
      <c r="HJ343" s="648"/>
      <c r="HK343" s="648"/>
      <c r="HL343" s="648"/>
    </row>
    <row r="344" spans="1:220" s="679" customFormat="1">
      <c r="A344" s="648"/>
      <c r="B344" s="648"/>
      <c r="C344" s="648"/>
      <c r="D344" s="648"/>
      <c r="E344" s="648"/>
      <c r="F344" s="648"/>
      <c r="G344" s="690"/>
      <c r="H344" s="691"/>
      <c r="I344" s="691"/>
      <c r="J344" s="645"/>
      <c r="K344" s="648"/>
      <c r="L344" s="648"/>
      <c r="M344" s="648"/>
      <c r="N344" s="648"/>
      <c r="O344" s="648"/>
      <c r="P344" s="648"/>
      <c r="Q344" s="648"/>
      <c r="R344" s="648"/>
      <c r="S344" s="648"/>
      <c r="T344" s="648"/>
      <c r="U344" s="648"/>
      <c r="V344" s="648"/>
      <c r="W344" s="648"/>
      <c r="X344" s="648"/>
      <c r="Y344" s="648"/>
      <c r="Z344" s="648"/>
      <c r="AA344" s="648"/>
      <c r="AB344" s="648"/>
      <c r="AC344" s="648"/>
      <c r="AD344" s="648"/>
      <c r="AE344" s="648"/>
      <c r="AF344" s="648"/>
      <c r="AG344" s="648"/>
      <c r="AH344" s="648"/>
      <c r="AI344" s="648"/>
      <c r="AJ344" s="648"/>
      <c r="AK344" s="648"/>
      <c r="AL344" s="648"/>
      <c r="AM344" s="648"/>
      <c r="AN344" s="648"/>
      <c r="AO344" s="648"/>
      <c r="AP344" s="648"/>
      <c r="AQ344" s="648"/>
      <c r="AR344" s="648"/>
      <c r="AS344" s="648"/>
      <c r="AT344" s="648"/>
      <c r="AU344" s="648"/>
      <c r="AV344" s="648"/>
      <c r="AW344" s="648"/>
      <c r="AX344" s="648"/>
      <c r="AY344" s="648"/>
      <c r="AZ344" s="648"/>
      <c r="BA344" s="648"/>
      <c r="BB344" s="648"/>
      <c r="BC344" s="648"/>
      <c r="BD344" s="648"/>
      <c r="BE344" s="648"/>
      <c r="BF344" s="648"/>
      <c r="BG344" s="648"/>
      <c r="BH344" s="648"/>
      <c r="BI344" s="648"/>
      <c r="BJ344" s="648"/>
      <c r="BK344" s="648"/>
      <c r="BL344" s="648"/>
      <c r="BM344" s="648"/>
      <c r="BN344" s="648"/>
      <c r="BO344" s="648"/>
      <c r="BP344" s="648"/>
      <c r="BQ344" s="648"/>
      <c r="BR344" s="648"/>
      <c r="BS344" s="648"/>
      <c r="BT344" s="648"/>
      <c r="BU344" s="648"/>
      <c r="BV344" s="648"/>
      <c r="BW344" s="648"/>
      <c r="BX344" s="648"/>
      <c r="BY344" s="648"/>
      <c r="BZ344" s="648"/>
      <c r="CA344" s="648"/>
      <c r="CB344" s="648"/>
      <c r="CC344" s="648"/>
      <c r="CD344" s="648"/>
      <c r="CE344" s="648"/>
      <c r="CF344" s="648"/>
      <c r="CG344" s="648"/>
      <c r="CH344" s="648"/>
      <c r="CI344" s="648"/>
      <c r="CJ344" s="648"/>
      <c r="CK344" s="648"/>
      <c r="CL344" s="648"/>
      <c r="CM344" s="648"/>
      <c r="CN344" s="648"/>
      <c r="CO344" s="648"/>
      <c r="CP344" s="648"/>
      <c r="CQ344" s="648"/>
      <c r="CR344" s="648"/>
      <c r="CS344" s="648"/>
      <c r="CT344" s="648"/>
      <c r="CU344" s="648"/>
      <c r="CV344" s="648"/>
      <c r="CW344" s="648"/>
      <c r="CX344" s="648"/>
      <c r="CY344" s="648"/>
      <c r="CZ344" s="648"/>
      <c r="DA344" s="648"/>
      <c r="DB344" s="648"/>
      <c r="DC344" s="648"/>
      <c r="DD344" s="648"/>
      <c r="DE344" s="648"/>
      <c r="DF344" s="648"/>
      <c r="DG344" s="648"/>
      <c r="DH344" s="648"/>
      <c r="DI344" s="648"/>
      <c r="DJ344" s="648"/>
      <c r="DK344" s="648"/>
      <c r="DL344" s="648"/>
      <c r="DM344" s="648"/>
      <c r="DN344" s="648"/>
      <c r="DO344" s="648"/>
      <c r="DP344" s="648"/>
      <c r="DQ344" s="648"/>
      <c r="DR344" s="648"/>
      <c r="DS344" s="648"/>
      <c r="DT344" s="648"/>
      <c r="DU344" s="648"/>
      <c r="DV344" s="648"/>
      <c r="DW344" s="648"/>
      <c r="DX344" s="648"/>
      <c r="DY344" s="648"/>
      <c r="DZ344" s="648"/>
      <c r="EA344" s="648"/>
      <c r="EB344" s="648"/>
      <c r="EC344" s="648"/>
      <c r="ED344" s="648"/>
      <c r="EE344" s="648"/>
      <c r="EF344" s="648"/>
      <c r="EG344" s="648"/>
      <c r="EH344" s="648"/>
      <c r="EI344" s="648"/>
      <c r="EJ344" s="648"/>
      <c r="EK344" s="648"/>
      <c r="EL344" s="648"/>
      <c r="EM344" s="648"/>
      <c r="EN344" s="648"/>
      <c r="EO344" s="648"/>
      <c r="EP344" s="648"/>
      <c r="EQ344" s="648"/>
      <c r="ER344" s="648"/>
      <c r="ES344" s="648"/>
      <c r="ET344" s="648"/>
      <c r="EU344" s="648"/>
      <c r="EV344" s="648"/>
      <c r="EW344" s="648"/>
      <c r="EX344" s="648"/>
      <c r="EY344" s="648"/>
      <c r="EZ344" s="648"/>
      <c r="FA344" s="648"/>
      <c r="FB344" s="648"/>
      <c r="FC344" s="648"/>
      <c r="FD344" s="648"/>
      <c r="FE344" s="648"/>
      <c r="FF344" s="648"/>
      <c r="FG344" s="648"/>
      <c r="FH344" s="648"/>
      <c r="FI344" s="648"/>
      <c r="FJ344" s="648"/>
      <c r="FK344" s="648"/>
      <c r="FL344" s="648"/>
      <c r="FM344" s="648"/>
      <c r="FN344" s="648"/>
      <c r="FO344" s="648"/>
      <c r="FP344" s="648"/>
      <c r="FQ344" s="648"/>
      <c r="FR344" s="648"/>
      <c r="FS344" s="648"/>
      <c r="FT344" s="648"/>
      <c r="FU344" s="648"/>
      <c r="FV344" s="648"/>
      <c r="FW344" s="648"/>
      <c r="FX344" s="648"/>
      <c r="FY344" s="648"/>
      <c r="FZ344" s="648"/>
      <c r="GA344" s="648"/>
      <c r="GB344" s="648"/>
      <c r="GC344" s="648"/>
      <c r="GD344" s="648"/>
      <c r="GE344" s="648"/>
      <c r="GF344" s="648"/>
      <c r="GG344" s="648"/>
      <c r="GH344" s="648"/>
      <c r="GI344" s="648"/>
      <c r="GJ344" s="648"/>
      <c r="GK344" s="648"/>
      <c r="GL344" s="648"/>
      <c r="GM344" s="648"/>
      <c r="GN344" s="648"/>
      <c r="GO344" s="648"/>
      <c r="GP344" s="648"/>
      <c r="GQ344" s="648"/>
      <c r="GR344" s="648"/>
      <c r="GS344" s="648"/>
      <c r="GT344" s="648"/>
      <c r="GU344" s="648"/>
      <c r="GV344" s="648"/>
      <c r="GW344" s="648"/>
      <c r="GX344" s="648"/>
      <c r="GY344" s="648"/>
      <c r="GZ344" s="648"/>
      <c r="HA344" s="648"/>
      <c r="HB344" s="648"/>
      <c r="HC344" s="648"/>
      <c r="HD344" s="648"/>
      <c r="HE344" s="648"/>
      <c r="HF344" s="648"/>
      <c r="HG344" s="648"/>
      <c r="HH344" s="648"/>
      <c r="HI344" s="648"/>
      <c r="HJ344" s="648"/>
      <c r="HK344" s="648"/>
      <c r="HL344" s="648"/>
    </row>
    <row r="345" spans="1:220" s="679" customFormat="1">
      <c r="A345" s="648"/>
      <c r="B345" s="648"/>
      <c r="C345" s="648"/>
      <c r="D345" s="648"/>
      <c r="E345" s="648"/>
      <c r="F345" s="648"/>
      <c r="G345" s="690"/>
      <c r="H345" s="691"/>
      <c r="I345" s="691"/>
      <c r="J345" s="645"/>
      <c r="K345" s="648"/>
      <c r="L345" s="648"/>
      <c r="M345" s="648"/>
      <c r="N345" s="648"/>
      <c r="O345" s="648"/>
      <c r="P345" s="648"/>
      <c r="Q345" s="648"/>
      <c r="R345" s="648"/>
      <c r="S345" s="648"/>
      <c r="T345" s="648"/>
      <c r="U345" s="648"/>
      <c r="V345" s="648"/>
      <c r="W345" s="648"/>
      <c r="X345" s="648"/>
      <c r="Y345" s="648"/>
      <c r="Z345" s="648"/>
      <c r="AA345" s="648"/>
      <c r="AB345" s="648"/>
      <c r="AC345" s="648"/>
      <c r="AD345" s="648"/>
      <c r="AE345" s="648"/>
      <c r="AF345" s="648"/>
      <c r="AG345" s="648"/>
      <c r="AH345" s="648"/>
      <c r="AI345" s="648"/>
      <c r="AJ345" s="648"/>
      <c r="AK345" s="648"/>
      <c r="AL345" s="648"/>
      <c r="AM345" s="648"/>
      <c r="AN345" s="648"/>
      <c r="AO345" s="648"/>
      <c r="AP345" s="648"/>
      <c r="AQ345" s="648"/>
      <c r="AR345" s="648"/>
      <c r="AS345" s="648"/>
      <c r="AT345" s="648"/>
      <c r="AU345" s="648"/>
      <c r="AV345" s="648"/>
      <c r="AW345" s="648"/>
      <c r="AX345" s="648"/>
      <c r="AY345" s="648"/>
      <c r="AZ345" s="648"/>
      <c r="BA345" s="648"/>
      <c r="BB345" s="648"/>
      <c r="BC345" s="648"/>
      <c r="BD345" s="648"/>
      <c r="BE345" s="648"/>
      <c r="BF345" s="648"/>
      <c r="BG345" s="648"/>
      <c r="BH345" s="648"/>
      <c r="BI345" s="648"/>
      <c r="BJ345" s="648"/>
      <c r="BK345" s="648"/>
      <c r="BL345" s="648"/>
      <c r="BM345" s="648"/>
      <c r="BN345" s="648"/>
      <c r="BO345" s="648"/>
      <c r="BP345" s="648"/>
      <c r="BQ345" s="648"/>
      <c r="BR345" s="648"/>
      <c r="BS345" s="648"/>
      <c r="BT345" s="648"/>
      <c r="BU345" s="648"/>
      <c r="BV345" s="648"/>
      <c r="BW345" s="648"/>
      <c r="BX345" s="648"/>
      <c r="BY345" s="648"/>
      <c r="BZ345" s="648"/>
      <c r="CA345" s="648"/>
      <c r="CB345" s="648"/>
      <c r="CC345" s="648"/>
      <c r="CD345" s="648"/>
      <c r="CE345" s="648"/>
      <c r="CF345" s="648"/>
      <c r="CG345" s="648"/>
      <c r="CH345" s="648"/>
      <c r="CI345" s="648"/>
      <c r="CJ345" s="648"/>
      <c r="CK345" s="648"/>
      <c r="CL345" s="648"/>
      <c r="CM345" s="648"/>
      <c r="CN345" s="648"/>
      <c r="CO345" s="648"/>
      <c r="CP345" s="648"/>
      <c r="CQ345" s="648"/>
      <c r="CR345" s="648"/>
      <c r="CS345" s="648"/>
      <c r="CT345" s="648"/>
      <c r="CU345" s="648"/>
      <c r="CV345" s="648"/>
      <c r="CW345" s="648"/>
      <c r="CX345" s="648"/>
      <c r="CY345" s="648"/>
      <c r="CZ345" s="648"/>
      <c r="DA345" s="648"/>
      <c r="DB345" s="648"/>
      <c r="DC345" s="648"/>
      <c r="DD345" s="648"/>
      <c r="DE345" s="648"/>
      <c r="DF345" s="648"/>
      <c r="DG345" s="648"/>
      <c r="DH345" s="648"/>
      <c r="DI345" s="648"/>
      <c r="DJ345" s="648"/>
      <c r="DK345" s="648"/>
      <c r="DL345" s="648"/>
      <c r="DM345" s="648"/>
      <c r="DN345" s="648"/>
      <c r="DO345" s="648"/>
      <c r="DP345" s="648"/>
      <c r="DQ345" s="648"/>
      <c r="DR345" s="648"/>
      <c r="DS345" s="648"/>
      <c r="DT345" s="648"/>
      <c r="DU345" s="648"/>
      <c r="DV345" s="648"/>
      <c r="DW345" s="648"/>
      <c r="DX345" s="648"/>
      <c r="DY345" s="648"/>
      <c r="DZ345" s="648"/>
      <c r="EA345" s="648"/>
      <c r="EB345" s="648"/>
      <c r="EC345" s="648"/>
      <c r="ED345" s="648"/>
      <c r="EE345" s="648"/>
      <c r="EF345" s="648"/>
      <c r="EG345" s="648"/>
      <c r="EH345" s="648"/>
      <c r="EI345" s="648"/>
      <c r="EJ345" s="648"/>
      <c r="EK345" s="648"/>
      <c r="EL345" s="648"/>
      <c r="EM345" s="648"/>
      <c r="EN345" s="648"/>
      <c r="EO345" s="648"/>
      <c r="EP345" s="648"/>
      <c r="EQ345" s="648"/>
      <c r="ER345" s="648"/>
      <c r="ES345" s="648"/>
      <c r="ET345" s="648"/>
      <c r="EU345" s="648"/>
      <c r="EV345" s="648"/>
      <c r="EW345" s="648"/>
      <c r="EX345" s="648"/>
      <c r="EY345" s="648"/>
      <c r="EZ345" s="648"/>
      <c r="FA345" s="648"/>
      <c r="FB345" s="648"/>
      <c r="FC345" s="648"/>
      <c r="FD345" s="648"/>
      <c r="FE345" s="648"/>
      <c r="FF345" s="648"/>
      <c r="FG345" s="648"/>
      <c r="FH345" s="648"/>
      <c r="FI345" s="648"/>
      <c r="FJ345" s="648"/>
      <c r="FK345" s="648"/>
      <c r="FL345" s="648"/>
      <c r="FM345" s="648"/>
      <c r="FN345" s="648"/>
      <c r="FO345" s="648"/>
      <c r="FP345" s="648"/>
      <c r="FQ345" s="648"/>
      <c r="FR345" s="648"/>
      <c r="FS345" s="648"/>
      <c r="FT345" s="648"/>
      <c r="FU345" s="648"/>
      <c r="FV345" s="648"/>
      <c r="FW345" s="648"/>
      <c r="FX345" s="648"/>
      <c r="FY345" s="648"/>
      <c r="FZ345" s="648"/>
      <c r="GA345" s="648"/>
      <c r="GB345" s="648"/>
      <c r="GC345" s="648"/>
      <c r="GD345" s="648"/>
      <c r="GE345" s="648"/>
      <c r="GF345" s="648"/>
      <c r="GG345" s="648"/>
      <c r="GH345" s="648"/>
      <c r="GI345" s="648"/>
      <c r="GJ345" s="648"/>
      <c r="GK345" s="648"/>
      <c r="GL345" s="648"/>
      <c r="GM345" s="648"/>
      <c r="GN345" s="648"/>
      <c r="GO345" s="648"/>
      <c r="GP345" s="648"/>
      <c r="GQ345" s="648"/>
      <c r="GR345" s="648"/>
      <c r="GS345" s="648"/>
      <c r="GT345" s="648"/>
      <c r="GU345" s="648"/>
      <c r="GV345" s="648"/>
      <c r="GW345" s="648"/>
      <c r="GX345" s="648"/>
      <c r="GY345" s="648"/>
      <c r="GZ345" s="648"/>
      <c r="HA345" s="648"/>
      <c r="HB345" s="648"/>
      <c r="HC345" s="648"/>
      <c r="HD345" s="648"/>
      <c r="HE345" s="648"/>
      <c r="HF345" s="648"/>
      <c r="HG345" s="648"/>
      <c r="HH345" s="648"/>
      <c r="HI345" s="648"/>
      <c r="HJ345" s="648"/>
      <c r="HK345" s="648"/>
      <c r="HL345" s="648"/>
    </row>
    <row r="346" spans="1:220" s="679" customFormat="1">
      <c r="A346" s="648"/>
      <c r="B346" s="648"/>
      <c r="C346" s="648"/>
      <c r="D346" s="648"/>
      <c r="E346" s="648"/>
      <c r="F346" s="648"/>
      <c r="G346" s="690"/>
      <c r="H346" s="691"/>
      <c r="I346" s="691"/>
      <c r="J346" s="645"/>
      <c r="K346" s="648"/>
      <c r="L346" s="648"/>
      <c r="M346" s="648"/>
      <c r="N346" s="648"/>
      <c r="O346" s="648"/>
      <c r="P346" s="648"/>
      <c r="Q346" s="648"/>
      <c r="R346" s="648"/>
      <c r="S346" s="648"/>
      <c r="T346" s="648"/>
      <c r="U346" s="648"/>
      <c r="V346" s="648"/>
      <c r="W346" s="648"/>
      <c r="X346" s="648"/>
      <c r="Y346" s="648"/>
      <c r="Z346" s="648"/>
      <c r="AA346" s="648"/>
      <c r="AB346" s="648"/>
      <c r="AC346" s="648"/>
      <c r="AD346" s="648"/>
      <c r="AE346" s="648"/>
      <c r="AF346" s="648"/>
      <c r="AG346" s="648"/>
      <c r="AH346" s="648"/>
      <c r="AI346" s="648"/>
      <c r="AJ346" s="648"/>
      <c r="AK346" s="648"/>
      <c r="AL346" s="648"/>
      <c r="AM346" s="648"/>
      <c r="AN346" s="648"/>
      <c r="AO346" s="648"/>
      <c r="AP346" s="648"/>
      <c r="AQ346" s="648"/>
      <c r="AR346" s="648"/>
      <c r="AS346" s="648"/>
      <c r="AT346" s="648"/>
      <c r="AU346" s="648"/>
      <c r="AV346" s="648"/>
      <c r="AW346" s="648"/>
      <c r="AX346" s="648"/>
      <c r="AY346" s="648"/>
      <c r="AZ346" s="648"/>
      <c r="BA346" s="648"/>
      <c r="BB346" s="648"/>
      <c r="BC346" s="648"/>
      <c r="BD346" s="648"/>
      <c r="BE346" s="648"/>
      <c r="BF346" s="648"/>
      <c r="BG346" s="648"/>
      <c r="BH346" s="648"/>
      <c r="BI346" s="648"/>
      <c r="BJ346" s="648"/>
      <c r="BK346" s="648"/>
      <c r="BL346" s="648"/>
      <c r="BM346" s="648"/>
      <c r="BN346" s="648"/>
      <c r="BO346" s="648"/>
      <c r="BP346" s="648"/>
      <c r="BQ346" s="648"/>
      <c r="BR346" s="648"/>
      <c r="BS346" s="648"/>
      <c r="BT346" s="648"/>
      <c r="BU346" s="648"/>
      <c r="BV346" s="648"/>
      <c r="BW346" s="648"/>
      <c r="BX346" s="648"/>
      <c r="BY346" s="648"/>
      <c r="BZ346" s="648"/>
      <c r="CA346" s="648"/>
      <c r="CB346" s="648"/>
      <c r="CC346" s="648"/>
      <c r="CD346" s="648"/>
      <c r="CE346" s="648"/>
      <c r="CF346" s="648"/>
      <c r="CG346" s="648"/>
      <c r="CH346" s="648"/>
      <c r="CI346" s="648"/>
      <c r="CJ346" s="648"/>
      <c r="CK346" s="648"/>
      <c r="CL346" s="648"/>
      <c r="CM346" s="648"/>
      <c r="CN346" s="648"/>
      <c r="CO346" s="648"/>
      <c r="CP346" s="648"/>
      <c r="CQ346" s="648"/>
      <c r="CR346" s="648"/>
      <c r="CS346" s="648"/>
      <c r="CT346" s="648"/>
      <c r="CU346" s="648"/>
      <c r="CV346" s="648"/>
      <c r="CW346" s="648"/>
      <c r="CX346" s="648"/>
      <c r="CY346" s="648"/>
      <c r="CZ346" s="648"/>
      <c r="DA346" s="648"/>
      <c r="DB346" s="648"/>
      <c r="DC346" s="648"/>
      <c r="DD346" s="648"/>
      <c r="DE346" s="648"/>
      <c r="DF346" s="648"/>
      <c r="DG346" s="648"/>
      <c r="DH346" s="648"/>
      <c r="DI346" s="648"/>
      <c r="DJ346" s="648"/>
      <c r="DK346" s="648"/>
      <c r="DL346" s="648"/>
      <c r="DM346" s="648"/>
      <c r="DN346" s="648"/>
      <c r="DO346" s="648"/>
      <c r="DP346" s="648"/>
      <c r="DQ346" s="648"/>
      <c r="DR346" s="648"/>
      <c r="DS346" s="648"/>
      <c r="DT346" s="648"/>
      <c r="DU346" s="648"/>
      <c r="DV346" s="648"/>
      <c r="DW346" s="648"/>
      <c r="DX346" s="648"/>
      <c r="DY346" s="648"/>
      <c r="DZ346" s="648"/>
      <c r="EA346" s="648"/>
      <c r="EB346" s="648"/>
      <c r="EC346" s="648"/>
      <c r="ED346" s="648"/>
      <c r="EE346" s="648"/>
      <c r="EF346" s="648"/>
      <c r="EG346" s="648"/>
      <c r="EH346" s="648"/>
      <c r="EI346" s="648"/>
      <c r="EJ346" s="648"/>
      <c r="EK346" s="648"/>
      <c r="EL346" s="648"/>
      <c r="EM346" s="648"/>
      <c r="EN346" s="648"/>
      <c r="EO346" s="648"/>
      <c r="EP346" s="648"/>
      <c r="EQ346" s="648"/>
      <c r="ER346" s="648"/>
      <c r="ES346" s="648"/>
      <c r="ET346" s="648"/>
      <c r="EU346" s="648"/>
      <c r="EV346" s="648"/>
      <c r="EW346" s="648"/>
      <c r="EX346" s="648"/>
      <c r="EY346" s="648"/>
      <c r="EZ346" s="648"/>
      <c r="FA346" s="648"/>
      <c r="FB346" s="648"/>
      <c r="FC346" s="648"/>
      <c r="FD346" s="648"/>
      <c r="FE346" s="648"/>
      <c r="FF346" s="648"/>
      <c r="FG346" s="648"/>
      <c r="FH346" s="648"/>
      <c r="FI346" s="648"/>
      <c r="FJ346" s="648"/>
      <c r="FK346" s="648"/>
      <c r="FL346" s="648"/>
      <c r="FM346" s="648"/>
      <c r="FN346" s="648"/>
      <c r="FO346" s="648"/>
      <c r="FP346" s="648"/>
      <c r="FQ346" s="648"/>
      <c r="FR346" s="648"/>
      <c r="FS346" s="648"/>
      <c r="FT346" s="648"/>
      <c r="FU346" s="648"/>
      <c r="FV346" s="648"/>
      <c r="FW346" s="648"/>
      <c r="FX346" s="648"/>
      <c r="FY346" s="648"/>
      <c r="FZ346" s="648"/>
      <c r="GA346" s="648"/>
      <c r="GB346" s="648"/>
      <c r="GC346" s="648"/>
      <c r="GD346" s="648"/>
      <c r="GE346" s="648"/>
      <c r="GF346" s="648"/>
      <c r="GG346" s="648"/>
      <c r="GH346" s="648"/>
      <c r="GI346" s="648"/>
      <c r="GJ346" s="648"/>
      <c r="GK346" s="648"/>
      <c r="GL346" s="648"/>
      <c r="GM346" s="648"/>
      <c r="GN346" s="648"/>
      <c r="GO346" s="648"/>
      <c r="GP346" s="648"/>
      <c r="GQ346" s="648"/>
      <c r="GR346" s="648"/>
      <c r="GS346" s="648"/>
      <c r="GT346" s="648"/>
      <c r="GU346" s="648"/>
      <c r="GV346" s="648"/>
      <c r="GW346" s="648"/>
      <c r="GX346" s="648"/>
      <c r="GY346" s="648"/>
      <c r="GZ346" s="648"/>
      <c r="HA346" s="648"/>
      <c r="HB346" s="648"/>
      <c r="HC346" s="648"/>
      <c r="HD346" s="648"/>
      <c r="HE346" s="648"/>
      <c r="HF346" s="648"/>
      <c r="HG346" s="648"/>
      <c r="HH346" s="648"/>
      <c r="HI346" s="648"/>
      <c r="HJ346" s="648"/>
      <c r="HK346" s="648"/>
      <c r="HL346" s="648"/>
    </row>
    <row r="347" spans="1:220" s="679" customFormat="1">
      <c r="A347" s="648"/>
      <c r="B347" s="648"/>
      <c r="C347" s="648"/>
      <c r="D347" s="648"/>
      <c r="E347" s="648"/>
      <c r="F347" s="648"/>
      <c r="G347" s="690"/>
      <c r="H347" s="691"/>
      <c r="I347" s="691"/>
      <c r="J347" s="645"/>
      <c r="K347" s="648"/>
      <c r="L347" s="648"/>
      <c r="M347" s="648"/>
      <c r="N347" s="648"/>
      <c r="O347" s="648"/>
      <c r="P347" s="648"/>
      <c r="Q347" s="648"/>
      <c r="R347" s="648"/>
      <c r="S347" s="648"/>
      <c r="T347" s="648"/>
      <c r="U347" s="648"/>
      <c r="V347" s="648"/>
      <c r="W347" s="648"/>
      <c r="X347" s="648"/>
      <c r="Y347" s="648"/>
      <c r="Z347" s="648"/>
      <c r="AA347" s="648"/>
      <c r="AB347" s="648"/>
      <c r="AC347" s="648"/>
      <c r="AD347" s="648"/>
      <c r="AE347" s="648"/>
      <c r="AF347" s="648"/>
      <c r="AG347" s="648"/>
      <c r="AH347" s="648"/>
      <c r="AI347" s="648"/>
      <c r="AJ347" s="648"/>
      <c r="AK347" s="648"/>
      <c r="AL347" s="648"/>
      <c r="AM347" s="648"/>
      <c r="AN347" s="648"/>
      <c r="AO347" s="648"/>
      <c r="AP347" s="648"/>
      <c r="AQ347" s="648"/>
      <c r="AR347" s="648"/>
      <c r="AS347" s="648"/>
      <c r="AT347" s="648"/>
      <c r="AU347" s="648"/>
      <c r="AV347" s="648"/>
      <c r="AW347" s="648"/>
      <c r="AX347" s="648"/>
      <c r="AY347" s="648"/>
      <c r="AZ347" s="648"/>
      <c r="BA347" s="648"/>
      <c r="BB347" s="648"/>
      <c r="BC347" s="648"/>
      <c r="BD347" s="648"/>
      <c r="BE347" s="648"/>
      <c r="BF347" s="648"/>
      <c r="BG347" s="648"/>
      <c r="BH347" s="648"/>
      <c r="BI347" s="648"/>
      <c r="BJ347" s="648"/>
      <c r="BK347" s="648"/>
      <c r="BL347" s="648"/>
      <c r="BM347" s="648"/>
      <c r="BN347" s="648"/>
      <c r="BO347" s="648"/>
      <c r="BP347" s="648"/>
      <c r="BQ347" s="648"/>
      <c r="BR347" s="648"/>
      <c r="BS347" s="648"/>
      <c r="BT347" s="648"/>
      <c r="BU347" s="648"/>
      <c r="BV347" s="648"/>
      <c r="BW347" s="648"/>
      <c r="BX347" s="648"/>
      <c r="BY347" s="648"/>
      <c r="BZ347" s="648"/>
      <c r="CA347" s="648"/>
      <c r="CB347" s="648"/>
      <c r="CC347" s="648"/>
      <c r="CD347" s="648"/>
      <c r="CE347" s="648"/>
      <c r="CF347" s="648"/>
      <c r="CG347" s="648"/>
      <c r="CH347" s="648"/>
      <c r="CI347" s="648"/>
      <c r="CJ347" s="648"/>
      <c r="CK347" s="648"/>
      <c r="CL347" s="648"/>
      <c r="CM347" s="648"/>
      <c r="CN347" s="648"/>
      <c r="CO347" s="648"/>
      <c r="CP347" s="648"/>
      <c r="CQ347" s="648"/>
      <c r="CR347" s="648"/>
      <c r="CS347" s="648"/>
      <c r="CT347" s="648"/>
      <c r="CU347" s="648"/>
      <c r="CV347" s="648"/>
      <c r="CW347" s="648"/>
      <c r="CX347" s="648"/>
      <c r="CY347" s="648"/>
      <c r="CZ347" s="648"/>
      <c r="DA347" s="648"/>
      <c r="DB347" s="648"/>
      <c r="DC347" s="648"/>
      <c r="DD347" s="648"/>
      <c r="DE347" s="648"/>
      <c r="DF347" s="648"/>
      <c r="DG347" s="648"/>
      <c r="DH347" s="648"/>
      <c r="DI347" s="648"/>
      <c r="DJ347" s="648"/>
      <c r="DK347" s="648"/>
      <c r="DL347" s="648"/>
      <c r="DM347" s="648"/>
      <c r="DN347" s="648"/>
      <c r="DO347" s="648"/>
      <c r="DP347" s="648"/>
      <c r="DQ347" s="648"/>
      <c r="DR347" s="648"/>
      <c r="DS347" s="648"/>
      <c r="DT347" s="648"/>
      <c r="DU347" s="648"/>
      <c r="DV347" s="648"/>
      <c r="DW347" s="648"/>
      <c r="DX347" s="648"/>
      <c r="DY347" s="648"/>
      <c r="DZ347" s="648"/>
      <c r="EA347" s="648"/>
      <c r="EB347" s="648"/>
      <c r="EC347" s="648"/>
      <c r="ED347" s="648"/>
      <c r="EE347" s="648"/>
      <c r="EF347" s="648"/>
      <c r="EG347" s="648"/>
      <c r="EH347" s="648"/>
      <c r="EI347" s="648"/>
      <c r="EJ347" s="648"/>
      <c r="EK347" s="648"/>
      <c r="EL347" s="648"/>
      <c r="EM347" s="648"/>
      <c r="EN347" s="648"/>
      <c r="EO347" s="648"/>
      <c r="EP347" s="648"/>
      <c r="EQ347" s="648"/>
      <c r="ER347" s="648"/>
      <c r="ES347" s="648"/>
      <c r="ET347" s="648"/>
      <c r="EU347" s="648"/>
      <c r="EV347" s="648"/>
      <c r="EW347" s="648"/>
      <c r="EX347" s="648"/>
      <c r="EY347" s="648"/>
      <c r="EZ347" s="648"/>
      <c r="FA347" s="648"/>
      <c r="FB347" s="648"/>
      <c r="FC347" s="648"/>
      <c r="FD347" s="648"/>
      <c r="FE347" s="648"/>
      <c r="FF347" s="648"/>
      <c r="FG347" s="648"/>
      <c r="FH347" s="648"/>
      <c r="FI347" s="648"/>
      <c r="FJ347" s="648"/>
      <c r="FK347" s="648"/>
      <c r="FL347" s="648"/>
      <c r="FM347" s="648"/>
      <c r="FN347" s="648"/>
      <c r="FO347" s="648"/>
      <c r="FP347" s="648"/>
      <c r="FQ347" s="648"/>
      <c r="FR347" s="648"/>
      <c r="FS347" s="648"/>
      <c r="FT347" s="648"/>
      <c r="FU347" s="648"/>
      <c r="FV347" s="648"/>
      <c r="FW347" s="648"/>
      <c r="FX347" s="648"/>
      <c r="FY347" s="648"/>
      <c r="FZ347" s="648"/>
      <c r="GA347" s="648"/>
      <c r="GB347" s="648"/>
      <c r="GC347" s="648"/>
      <c r="GD347" s="648"/>
      <c r="GE347" s="648"/>
      <c r="GF347" s="648"/>
      <c r="GG347" s="648"/>
      <c r="GH347" s="648"/>
      <c r="GI347" s="648"/>
      <c r="GJ347" s="648"/>
      <c r="GK347" s="648"/>
      <c r="GL347" s="648"/>
      <c r="GM347" s="648"/>
      <c r="GN347" s="648"/>
      <c r="GO347" s="648"/>
      <c r="GP347" s="648"/>
      <c r="GQ347" s="648"/>
      <c r="GR347" s="648"/>
      <c r="GS347" s="648"/>
      <c r="GT347" s="648"/>
      <c r="GU347" s="648"/>
      <c r="GV347" s="648"/>
      <c r="GW347" s="648"/>
      <c r="GX347" s="648"/>
      <c r="GY347" s="648"/>
      <c r="GZ347" s="648"/>
      <c r="HA347" s="648"/>
      <c r="HB347" s="648"/>
      <c r="HC347" s="648"/>
      <c r="HD347" s="648"/>
      <c r="HE347" s="648"/>
      <c r="HF347" s="648"/>
      <c r="HG347" s="648"/>
      <c r="HH347" s="648"/>
      <c r="HI347" s="648"/>
      <c r="HJ347" s="648"/>
      <c r="HK347" s="648"/>
      <c r="HL347" s="648"/>
    </row>
    <row r="348" spans="1:220" s="679" customFormat="1">
      <c r="A348" s="648"/>
      <c r="B348" s="648"/>
      <c r="C348" s="648"/>
      <c r="D348" s="648"/>
      <c r="E348" s="648"/>
      <c r="F348" s="648"/>
      <c r="G348" s="690"/>
      <c r="H348" s="691"/>
      <c r="I348" s="691"/>
      <c r="J348" s="645"/>
      <c r="K348" s="648"/>
      <c r="L348" s="648"/>
      <c r="M348" s="648"/>
      <c r="N348" s="648"/>
      <c r="O348" s="648"/>
      <c r="P348" s="648"/>
      <c r="Q348" s="648"/>
      <c r="R348" s="648"/>
      <c r="S348" s="648"/>
      <c r="T348" s="648"/>
      <c r="U348" s="648"/>
      <c r="V348" s="648"/>
      <c r="W348" s="648"/>
      <c r="X348" s="648"/>
      <c r="Y348" s="648"/>
      <c r="Z348" s="648"/>
      <c r="AA348" s="648"/>
      <c r="AB348" s="648"/>
      <c r="AC348" s="648"/>
      <c r="AD348" s="648"/>
      <c r="AE348" s="648"/>
      <c r="AF348" s="648"/>
      <c r="AG348" s="648"/>
      <c r="AH348" s="648"/>
      <c r="AI348" s="648"/>
      <c r="AJ348" s="648"/>
      <c r="AK348" s="648"/>
      <c r="AL348" s="648"/>
      <c r="AM348" s="648"/>
      <c r="AN348" s="648"/>
      <c r="AO348" s="648"/>
      <c r="AP348" s="648"/>
      <c r="AQ348" s="648"/>
      <c r="AR348" s="648"/>
      <c r="AS348" s="648"/>
      <c r="AT348" s="648"/>
      <c r="AU348" s="648"/>
      <c r="AV348" s="648"/>
      <c r="AW348" s="648"/>
      <c r="AX348" s="648"/>
      <c r="AY348" s="648"/>
      <c r="AZ348" s="648"/>
      <c r="BA348" s="648"/>
      <c r="BB348" s="648"/>
      <c r="BC348" s="648"/>
      <c r="BD348" s="648"/>
      <c r="BE348" s="648"/>
      <c r="BF348" s="648"/>
      <c r="BG348" s="648"/>
      <c r="BH348" s="648"/>
      <c r="BI348" s="648"/>
      <c r="BJ348" s="648"/>
      <c r="BK348" s="648"/>
      <c r="BL348" s="648"/>
      <c r="BM348" s="648"/>
      <c r="BN348" s="648"/>
      <c r="BO348" s="648"/>
      <c r="BP348" s="648"/>
      <c r="BQ348" s="648"/>
      <c r="BR348" s="648"/>
      <c r="BS348" s="648"/>
      <c r="BT348" s="648"/>
      <c r="BU348" s="648"/>
      <c r="BV348" s="648"/>
      <c r="BW348" s="648"/>
      <c r="BX348" s="648"/>
      <c r="BY348" s="648"/>
      <c r="BZ348" s="648"/>
      <c r="CA348" s="648"/>
      <c r="CB348" s="648"/>
      <c r="CC348" s="648"/>
      <c r="CD348" s="648"/>
      <c r="CE348" s="648"/>
      <c r="CF348" s="648"/>
      <c r="CG348" s="648"/>
      <c r="CH348" s="648"/>
      <c r="CI348" s="648"/>
      <c r="CJ348" s="648"/>
      <c r="CK348" s="648"/>
      <c r="CL348" s="648"/>
      <c r="CM348" s="648"/>
      <c r="CN348" s="648"/>
      <c r="CO348" s="648"/>
      <c r="CP348" s="648"/>
      <c r="CQ348" s="648"/>
      <c r="CR348" s="648"/>
      <c r="CS348" s="648"/>
      <c r="CT348" s="648"/>
      <c r="CU348" s="648"/>
      <c r="CV348" s="648"/>
      <c r="CW348" s="648"/>
      <c r="CX348" s="648"/>
      <c r="CY348" s="648"/>
      <c r="CZ348" s="648"/>
      <c r="DA348" s="648"/>
      <c r="DB348" s="648"/>
      <c r="DC348" s="648"/>
      <c r="DD348" s="648"/>
      <c r="DE348" s="648"/>
      <c r="DF348" s="648"/>
      <c r="DG348" s="648"/>
      <c r="DH348" s="648"/>
      <c r="DI348" s="648"/>
      <c r="DJ348" s="648"/>
      <c r="DK348" s="648"/>
      <c r="DL348" s="648"/>
      <c r="DM348" s="648"/>
      <c r="DN348" s="648"/>
      <c r="DO348" s="648"/>
      <c r="DP348" s="648"/>
      <c r="DQ348" s="648"/>
      <c r="DR348" s="648"/>
      <c r="DS348" s="648"/>
      <c r="DT348" s="648"/>
      <c r="DU348" s="648"/>
      <c r="DV348" s="648"/>
      <c r="DW348" s="648"/>
      <c r="DX348" s="648"/>
      <c r="DY348" s="648"/>
      <c r="DZ348" s="648"/>
      <c r="EA348" s="648"/>
      <c r="EB348" s="648"/>
      <c r="EC348" s="648"/>
      <c r="ED348" s="648"/>
      <c r="EE348" s="648"/>
      <c r="EF348" s="648"/>
      <c r="EG348" s="648"/>
      <c r="EH348" s="648"/>
      <c r="EI348" s="648"/>
      <c r="EJ348" s="648"/>
      <c r="EK348" s="648"/>
      <c r="EL348" s="648"/>
      <c r="EM348" s="648"/>
      <c r="EN348" s="648"/>
      <c r="EO348" s="648"/>
      <c r="EP348" s="648"/>
      <c r="EQ348" s="648"/>
      <c r="ER348" s="648"/>
      <c r="ES348" s="648"/>
      <c r="ET348" s="648"/>
      <c r="EU348" s="648"/>
      <c r="EV348" s="648"/>
      <c r="EW348" s="648"/>
      <c r="EX348" s="648"/>
      <c r="EY348" s="648"/>
      <c r="EZ348" s="648"/>
      <c r="FA348" s="648"/>
      <c r="FB348" s="648"/>
      <c r="FC348" s="648"/>
      <c r="FD348" s="648"/>
      <c r="FE348" s="648"/>
      <c r="FF348" s="648"/>
      <c r="FG348" s="648"/>
      <c r="FH348" s="648"/>
      <c r="FI348" s="648"/>
      <c r="FJ348" s="648"/>
      <c r="FK348" s="648"/>
      <c r="FL348" s="648"/>
      <c r="FM348" s="648"/>
      <c r="FN348" s="648"/>
      <c r="FO348" s="648"/>
      <c r="FP348" s="648"/>
      <c r="FQ348" s="648"/>
      <c r="FR348" s="648"/>
      <c r="FS348" s="648"/>
      <c r="FT348" s="648"/>
      <c r="FU348" s="648"/>
      <c r="FV348" s="648"/>
      <c r="FW348" s="648"/>
      <c r="FX348" s="648"/>
      <c r="FY348" s="648"/>
      <c r="FZ348" s="648"/>
      <c r="GA348" s="648"/>
      <c r="GB348" s="648"/>
      <c r="GC348" s="648"/>
      <c r="GD348" s="648"/>
      <c r="GE348" s="648"/>
      <c r="GF348" s="648"/>
      <c r="GG348" s="648"/>
      <c r="GH348" s="648"/>
      <c r="GI348" s="648"/>
      <c r="GJ348" s="648"/>
      <c r="GK348" s="648"/>
      <c r="GL348" s="648"/>
      <c r="GM348" s="648"/>
      <c r="GN348" s="648"/>
      <c r="GO348" s="648"/>
      <c r="GP348" s="648"/>
      <c r="GQ348" s="648"/>
      <c r="GR348" s="648"/>
      <c r="GS348" s="648"/>
      <c r="GT348" s="648"/>
      <c r="GU348" s="648"/>
      <c r="GV348" s="648"/>
      <c r="GW348" s="648"/>
      <c r="GX348" s="648"/>
      <c r="GY348" s="648"/>
      <c r="GZ348" s="648"/>
      <c r="HA348" s="648"/>
      <c r="HB348" s="648"/>
      <c r="HC348" s="648"/>
      <c r="HD348" s="648"/>
      <c r="HE348" s="648"/>
      <c r="HF348" s="648"/>
      <c r="HG348" s="648"/>
      <c r="HH348" s="648"/>
      <c r="HI348" s="648"/>
      <c r="HJ348" s="648"/>
      <c r="HK348" s="648"/>
      <c r="HL348" s="648"/>
    </row>
    <row r="349" spans="1:220" s="679" customFormat="1">
      <c r="A349" s="648"/>
      <c r="B349" s="648"/>
      <c r="C349" s="648"/>
      <c r="D349" s="648"/>
      <c r="E349" s="648"/>
      <c r="F349" s="648"/>
      <c r="G349" s="690"/>
      <c r="H349" s="691"/>
      <c r="I349" s="691"/>
      <c r="J349" s="645"/>
      <c r="K349" s="648"/>
      <c r="L349" s="648"/>
      <c r="M349" s="648"/>
      <c r="N349" s="648"/>
      <c r="O349" s="648"/>
      <c r="P349" s="648"/>
      <c r="Q349" s="648"/>
      <c r="R349" s="648"/>
      <c r="S349" s="648"/>
      <c r="T349" s="648"/>
      <c r="U349" s="648"/>
      <c r="V349" s="648"/>
      <c r="W349" s="648"/>
      <c r="X349" s="648"/>
      <c r="Y349" s="648"/>
      <c r="Z349" s="648"/>
      <c r="AA349" s="648"/>
      <c r="AB349" s="648"/>
      <c r="AC349" s="648"/>
      <c r="AD349" s="648"/>
      <c r="AE349" s="648"/>
      <c r="AF349" s="648"/>
      <c r="AG349" s="648"/>
      <c r="AH349" s="648"/>
      <c r="AI349" s="648"/>
      <c r="AJ349" s="648"/>
      <c r="AK349" s="648"/>
      <c r="AL349" s="648"/>
      <c r="AM349" s="648"/>
      <c r="AN349" s="648"/>
      <c r="AO349" s="648"/>
      <c r="AP349" s="648"/>
      <c r="AQ349" s="648"/>
      <c r="AR349" s="648"/>
      <c r="AS349" s="648"/>
      <c r="AT349" s="648"/>
      <c r="AU349" s="648"/>
      <c r="AV349" s="648"/>
      <c r="AW349" s="648"/>
      <c r="AX349" s="648"/>
      <c r="AY349" s="648"/>
      <c r="AZ349" s="648"/>
      <c r="BA349" s="648"/>
      <c r="BB349" s="648"/>
      <c r="BC349" s="648"/>
      <c r="BD349" s="648"/>
      <c r="BE349" s="648"/>
      <c r="BF349" s="648"/>
      <c r="BG349" s="648"/>
      <c r="BH349" s="648"/>
      <c r="BI349" s="648"/>
      <c r="BJ349" s="648"/>
      <c r="BK349" s="648"/>
      <c r="BL349" s="648"/>
      <c r="BM349" s="648"/>
      <c r="BN349" s="648"/>
      <c r="BO349" s="648"/>
      <c r="BP349" s="648"/>
      <c r="BQ349" s="648"/>
      <c r="BR349" s="648"/>
      <c r="BS349" s="648"/>
      <c r="BT349" s="648"/>
      <c r="BU349" s="648"/>
      <c r="BV349" s="648"/>
      <c r="BW349" s="648"/>
      <c r="BX349" s="648"/>
      <c r="BY349" s="648"/>
      <c r="BZ349" s="648"/>
      <c r="CA349" s="648"/>
      <c r="CB349" s="648"/>
      <c r="CC349" s="648"/>
      <c r="CD349" s="648"/>
      <c r="CE349" s="648"/>
      <c r="CF349" s="648"/>
      <c r="CG349" s="648"/>
      <c r="CH349" s="648"/>
      <c r="CI349" s="648"/>
      <c r="CJ349" s="648"/>
      <c r="CK349" s="648"/>
      <c r="CL349" s="648"/>
      <c r="CM349" s="648"/>
      <c r="CN349" s="648"/>
      <c r="CO349" s="648"/>
      <c r="CP349" s="648"/>
      <c r="CQ349" s="648"/>
      <c r="CR349" s="648"/>
      <c r="CS349" s="648"/>
      <c r="CT349" s="648"/>
      <c r="CU349" s="648"/>
      <c r="CV349" s="648"/>
      <c r="CW349" s="648"/>
      <c r="CX349" s="648"/>
      <c r="CY349" s="648"/>
      <c r="CZ349" s="648"/>
      <c r="DA349" s="648"/>
      <c r="DB349" s="648"/>
      <c r="DC349" s="648"/>
      <c r="DD349" s="648"/>
      <c r="DE349" s="648"/>
      <c r="DF349" s="648"/>
      <c r="DG349" s="648"/>
      <c r="DH349" s="648"/>
      <c r="DI349" s="648"/>
      <c r="DJ349" s="648"/>
      <c r="DK349" s="648"/>
      <c r="DL349" s="648"/>
      <c r="DM349" s="648"/>
      <c r="DN349" s="648"/>
      <c r="DO349" s="648"/>
      <c r="DP349" s="648"/>
      <c r="DQ349" s="648"/>
      <c r="DR349" s="648"/>
      <c r="DS349" s="648"/>
      <c r="DT349" s="648"/>
      <c r="DU349" s="648"/>
      <c r="DV349" s="648"/>
      <c r="DW349" s="648"/>
      <c r="DX349" s="648"/>
      <c r="DY349" s="648"/>
      <c r="DZ349" s="648"/>
      <c r="EA349" s="648"/>
      <c r="EB349" s="648"/>
      <c r="EC349" s="648"/>
      <c r="ED349" s="648"/>
      <c r="EE349" s="648"/>
      <c r="EF349" s="648"/>
      <c r="EG349" s="648"/>
      <c r="EH349" s="648"/>
      <c r="EI349" s="648"/>
      <c r="EJ349" s="648"/>
      <c r="EK349" s="648"/>
      <c r="EL349" s="648"/>
      <c r="EM349" s="648"/>
      <c r="EN349" s="648"/>
      <c r="EO349" s="648"/>
      <c r="EP349" s="648"/>
      <c r="EQ349" s="648"/>
      <c r="ER349" s="648"/>
      <c r="ES349" s="648"/>
      <c r="ET349" s="648"/>
      <c r="EU349" s="648"/>
      <c r="EV349" s="648"/>
      <c r="EW349" s="648"/>
      <c r="EX349" s="648"/>
      <c r="EY349" s="648"/>
      <c r="EZ349" s="648"/>
      <c r="FA349" s="648"/>
      <c r="FB349" s="648"/>
      <c r="FC349" s="648"/>
      <c r="FD349" s="648"/>
      <c r="FE349" s="648"/>
      <c r="FF349" s="648"/>
      <c r="FG349" s="648"/>
      <c r="FH349" s="648"/>
      <c r="FI349" s="648"/>
      <c r="FJ349" s="648"/>
      <c r="FK349" s="648"/>
      <c r="FL349" s="648"/>
      <c r="FM349" s="648"/>
      <c r="FN349" s="648"/>
      <c r="FO349" s="648"/>
      <c r="FP349" s="648"/>
      <c r="FQ349" s="648"/>
      <c r="FR349" s="648"/>
      <c r="FS349" s="648"/>
      <c r="FT349" s="648"/>
      <c r="FU349" s="648"/>
      <c r="FV349" s="648"/>
      <c r="FW349" s="648"/>
      <c r="FX349" s="648"/>
      <c r="FY349" s="648"/>
      <c r="FZ349" s="648"/>
      <c r="GA349" s="648"/>
      <c r="GB349" s="648"/>
      <c r="GC349" s="648"/>
      <c r="GD349" s="648"/>
      <c r="GE349" s="648"/>
      <c r="GF349" s="648"/>
      <c r="GG349" s="648"/>
      <c r="GH349" s="648"/>
      <c r="GI349" s="648"/>
      <c r="GJ349" s="648"/>
      <c r="GK349" s="648"/>
      <c r="GL349" s="648"/>
      <c r="GM349" s="648"/>
      <c r="GN349" s="648"/>
      <c r="GO349" s="648"/>
      <c r="GP349" s="648"/>
      <c r="GQ349" s="648"/>
      <c r="GR349" s="648"/>
      <c r="GS349" s="648"/>
      <c r="GT349" s="648"/>
      <c r="GU349" s="648"/>
      <c r="GV349" s="648"/>
      <c r="GW349" s="648"/>
      <c r="GX349" s="648"/>
      <c r="GY349" s="648"/>
      <c r="GZ349" s="648"/>
      <c r="HA349" s="648"/>
      <c r="HB349" s="648"/>
      <c r="HC349" s="648"/>
      <c r="HD349" s="648"/>
      <c r="HE349" s="648"/>
      <c r="HF349" s="648"/>
      <c r="HG349" s="648"/>
      <c r="HH349" s="648"/>
      <c r="HI349" s="648"/>
      <c r="HJ349" s="648"/>
      <c r="HK349" s="648"/>
      <c r="HL349" s="648"/>
    </row>
    <row r="350" spans="1:220" s="679" customFormat="1">
      <c r="A350" s="648"/>
      <c r="B350" s="648"/>
      <c r="C350" s="648"/>
      <c r="D350" s="648"/>
      <c r="E350" s="648"/>
      <c r="F350" s="648"/>
      <c r="G350" s="690"/>
      <c r="H350" s="691"/>
      <c r="I350" s="691"/>
      <c r="J350" s="645"/>
      <c r="K350" s="648"/>
      <c r="L350" s="648"/>
      <c r="M350" s="648"/>
      <c r="N350" s="648"/>
      <c r="O350" s="648"/>
      <c r="P350" s="648"/>
      <c r="Q350" s="648"/>
      <c r="R350" s="648"/>
      <c r="S350" s="648"/>
      <c r="T350" s="648"/>
      <c r="U350" s="648"/>
      <c r="V350" s="648"/>
      <c r="W350" s="648"/>
      <c r="X350" s="648"/>
      <c r="Y350" s="648"/>
      <c r="Z350" s="648"/>
      <c r="AA350" s="648"/>
      <c r="AB350" s="648"/>
      <c r="AC350" s="648"/>
      <c r="AD350" s="648"/>
      <c r="AE350" s="648"/>
      <c r="AF350" s="648"/>
      <c r="AG350" s="648"/>
      <c r="AH350" s="648"/>
      <c r="AI350" s="648"/>
      <c r="AJ350" s="648"/>
      <c r="AK350" s="648"/>
      <c r="AL350" s="648"/>
      <c r="AM350" s="648"/>
      <c r="AN350" s="648"/>
      <c r="AO350" s="648"/>
      <c r="AP350" s="648"/>
      <c r="AQ350" s="648"/>
      <c r="AR350" s="648"/>
      <c r="AS350" s="648"/>
      <c r="AT350" s="648"/>
      <c r="AU350" s="648"/>
      <c r="AV350" s="648"/>
      <c r="AW350" s="648"/>
      <c r="AX350" s="648"/>
      <c r="AY350" s="648"/>
      <c r="AZ350" s="648"/>
      <c r="BA350" s="648"/>
      <c r="BB350" s="648"/>
      <c r="BC350" s="648"/>
      <c r="BD350" s="648"/>
      <c r="BE350" s="648"/>
      <c r="BF350" s="648"/>
      <c r="BG350" s="648"/>
      <c r="BH350" s="648"/>
      <c r="BI350" s="648"/>
      <c r="BJ350" s="648"/>
      <c r="BK350" s="648"/>
      <c r="BL350" s="648"/>
      <c r="BM350" s="648"/>
      <c r="BN350" s="648"/>
      <c r="BO350" s="648"/>
      <c r="BP350" s="648"/>
      <c r="BQ350" s="648"/>
      <c r="BR350" s="648"/>
      <c r="BS350" s="648"/>
      <c r="BT350" s="648"/>
      <c r="BU350" s="648"/>
      <c r="BV350" s="648"/>
      <c r="BW350" s="648"/>
      <c r="BX350" s="648"/>
      <c r="BY350" s="648"/>
      <c r="BZ350" s="648"/>
      <c r="CA350" s="648"/>
      <c r="CB350" s="648"/>
      <c r="CC350" s="648"/>
      <c r="CD350" s="648"/>
      <c r="CE350" s="648"/>
      <c r="CF350" s="648"/>
      <c r="CG350" s="648"/>
      <c r="CH350" s="648"/>
      <c r="CI350" s="648"/>
      <c r="CJ350" s="648"/>
      <c r="CK350" s="648"/>
      <c r="CL350" s="648"/>
      <c r="CM350" s="648"/>
      <c r="CN350" s="648"/>
      <c r="CO350" s="648"/>
      <c r="CP350" s="648"/>
      <c r="CQ350" s="648"/>
      <c r="CR350" s="648"/>
      <c r="CS350" s="648"/>
      <c r="CT350" s="648"/>
      <c r="CU350" s="648"/>
      <c r="CV350" s="648"/>
      <c r="CW350" s="648"/>
      <c r="CX350" s="648"/>
      <c r="CY350" s="648"/>
      <c r="CZ350" s="648"/>
      <c r="DA350" s="648"/>
      <c r="DB350" s="648"/>
      <c r="DC350" s="648"/>
      <c r="DD350" s="648"/>
      <c r="DE350" s="648"/>
      <c r="DF350" s="648"/>
      <c r="DG350" s="648"/>
      <c r="DH350" s="648"/>
      <c r="DI350" s="648"/>
      <c r="DJ350" s="648"/>
      <c r="DK350" s="648"/>
      <c r="DL350" s="648"/>
      <c r="DM350" s="648"/>
      <c r="DN350" s="648"/>
      <c r="DO350" s="648"/>
      <c r="DP350" s="648"/>
      <c r="DQ350" s="648"/>
      <c r="DR350" s="648"/>
      <c r="DS350" s="648"/>
      <c r="DT350" s="648"/>
      <c r="DU350" s="648"/>
      <c r="DV350" s="648"/>
      <c r="DW350" s="648"/>
      <c r="DX350" s="648"/>
      <c r="DY350" s="648"/>
      <c r="DZ350" s="648"/>
      <c r="EA350" s="648"/>
      <c r="EB350" s="648"/>
      <c r="EC350" s="648"/>
      <c r="ED350" s="648"/>
      <c r="EE350" s="648"/>
      <c r="EF350" s="648"/>
      <c r="EG350" s="648"/>
      <c r="EH350" s="648"/>
      <c r="EI350" s="648"/>
      <c r="EJ350" s="648"/>
      <c r="EK350" s="648"/>
      <c r="EL350" s="648"/>
      <c r="EM350" s="648"/>
      <c r="EN350" s="648"/>
      <c r="EO350" s="648"/>
      <c r="EP350" s="648"/>
      <c r="EQ350" s="648"/>
      <c r="ER350" s="648"/>
      <c r="ES350" s="648"/>
      <c r="ET350" s="648"/>
      <c r="EU350" s="648"/>
      <c r="EV350" s="648"/>
      <c r="EW350" s="648"/>
      <c r="EX350" s="648"/>
      <c r="EY350" s="648"/>
      <c r="EZ350" s="648"/>
      <c r="FA350" s="648"/>
      <c r="FB350" s="648"/>
      <c r="FC350" s="648"/>
      <c r="FD350" s="648"/>
      <c r="FE350" s="648"/>
      <c r="FF350" s="648"/>
      <c r="FG350" s="648"/>
      <c r="FH350" s="648"/>
      <c r="FI350" s="648"/>
      <c r="FJ350" s="648"/>
      <c r="FK350" s="648"/>
      <c r="FL350" s="648"/>
      <c r="FM350" s="648"/>
      <c r="FN350" s="648"/>
      <c r="FO350" s="648"/>
      <c r="FP350" s="648"/>
      <c r="FQ350" s="648"/>
      <c r="FR350" s="648"/>
      <c r="FS350" s="648"/>
      <c r="FT350" s="648"/>
      <c r="FU350" s="648"/>
      <c r="FV350" s="648"/>
      <c r="FW350" s="648"/>
      <c r="FX350" s="648"/>
      <c r="FY350" s="648"/>
      <c r="FZ350" s="648"/>
      <c r="GA350" s="648"/>
      <c r="GB350" s="648"/>
      <c r="GC350" s="648"/>
      <c r="GD350" s="648"/>
      <c r="GE350" s="648"/>
      <c r="GF350" s="648"/>
      <c r="GG350" s="648"/>
      <c r="GH350" s="648"/>
      <c r="GI350" s="648"/>
      <c r="GJ350" s="648"/>
      <c r="GK350" s="648"/>
      <c r="GL350" s="648"/>
      <c r="GM350" s="648"/>
      <c r="GN350" s="648"/>
      <c r="GO350" s="648"/>
      <c r="GP350" s="648"/>
      <c r="GQ350" s="648"/>
      <c r="GR350" s="648"/>
      <c r="GS350" s="648"/>
      <c r="GT350" s="648"/>
      <c r="GU350" s="648"/>
      <c r="GV350" s="648"/>
      <c r="GW350" s="648"/>
      <c r="GX350" s="648"/>
      <c r="GY350" s="648"/>
      <c r="GZ350" s="648"/>
      <c r="HA350" s="648"/>
      <c r="HB350" s="648"/>
      <c r="HC350" s="648"/>
      <c r="HD350" s="648"/>
      <c r="HE350" s="648"/>
      <c r="HF350" s="648"/>
      <c r="HG350" s="648"/>
      <c r="HH350" s="648"/>
      <c r="HI350" s="648"/>
      <c r="HJ350" s="648"/>
      <c r="HK350" s="648"/>
      <c r="HL350" s="648"/>
    </row>
    <row r="351" spans="1:220" s="679" customFormat="1">
      <c r="A351" s="648"/>
      <c r="B351" s="648"/>
      <c r="C351" s="648"/>
      <c r="D351" s="648"/>
      <c r="E351" s="648"/>
      <c r="F351" s="648"/>
      <c r="G351" s="690"/>
      <c r="H351" s="691"/>
      <c r="I351" s="691"/>
      <c r="J351" s="645"/>
      <c r="K351" s="648"/>
      <c r="L351" s="648"/>
      <c r="M351" s="648"/>
      <c r="N351" s="648"/>
      <c r="O351" s="648"/>
      <c r="P351" s="648"/>
      <c r="Q351" s="648"/>
      <c r="R351" s="648"/>
      <c r="S351" s="648"/>
      <c r="T351" s="648"/>
      <c r="U351" s="648"/>
      <c r="V351" s="648"/>
      <c r="W351" s="648"/>
      <c r="X351" s="648"/>
      <c r="Y351" s="648"/>
      <c r="Z351" s="648"/>
      <c r="AA351" s="648"/>
      <c r="AB351" s="648"/>
      <c r="AC351" s="648"/>
      <c r="AD351" s="648"/>
      <c r="AE351" s="648"/>
      <c r="AF351" s="648"/>
      <c r="AG351" s="648"/>
      <c r="AH351" s="648"/>
      <c r="AI351" s="648"/>
      <c r="AJ351" s="648"/>
      <c r="AK351" s="648"/>
      <c r="AL351" s="648"/>
      <c r="AM351" s="648"/>
      <c r="AN351" s="648"/>
      <c r="AO351" s="648"/>
      <c r="AP351" s="648"/>
      <c r="AQ351" s="648"/>
      <c r="AR351" s="648"/>
      <c r="AS351" s="648"/>
      <c r="AT351" s="648"/>
      <c r="AU351" s="648"/>
      <c r="AV351" s="648"/>
      <c r="AW351" s="648"/>
      <c r="AX351" s="648"/>
      <c r="AY351" s="648"/>
      <c r="AZ351" s="648"/>
      <c r="BA351" s="648"/>
      <c r="BB351" s="648"/>
      <c r="BC351" s="648"/>
      <c r="BD351" s="648"/>
      <c r="BE351" s="648"/>
      <c r="BF351" s="648"/>
      <c r="BG351" s="648"/>
      <c r="BH351" s="648"/>
      <c r="BI351" s="648"/>
      <c r="BJ351" s="648"/>
      <c r="BK351" s="648"/>
      <c r="BL351" s="648"/>
      <c r="BM351" s="648"/>
      <c r="BN351" s="648"/>
      <c r="BO351" s="648"/>
      <c r="BP351" s="648"/>
      <c r="BQ351" s="648"/>
      <c r="BR351" s="648"/>
      <c r="BS351" s="648"/>
      <c r="BT351" s="648"/>
      <c r="BU351" s="648"/>
      <c r="BV351" s="648"/>
      <c r="BW351" s="648"/>
      <c r="BX351" s="648"/>
      <c r="BY351" s="648"/>
      <c r="BZ351" s="648"/>
      <c r="CA351" s="648"/>
      <c r="CB351" s="648"/>
      <c r="CC351" s="648"/>
      <c r="CD351" s="648"/>
      <c r="CE351" s="648"/>
      <c r="CF351" s="648"/>
      <c r="CG351" s="648"/>
      <c r="CH351" s="648"/>
      <c r="CI351" s="648"/>
      <c r="CJ351" s="648"/>
      <c r="CK351" s="648"/>
      <c r="CL351" s="648"/>
      <c r="CM351" s="648"/>
      <c r="CN351" s="648"/>
      <c r="CO351" s="648"/>
      <c r="CP351" s="648"/>
      <c r="CQ351" s="648"/>
      <c r="CR351" s="648"/>
      <c r="CS351" s="648"/>
      <c r="CT351" s="648"/>
      <c r="CU351" s="648"/>
      <c r="CV351" s="648"/>
      <c r="CW351" s="648"/>
      <c r="CX351" s="648"/>
      <c r="CY351" s="648"/>
      <c r="CZ351" s="648"/>
      <c r="DA351" s="648"/>
      <c r="DB351" s="648"/>
      <c r="DC351" s="648"/>
      <c r="DD351" s="648"/>
      <c r="DE351" s="648"/>
      <c r="DF351" s="648"/>
      <c r="DG351" s="648"/>
      <c r="DH351" s="648"/>
      <c r="DI351" s="648"/>
      <c r="DJ351" s="648"/>
      <c r="DK351" s="648"/>
      <c r="DL351" s="648"/>
      <c r="DM351" s="648"/>
      <c r="DN351" s="648"/>
      <c r="DO351" s="648"/>
      <c r="DP351" s="648"/>
      <c r="DQ351" s="648"/>
      <c r="DR351" s="648"/>
      <c r="DS351" s="648"/>
      <c r="DT351" s="648"/>
      <c r="DU351" s="648"/>
      <c r="DV351" s="648"/>
      <c r="DW351" s="648"/>
      <c r="DX351" s="648"/>
      <c r="DY351" s="648"/>
      <c r="DZ351" s="648"/>
      <c r="EA351" s="648"/>
      <c r="EB351" s="648"/>
      <c r="EC351" s="648"/>
      <c r="ED351" s="648"/>
      <c r="EE351" s="648"/>
      <c r="EF351" s="648"/>
      <c r="EG351" s="648"/>
      <c r="EH351" s="648"/>
      <c r="EI351" s="648"/>
      <c r="EJ351" s="648"/>
      <c r="EK351" s="648"/>
      <c r="EL351" s="648"/>
      <c r="EM351" s="648"/>
      <c r="EN351" s="648"/>
      <c r="EO351" s="648"/>
      <c r="EP351" s="648"/>
      <c r="EQ351" s="648"/>
      <c r="ER351" s="648"/>
      <c r="ES351" s="648"/>
      <c r="ET351" s="648"/>
      <c r="EU351" s="648"/>
      <c r="EV351" s="648"/>
      <c r="EW351" s="648"/>
      <c r="EX351" s="648"/>
      <c r="EY351" s="648"/>
      <c r="EZ351" s="648"/>
      <c r="FA351" s="648"/>
      <c r="FB351" s="648"/>
      <c r="FC351" s="648"/>
      <c r="FD351" s="648"/>
      <c r="FE351" s="648"/>
      <c r="FF351" s="648"/>
      <c r="FG351" s="648"/>
      <c r="FH351" s="648"/>
      <c r="FI351" s="648"/>
      <c r="FJ351" s="648"/>
      <c r="FK351" s="648"/>
      <c r="FL351" s="648"/>
      <c r="FM351" s="648"/>
      <c r="FN351" s="648"/>
      <c r="FO351" s="648"/>
      <c r="FP351" s="648"/>
      <c r="FQ351" s="648"/>
      <c r="FR351" s="648"/>
      <c r="FS351" s="648"/>
      <c r="FT351" s="648"/>
      <c r="FU351" s="648"/>
      <c r="FV351" s="648"/>
      <c r="FW351" s="648"/>
      <c r="FX351" s="648"/>
      <c r="FY351" s="648"/>
      <c r="FZ351" s="648"/>
      <c r="GA351" s="648"/>
      <c r="GB351" s="648"/>
      <c r="GC351" s="648"/>
      <c r="GD351" s="648"/>
      <c r="GE351" s="648"/>
      <c r="GF351" s="648"/>
      <c r="GG351" s="648"/>
      <c r="GH351" s="648"/>
      <c r="GI351" s="648"/>
      <c r="GJ351" s="648"/>
      <c r="GK351" s="648"/>
      <c r="GL351" s="648"/>
      <c r="GM351" s="648"/>
      <c r="GN351" s="648"/>
      <c r="GO351" s="648"/>
      <c r="GP351" s="648"/>
      <c r="GQ351" s="648"/>
      <c r="GR351" s="648"/>
      <c r="GS351" s="648"/>
      <c r="GT351" s="648"/>
      <c r="GU351" s="648"/>
      <c r="GV351" s="648"/>
      <c r="GW351" s="648"/>
      <c r="GX351" s="648"/>
      <c r="GY351" s="648"/>
      <c r="GZ351" s="648"/>
      <c r="HA351" s="648"/>
      <c r="HB351" s="648"/>
      <c r="HC351" s="648"/>
      <c r="HD351" s="648"/>
      <c r="HE351" s="648"/>
      <c r="HF351" s="648"/>
      <c r="HG351" s="648"/>
      <c r="HH351" s="648"/>
      <c r="HI351" s="648"/>
      <c r="HJ351" s="648"/>
      <c r="HK351" s="648"/>
      <c r="HL351" s="648"/>
    </row>
    <row r="352" spans="1:220" s="679" customFormat="1">
      <c r="A352" s="648"/>
      <c r="B352" s="648"/>
      <c r="C352" s="648"/>
      <c r="D352" s="648"/>
      <c r="E352" s="648"/>
      <c r="F352" s="648"/>
      <c r="G352" s="690"/>
      <c r="H352" s="691"/>
      <c r="I352" s="691"/>
      <c r="J352" s="645"/>
      <c r="K352" s="648"/>
      <c r="L352" s="648"/>
      <c r="M352" s="648"/>
      <c r="N352" s="648"/>
      <c r="O352" s="648"/>
      <c r="P352" s="648"/>
      <c r="Q352" s="648"/>
      <c r="R352" s="648"/>
      <c r="S352" s="648"/>
      <c r="T352" s="648"/>
      <c r="U352" s="648"/>
      <c r="V352" s="648"/>
      <c r="W352" s="648"/>
      <c r="X352" s="648"/>
      <c r="Y352" s="648"/>
      <c r="Z352" s="648"/>
      <c r="AA352" s="648"/>
      <c r="AB352" s="648"/>
      <c r="AC352" s="648"/>
      <c r="AD352" s="648"/>
      <c r="AE352" s="648"/>
      <c r="AF352" s="648"/>
      <c r="AG352" s="648"/>
      <c r="AH352" s="648"/>
      <c r="AI352" s="648"/>
      <c r="AJ352" s="648"/>
      <c r="AK352" s="648"/>
      <c r="AL352" s="648"/>
      <c r="AM352" s="648"/>
      <c r="AN352" s="648"/>
      <c r="AO352" s="648"/>
      <c r="AP352" s="648"/>
      <c r="AQ352" s="648"/>
      <c r="AR352" s="648"/>
      <c r="AS352" s="648"/>
      <c r="AT352" s="648"/>
      <c r="AU352" s="648"/>
      <c r="AV352" s="648"/>
      <c r="AW352" s="648"/>
      <c r="AX352" s="648"/>
      <c r="AY352" s="648"/>
      <c r="AZ352" s="648"/>
      <c r="BA352" s="648"/>
      <c r="BB352" s="648"/>
      <c r="BC352" s="648"/>
      <c r="BD352" s="648"/>
      <c r="BE352" s="648"/>
      <c r="BF352" s="648"/>
      <c r="BG352" s="648"/>
      <c r="BH352" s="648"/>
      <c r="BI352" s="648"/>
      <c r="BJ352" s="648"/>
      <c r="BK352" s="648"/>
      <c r="BL352" s="648"/>
      <c r="BM352" s="648"/>
      <c r="BN352" s="648"/>
      <c r="BO352" s="648"/>
      <c r="BP352" s="648"/>
      <c r="BQ352" s="648"/>
      <c r="BR352" s="648"/>
      <c r="BS352" s="648"/>
      <c r="BT352" s="648"/>
      <c r="BU352" s="648"/>
      <c r="BV352" s="648"/>
      <c r="BW352" s="648"/>
      <c r="BX352" s="648"/>
      <c r="BY352" s="648"/>
      <c r="BZ352" s="648"/>
      <c r="CA352" s="648"/>
      <c r="CB352" s="648"/>
      <c r="CC352" s="648"/>
      <c r="CD352" s="648"/>
      <c r="CE352" s="648"/>
      <c r="CF352" s="648"/>
      <c r="CG352" s="648"/>
      <c r="CH352" s="648"/>
      <c r="CI352" s="648"/>
      <c r="CJ352" s="648"/>
      <c r="CK352" s="648"/>
      <c r="CL352" s="648"/>
      <c r="CM352" s="648"/>
      <c r="CN352" s="648"/>
      <c r="CO352" s="648"/>
      <c r="CP352" s="648"/>
      <c r="CQ352" s="648"/>
      <c r="CR352" s="648"/>
      <c r="CS352" s="648"/>
      <c r="CT352" s="648"/>
      <c r="CU352" s="648"/>
      <c r="CV352" s="648"/>
      <c r="CW352" s="648"/>
      <c r="CX352" s="648"/>
      <c r="CY352" s="648"/>
      <c r="CZ352" s="648"/>
      <c r="DA352" s="648"/>
      <c r="DB352" s="648"/>
      <c r="DC352" s="648"/>
      <c r="DD352" s="648"/>
      <c r="DE352" s="648"/>
      <c r="DF352" s="648"/>
      <c r="DG352" s="648"/>
      <c r="DH352" s="648"/>
      <c r="DI352" s="648"/>
      <c r="DJ352" s="648"/>
      <c r="DK352" s="648"/>
      <c r="DL352" s="648"/>
      <c r="DM352" s="648"/>
      <c r="DN352" s="648"/>
      <c r="DO352" s="648"/>
      <c r="DP352" s="648"/>
      <c r="DQ352" s="648"/>
      <c r="DR352" s="648"/>
      <c r="DS352" s="648"/>
      <c r="DT352" s="648"/>
      <c r="DU352" s="648"/>
      <c r="DV352" s="648"/>
      <c r="DW352" s="648"/>
      <c r="DX352" s="648"/>
      <c r="DY352" s="648"/>
      <c r="DZ352" s="648"/>
      <c r="EA352" s="648"/>
      <c r="EB352" s="648"/>
      <c r="EC352" s="648"/>
      <c r="ED352" s="648"/>
      <c r="EE352" s="648"/>
      <c r="EF352" s="648"/>
      <c r="EG352" s="648"/>
      <c r="EH352" s="648"/>
      <c r="EI352" s="648"/>
      <c r="EJ352" s="648"/>
      <c r="EK352" s="648"/>
      <c r="EL352" s="648"/>
      <c r="EM352" s="648"/>
      <c r="EN352" s="648"/>
      <c r="EO352" s="648"/>
      <c r="EP352" s="648"/>
      <c r="EQ352" s="648"/>
      <c r="ER352" s="648"/>
      <c r="ES352" s="648"/>
      <c r="ET352" s="648"/>
      <c r="EU352" s="648"/>
      <c r="EV352" s="648"/>
      <c r="EW352" s="648"/>
      <c r="EX352" s="648"/>
      <c r="EY352" s="648"/>
      <c r="EZ352" s="648"/>
      <c r="FA352" s="648"/>
      <c r="FB352" s="648"/>
      <c r="FC352" s="648"/>
      <c r="FD352" s="648"/>
      <c r="FE352" s="648"/>
      <c r="FF352" s="648"/>
      <c r="FG352" s="648"/>
      <c r="FH352" s="648"/>
      <c r="FI352" s="648"/>
      <c r="FJ352" s="648"/>
      <c r="FK352" s="648"/>
      <c r="FL352" s="648"/>
      <c r="FM352" s="648"/>
      <c r="FN352" s="648"/>
      <c r="FO352" s="648"/>
      <c r="FP352" s="648"/>
      <c r="FQ352" s="648"/>
      <c r="FR352" s="648"/>
      <c r="FS352" s="648"/>
      <c r="FT352" s="648"/>
      <c r="FU352" s="648"/>
      <c r="FV352" s="648"/>
      <c r="FW352" s="648"/>
      <c r="FX352" s="648"/>
      <c r="FY352" s="648"/>
      <c r="FZ352" s="648"/>
      <c r="GA352" s="648"/>
      <c r="GB352" s="648"/>
      <c r="GC352" s="648"/>
      <c r="GD352" s="648"/>
      <c r="GE352" s="648"/>
      <c r="GF352" s="648"/>
      <c r="GG352" s="648"/>
      <c r="GH352" s="648"/>
      <c r="GI352" s="648"/>
      <c r="GJ352" s="648"/>
      <c r="GK352" s="648"/>
      <c r="GL352" s="648"/>
      <c r="GM352" s="648"/>
      <c r="GN352" s="648"/>
      <c r="GO352" s="648"/>
      <c r="GP352" s="648"/>
      <c r="GQ352" s="648"/>
      <c r="GR352" s="648"/>
      <c r="GS352" s="648"/>
      <c r="GT352" s="648"/>
      <c r="GU352" s="648"/>
      <c r="GV352" s="648"/>
      <c r="GW352" s="648"/>
      <c r="GX352" s="648"/>
      <c r="GY352" s="648"/>
      <c r="GZ352" s="648"/>
      <c r="HA352" s="648"/>
      <c r="HB352" s="648"/>
      <c r="HC352" s="648"/>
      <c r="HD352" s="648"/>
      <c r="HE352" s="648"/>
      <c r="HF352" s="648"/>
      <c r="HG352" s="648"/>
      <c r="HH352" s="648"/>
      <c r="HI352" s="648"/>
      <c r="HJ352" s="648"/>
      <c r="HK352" s="648"/>
      <c r="HL352" s="648"/>
    </row>
    <row r="353" spans="1:220" s="679" customFormat="1">
      <c r="A353" s="648"/>
      <c r="B353" s="648"/>
      <c r="C353" s="648"/>
      <c r="D353" s="648"/>
      <c r="E353" s="648"/>
      <c r="F353" s="648"/>
      <c r="G353" s="690"/>
      <c r="H353" s="691"/>
      <c r="I353" s="691"/>
      <c r="J353" s="645"/>
      <c r="K353" s="648"/>
      <c r="L353" s="648"/>
      <c r="M353" s="648"/>
      <c r="N353" s="648"/>
      <c r="O353" s="648"/>
      <c r="P353" s="648"/>
      <c r="Q353" s="648"/>
      <c r="R353" s="648"/>
      <c r="S353" s="648"/>
      <c r="T353" s="648"/>
      <c r="U353" s="648"/>
      <c r="V353" s="648"/>
      <c r="W353" s="648"/>
      <c r="X353" s="648"/>
      <c r="Y353" s="648"/>
      <c r="Z353" s="648"/>
      <c r="AA353" s="648"/>
      <c r="AB353" s="648"/>
      <c r="AC353" s="648"/>
      <c r="AD353" s="648"/>
      <c r="AE353" s="648"/>
      <c r="AF353" s="648"/>
      <c r="AG353" s="648"/>
      <c r="AH353" s="648"/>
      <c r="AI353" s="648"/>
      <c r="AJ353" s="648"/>
      <c r="AK353" s="648"/>
      <c r="AL353" s="648"/>
      <c r="AM353" s="648"/>
      <c r="AN353" s="648"/>
      <c r="AO353" s="648"/>
      <c r="AP353" s="648"/>
      <c r="AQ353" s="648"/>
      <c r="AR353" s="648"/>
      <c r="AS353" s="648"/>
      <c r="AT353" s="648"/>
      <c r="AU353" s="648"/>
      <c r="AV353" s="648"/>
      <c r="AW353" s="648"/>
      <c r="AX353" s="648"/>
      <c r="AY353" s="648"/>
      <c r="AZ353" s="648"/>
      <c r="BA353" s="648"/>
      <c r="BB353" s="648"/>
      <c r="BC353" s="648"/>
      <c r="BD353" s="648"/>
      <c r="BE353" s="648"/>
      <c r="BF353" s="648"/>
      <c r="BG353" s="648"/>
      <c r="BH353" s="648"/>
      <c r="BI353" s="648"/>
      <c r="BJ353" s="648"/>
      <c r="BK353" s="648"/>
      <c r="BL353" s="648"/>
      <c r="BM353" s="648"/>
      <c r="BN353" s="648"/>
      <c r="BO353" s="648"/>
      <c r="BP353" s="648"/>
      <c r="BQ353" s="648"/>
      <c r="BR353" s="648"/>
      <c r="BS353" s="648"/>
      <c r="BT353" s="648"/>
      <c r="BU353" s="648"/>
      <c r="BV353" s="648"/>
      <c r="BW353" s="648"/>
      <c r="BX353" s="648"/>
      <c r="BY353" s="648"/>
      <c r="BZ353" s="648"/>
      <c r="CA353" s="648"/>
      <c r="CB353" s="648"/>
      <c r="CC353" s="648"/>
      <c r="CD353" s="648"/>
      <c r="CE353" s="648"/>
      <c r="CF353" s="648"/>
      <c r="CG353" s="648"/>
      <c r="CH353" s="648"/>
      <c r="CI353" s="648"/>
      <c r="CJ353" s="648"/>
      <c r="CK353" s="648"/>
      <c r="CL353" s="648"/>
      <c r="CM353" s="648"/>
      <c r="CN353" s="648"/>
      <c r="CO353" s="648"/>
      <c r="CP353" s="648"/>
      <c r="CQ353" s="648"/>
      <c r="CR353" s="648"/>
      <c r="CS353" s="648"/>
      <c r="CT353" s="648"/>
      <c r="CU353" s="648"/>
      <c r="CV353" s="648"/>
      <c r="CW353" s="648"/>
      <c r="CX353" s="648"/>
      <c r="CY353" s="648"/>
      <c r="CZ353" s="648"/>
      <c r="DA353" s="648"/>
      <c r="DB353" s="648"/>
      <c r="DC353" s="648"/>
      <c r="DD353" s="648"/>
      <c r="DE353" s="648"/>
      <c r="DF353" s="648"/>
      <c r="DG353" s="648"/>
      <c r="DH353" s="648"/>
      <c r="DI353" s="648"/>
      <c r="DJ353" s="648"/>
      <c r="DK353" s="648"/>
      <c r="DL353" s="648"/>
      <c r="DM353" s="648"/>
      <c r="DN353" s="648"/>
      <c r="DO353" s="648"/>
      <c r="DP353" s="648"/>
      <c r="DQ353" s="648"/>
      <c r="DR353" s="648"/>
      <c r="DS353" s="648"/>
      <c r="DT353" s="648"/>
      <c r="DU353" s="648"/>
      <c r="DV353" s="648"/>
      <c r="DW353" s="648"/>
      <c r="DX353" s="648"/>
      <c r="DY353" s="648"/>
      <c r="DZ353" s="648"/>
      <c r="EA353" s="648"/>
      <c r="EB353" s="648"/>
      <c r="EC353" s="648"/>
      <c r="ED353" s="648"/>
      <c r="EE353" s="648"/>
      <c r="EF353" s="648"/>
      <c r="EG353" s="648"/>
      <c r="EH353" s="648"/>
      <c r="EI353" s="648"/>
      <c r="EJ353" s="648"/>
      <c r="EK353" s="648"/>
      <c r="EL353" s="648"/>
      <c r="EM353" s="648"/>
      <c r="EN353" s="648"/>
      <c r="EO353" s="648"/>
      <c r="EP353" s="648"/>
      <c r="EQ353" s="648"/>
      <c r="ER353" s="648"/>
      <c r="ES353" s="648"/>
      <c r="ET353" s="648"/>
      <c r="EU353" s="648"/>
      <c r="EV353" s="648"/>
      <c r="EW353" s="648"/>
      <c r="EX353" s="648"/>
      <c r="EY353" s="648"/>
      <c r="EZ353" s="648"/>
      <c r="FA353" s="648"/>
      <c r="FB353" s="648"/>
      <c r="FC353" s="648"/>
      <c r="FD353" s="648"/>
      <c r="FE353" s="648"/>
      <c r="FF353" s="648"/>
      <c r="FG353" s="648"/>
      <c r="FH353" s="648"/>
      <c r="FI353" s="648"/>
      <c r="FJ353" s="648"/>
      <c r="FK353" s="648"/>
      <c r="FL353" s="648"/>
      <c r="FM353" s="648"/>
      <c r="FN353" s="648"/>
      <c r="FO353" s="648"/>
      <c r="FP353" s="648"/>
      <c r="FQ353" s="648"/>
      <c r="FR353" s="648"/>
      <c r="FS353" s="648"/>
      <c r="FT353" s="648"/>
      <c r="FU353" s="648"/>
      <c r="FV353" s="648"/>
      <c r="FW353" s="648"/>
      <c r="FX353" s="648"/>
      <c r="FY353" s="648"/>
      <c r="FZ353" s="648"/>
      <c r="GA353" s="648"/>
      <c r="GB353" s="648"/>
      <c r="GC353" s="648"/>
      <c r="GD353" s="648"/>
      <c r="GE353" s="648"/>
      <c r="GF353" s="648"/>
      <c r="GG353" s="648"/>
      <c r="GH353" s="648"/>
      <c r="GI353" s="648"/>
      <c r="GJ353" s="648"/>
      <c r="GK353" s="648"/>
      <c r="GL353" s="648"/>
      <c r="GM353" s="648"/>
      <c r="GN353" s="648"/>
      <c r="GO353" s="648"/>
      <c r="GP353" s="648"/>
      <c r="GQ353" s="648"/>
      <c r="GR353" s="648"/>
      <c r="GS353" s="648"/>
      <c r="GT353" s="648"/>
      <c r="GU353" s="648"/>
      <c r="GV353" s="648"/>
      <c r="GW353" s="648"/>
      <c r="GX353" s="648"/>
      <c r="GY353" s="648"/>
      <c r="GZ353" s="648"/>
      <c r="HA353" s="648"/>
      <c r="HB353" s="648"/>
      <c r="HC353" s="648"/>
      <c r="HD353" s="648"/>
      <c r="HE353" s="648"/>
      <c r="HF353" s="648"/>
      <c r="HG353" s="648"/>
      <c r="HH353" s="648"/>
      <c r="HI353" s="648"/>
      <c r="HJ353" s="648"/>
      <c r="HK353" s="648"/>
      <c r="HL353" s="648"/>
    </row>
    <row r="354" spans="1:220" s="679" customFormat="1">
      <c r="A354" s="648"/>
      <c r="B354" s="648"/>
      <c r="C354" s="648"/>
      <c r="D354" s="648"/>
      <c r="E354" s="648"/>
      <c r="F354" s="648"/>
      <c r="G354" s="690"/>
      <c r="H354" s="691"/>
      <c r="I354" s="691"/>
      <c r="J354" s="645"/>
      <c r="K354" s="648"/>
      <c r="L354" s="648"/>
      <c r="M354" s="648"/>
      <c r="N354" s="648"/>
      <c r="O354" s="648"/>
      <c r="P354" s="648"/>
      <c r="Q354" s="648"/>
      <c r="R354" s="648"/>
      <c r="S354" s="648"/>
      <c r="T354" s="648"/>
      <c r="U354" s="648"/>
      <c r="V354" s="648"/>
      <c r="W354" s="648"/>
      <c r="X354" s="648"/>
      <c r="Y354" s="648"/>
      <c r="Z354" s="648"/>
      <c r="AA354" s="648"/>
      <c r="AB354" s="648"/>
      <c r="AC354" s="648"/>
      <c r="AD354" s="648"/>
      <c r="AE354" s="648"/>
      <c r="AF354" s="648"/>
      <c r="AG354" s="648"/>
      <c r="AH354" s="648"/>
      <c r="AI354" s="648"/>
      <c r="AJ354" s="648"/>
      <c r="AK354" s="648"/>
      <c r="AL354" s="648"/>
      <c r="AM354" s="648"/>
      <c r="AN354" s="648"/>
      <c r="AO354" s="648"/>
      <c r="AP354" s="648"/>
      <c r="AQ354" s="648"/>
      <c r="AR354" s="648"/>
      <c r="AS354" s="648"/>
      <c r="AT354" s="648"/>
      <c r="AU354" s="648"/>
      <c r="AV354" s="648"/>
      <c r="AW354" s="648"/>
      <c r="AX354" s="648"/>
      <c r="AY354" s="648"/>
      <c r="AZ354" s="648"/>
      <c r="BA354" s="648"/>
      <c r="BB354" s="648"/>
      <c r="BC354" s="648"/>
      <c r="BD354" s="648"/>
      <c r="BE354" s="648"/>
      <c r="BF354" s="648"/>
      <c r="BG354" s="648"/>
      <c r="BH354" s="648"/>
      <c r="BI354" s="648"/>
      <c r="BJ354" s="648"/>
      <c r="BK354" s="648"/>
      <c r="BL354" s="648"/>
      <c r="BM354" s="648"/>
      <c r="BN354" s="648"/>
      <c r="BO354" s="648"/>
      <c r="BP354" s="648"/>
      <c r="BQ354" s="648"/>
      <c r="BR354" s="648"/>
      <c r="BS354" s="648"/>
      <c r="BT354" s="648"/>
      <c r="BU354" s="648"/>
      <c r="BV354" s="648"/>
      <c r="BW354" s="648"/>
      <c r="BX354" s="648"/>
      <c r="BY354" s="648"/>
      <c r="BZ354" s="648"/>
      <c r="CA354" s="648"/>
      <c r="CB354" s="648"/>
      <c r="CC354" s="648"/>
      <c r="CD354" s="648"/>
      <c r="CE354" s="648"/>
      <c r="CF354" s="648"/>
      <c r="CG354" s="648"/>
      <c r="CH354" s="648"/>
      <c r="CI354" s="648"/>
      <c r="CJ354" s="648"/>
      <c r="CK354" s="648"/>
      <c r="CL354" s="648"/>
      <c r="CM354" s="648"/>
      <c r="CN354" s="648"/>
      <c r="CO354" s="648"/>
      <c r="CP354" s="648"/>
      <c r="CQ354" s="648"/>
      <c r="CR354" s="648"/>
      <c r="CS354" s="648"/>
      <c r="CT354" s="648"/>
      <c r="CU354" s="648"/>
      <c r="CV354" s="648"/>
      <c r="CW354" s="648"/>
      <c r="CX354" s="648"/>
      <c r="CY354" s="648"/>
      <c r="CZ354" s="648"/>
      <c r="DA354" s="648"/>
      <c r="DB354" s="648"/>
      <c r="DC354" s="648"/>
      <c r="DD354" s="648"/>
      <c r="DE354" s="648"/>
      <c r="DF354" s="648"/>
      <c r="DG354" s="648"/>
      <c r="DH354" s="648"/>
      <c r="DI354" s="648"/>
      <c r="DJ354" s="648"/>
      <c r="DK354" s="648"/>
      <c r="DL354" s="648"/>
      <c r="DM354" s="648"/>
      <c r="DN354" s="648"/>
      <c r="DO354" s="648"/>
      <c r="DP354" s="648"/>
      <c r="DQ354" s="648"/>
      <c r="DR354" s="648"/>
      <c r="DS354" s="648"/>
      <c r="DT354" s="648"/>
      <c r="DU354" s="648"/>
      <c r="DV354" s="648"/>
      <c r="DW354" s="648"/>
      <c r="DX354" s="648"/>
      <c r="DY354" s="648"/>
      <c r="DZ354" s="648"/>
      <c r="EA354" s="648"/>
      <c r="EB354" s="648"/>
      <c r="EC354" s="648"/>
      <c r="ED354" s="648"/>
      <c r="EE354" s="648"/>
      <c r="EF354" s="648"/>
      <c r="EG354" s="648"/>
      <c r="EH354" s="648"/>
      <c r="EI354" s="648"/>
      <c r="EJ354" s="648"/>
      <c r="EK354" s="648"/>
      <c r="EL354" s="648"/>
      <c r="EM354" s="648"/>
      <c r="EN354" s="648"/>
      <c r="EO354" s="648"/>
      <c r="EP354" s="648"/>
      <c r="EQ354" s="648"/>
      <c r="ER354" s="648"/>
      <c r="ES354" s="648"/>
      <c r="ET354" s="648"/>
      <c r="EU354" s="648"/>
      <c r="EV354" s="648"/>
      <c r="EW354" s="648"/>
      <c r="EX354" s="648"/>
      <c r="EY354" s="648"/>
      <c r="EZ354" s="648"/>
      <c r="FA354" s="648"/>
      <c r="FB354" s="648"/>
      <c r="FC354" s="648"/>
      <c r="FD354" s="648"/>
      <c r="FE354" s="648"/>
      <c r="FF354" s="648"/>
      <c r="FG354" s="648"/>
      <c r="FH354" s="648"/>
      <c r="FI354" s="648"/>
      <c r="FJ354" s="648"/>
      <c r="FK354" s="648"/>
      <c r="FL354" s="648"/>
      <c r="FM354" s="648"/>
      <c r="FN354" s="648"/>
      <c r="FO354" s="648"/>
      <c r="FP354" s="648"/>
      <c r="FQ354" s="648"/>
      <c r="FR354" s="648"/>
      <c r="FS354" s="648"/>
      <c r="FT354" s="648"/>
      <c r="FU354" s="648"/>
      <c r="FV354" s="648"/>
      <c r="FW354" s="648"/>
      <c r="FX354" s="648"/>
      <c r="FY354" s="648"/>
      <c r="FZ354" s="648"/>
      <c r="GA354" s="648"/>
      <c r="GB354" s="648"/>
      <c r="GC354" s="648"/>
      <c r="GD354" s="648"/>
      <c r="GE354" s="648"/>
      <c r="GF354" s="648"/>
      <c r="GG354" s="648"/>
      <c r="GH354" s="648"/>
      <c r="GI354" s="648"/>
      <c r="GJ354" s="648"/>
      <c r="GK354" s="648"/>
      <c r="GL354" s="648"/>
      <c r="GM354" s="648"/>
      <c r="GN354" s="648"/>
      <c r="GO354" s="648"/>
      <c r="GP354" s="648"/>
      <c r="GQ354" s="648"/>
      <c r="GR354" s="648"/>
      <c r="GS354" s="648"/>
      <c r="GT354" s="648"/>
      <c r="GU354" s="648"/>
      <c r="GV354" s="648"/>
      <c r="GW354" s="648"/>
      <c r="GX354" s="648"/>
      <c r="GY354" s="648"/>
      <c r="GZ354" s="648"/>
      <c r="HA354" s="648"/>
      <c r="HB354" s="648"/>
      <c r="HC354" s="648"/>
      <c r="HD354" s="648"/>
      <c r="HE354" s="648"/>
      <c r="HF354" s="648"/>
      <c r="HG354" s="648"/>
      <c r="HH354" s="648"/>
      <c r="HI354" s="648"/>
      <c r="HJ354" s="648"/>
      <c r="HK354" s="648"/>
      <c r="HL354" s="648"/>
    </row>
    <row r="355" spans="1:220" s="679" customFormat="1">
      <c r="A355" s="648"/>
      <c r="B355" s="648"/>
      <c r="C355" s="648"/>
      <c r="D355" s="648"/>
      <c r="E355" s="648"/>
      <c r="F355" s="648"/>
      <c r="G355" s="690"/>
      <c r="H355" s="691"/>
      <c r="I355" s="691"/>
      <c r="J355" s="645"/>
      <c r="K355" s="648"/>
      <c r="L355" s="648"/>
      <c r="M355" s="648"/>
      <c r="N355" s="648"/>
      <c r="O355" s="648"/>
      <c r="P355" s="648"/>
      <c r="Q355" s="648"/>
      <c r="R355" s="648"/>
      <c r="S355" s="648"/>
      <c r="T355" s="648"/>
      <c r="U355" s="648"/>
      <c r="V355" s="648"/>
      <c r="W355" s="648"/>
      <c r="X355" s="648"/>
      <c r="Y355" s="648"/>
      <c r="Z355" s="648"/>
      <c r="AA355" s="648"/>
      <c r="AB355" s="648"/>
      <c r="AC355" s="648"/>
      <c r="AD355" s="648"/>
      <c r="AE355" s="648"/>
      <c r="AF355" s="648"/>
      <c r="AG355" s="648"/>
      <c r="AH355" s="648"/>
      <c r="AI355" s="648"/>
      <c r="AJ355" s="648"/>
      <c r="AK355" s="648"/>
      <c r="AL355" s="648"/>
      <c r="AM355" s="648"/>
      <c r="AN355" s="648"/>
      <c r="AO355" s="648"/>
      <c r="AP355" s="648"/>
      <c r="AQ355" s="648"/>
      <c r="AR355" s="648"/>
      <c r="AS355" s="648"/>
      <c r="AT355" s="648"/>
      <c r="AU355" s="648"/>
      <c r="AV355" s="648"/>
      <c r="AW355" s="648"/>
      <c r="AX355" s="648"/>
      <c r="AY355" s="648"/>
      <c r="AZ355" s="648"/>
      <c r="BA355" s="648"/>
      <c r="BB355" s="648"/>
      <c r="BC355" s="648"/>
      <c r="BD355" s="648"/>
      <c r="BE355" s="648"/>
      <c r="BF355" s="648"/>
      <c r="BG355" s="648"/>
      <c r="BH355" s="648"/>
      <c r="BI355" s="648"/>
      <c r="BJ355" s="648"/>
      <c r="BK355" s="648"/>
      <c r="BL355" s="648"/>
      <c r="BM355" s="648"/>
      <c r="BN355" s="648"/>
      <c r="BO355" s="648"/>
      <c r="BP355" s="648"/>
      <c r="BQ355" s="648"/>
      <c r="BR355" s="648"/>
      <c r="BS355" s="648"/>
      <c r="BT355" s="648"/>
      <c r="BU355" s="648"/>
      <c r="BV355" s="648"/>
      <c r="BW355" s="648"/>
      <c r="BX355" s="648"/>
      <c r="BY355" s="648"/>
      <c r="BZ355" s="648"/>
      <c r="CA355" s="648"/>
      <c r="CB355" s="648"/>
      <c r="CC355" s="648"/>
      <c r="CD355" s="648"/>
      <c r="CE355" s="648"/>
      <c r="CF355" s="648"/>
      <c r="CG355" s="648"/>
      <c r="CH355" s="648"/>
      <c r="CI355" s="648"/>
      <c r="CJ355" s="648"/>
      <c r="CK355" s="648"/>
      <c r="CL355" s="648"/>
      <c r="CM355" s="648"/>
      <c r="CN355" s="648"/>
      <c r="CO355" s="648"/>
      <c r="CP355" s="648"/>
      <c r="CQ355" s="648"/>
      <c r="CR355" s="648"/>
      <c r="CS355" s="648"/>
      <c r="CT355" s="648"/>
      <c r="CU355" s="648"/>
      <c r="CV355" s="648"/>
      <c r="CW355" s="648"/>
      <c r="CX355" s="648"/>
      <c r="CY355" s="648"/>
      <c r="CZ355" s="648"/>
      <c r="DA355" s="648"/>
      <c r="DB355" s="648"/>
      <c r="DC355" s="648"/>
      <c r="DD355" s="648"/>
      <c r="DE355" s="648"/>
      <c r="DF355" s="648"/>
      <c r="DG355" s="648"/>
      <c r="DH355" s="648"/>
      <c r="DI355" s="648"/>
      <c r="DJ355" s="648"/>
      <c r="DK355" s="648"/>
      <c r="DL355" s="648"/>
      <c r="DM355" s="648"/>
      <c r="DN355" s="648"/>
      <c r="DO355" s="648"/>
      <c r="DP355" s="648"/>
      <c r="DQ355" s="648"/>
      <c r="DR355" s="648"/>
      <c r="DS355" s="648"/>
      <c r="DT355" s="648"/>
      <c r="DU355" s="648"/>
      <c r="DV355" s="648"/>
      <c r="DW355" s="648"/>
      <c r="DX355" s="648"/>
      <c r="DY355" s="648"/>
      <c r="DZ355" s="648"/>
      <c r="EA355" s="648"/>
      <c r="EB355" s="648"/>
      <c r="EC355" s="648"/>
      <c r="ED355" s="648"/>
      <c r="EE355" s="648"/>
      <c r="EF355" s="648"/>
      <c r="EG355" s="648"/>
      <c r="EH355" s="648"/>
      <c r="EI355" s="648"/>
      <c r="EJ355" s="648"/>
      <c r="EK355" s="648"/>
      <c r="EL355" s="648"/>
      <c r="EM355" s="648"/>
      <c r="EN355" s="648"/>
      <c r="EO355" s="648"/>
      <c r="EP355" s="648"/>
      <c r="EQ355" s="648"/>
      <c r="ER355" s="648"/>
      <c r="ES355" s="648"/>
      <c r="ET355" s="648"/>
      <c r="EU355" s="648"/>
      <c r="EV355" s="648"/>
      <c r="EW355" s="648"/>
      <c r="EX355" s="648"/>
      <c r="EY355" s="648"/>
      <c r="EZ355" s="648"/>
      <c r="FA355" s="648"/>
      <c r="FB355" s="648"/>
      <c r="FC355" s="648"/>
      <c r="FD355" s="648"/>
      <c r="FE355" s="648"/>
      <c r="FF355" s="648"/>
      <c r="FG355" s="648"/>
      <c r="FH355" s="648"/>
      <c r="FI355" s="648"/>
      <c r="FJ355" s="648"/>
      <c r="FK355" s="648"/>
      <c r="FL355" s="648"/>
      <c r="FM355" s="648"/>
      <c r="FN355" s="648"/>
      <c r="FO355" s="648"/>
      <c r="FP355" s="648"/>
      <c r="FQ355" s="648"/>
      <c r="FR355" s="648"/>
      <c r="FS355" s="648"/>
      <c r="FT355" s="648"/>
      <c r="FU355" s="648"/>
      <c r="FV355" s="648"/>
      <c r="FW355" s="648"/>
      <c r="FX355" s="648"/>
      <c r="FY355" s="648"/>
      <c r="FZ355" s="648"/>
      <c r="GA355" s="648"/>
      <c r="GB355" s="648"/>
      <c r="GC355" s="648"/>
      <c r="GD355" s="648"/>
      <c r="GE355" s="648"/>
      <c r="GF355" s="648"/>
      <c r="GG355" s="648"/>
      <c r="GH355" s="648"/>
      <c r="GI355" s="648"/>
      <c r="GJ355" s="648"/>
      <c r="GK355" s="648"/>
      <c r="GL355" s="648"/>
      <c r="GM355" s="648"/>
      <c r="GN355" s="648"/>
      <c r="GO355" s="648"/>
      <c r="GP355" s="648"/>
      <c r="GQ355" s="648"/>
      <c r="GR355" s="648"/>
      <c r="GS355" s="648"/>
      <c r="GT355" s="648"/>
      <c r="GU355" s="648"/>
      <c r="GV355" s="648"/>
      <c r="GW355" s="648"/>
      <c r="GX355" s="648"/>
      <c r="GY355" s="648"/>
      <c r="GZ355" s="648"/>
      <c r="HA355" s="648"/>
      <c r="HB355" s="648"/>
      <c r="HC355" s="648"/>
      <c r="HD355" s="648"/>
      <c r="HE355" s="648"/>
      <c r="HF355" s="648"/>
      <c r="HG355" s="648"/>
      <c r="HH355" s="648"/>
      <c r="HI355" s="648"/>
      <c r="HJ355" s="648"/>
      <c r="HK355" s="648"/>
      <c r="HL355" s="648"/>
    </row>
    <row r="356" spans="1:220" s="679" customFormat="1">
      <c r="A356" s="648"/>
      <c r="B356" s="648"/>
      <c r="C356" s="648"/>
      <c r="D356" s="648"/>
      <c r="E356" s="648"/>
      <c r="F356" s="648"/>
      <c r="G356" s="690"/>
      <c r="H356" s="691"/>
      <c r="I356" s="691"/>
      <c r="J356" s="645"/>
      <c r="K356" s="648"/>
      <c r="L356" s="648"/>
      <c r="M356" s="648"/>
      <c r="N356" s="648"/>
      <c r="O356" s="648"/>
      <c r="P356" s="648"/>
      <c r="Q356" s="648"/>
      <c r="R356" s="648"/>
      <c r="S356" s="648"/>
      <c r="T356" s="648"/>
      <c r="U356" s="648"/>
      <c r="V356" s="648"/>
      <c r="W356" s="648"/>
      <c r="X356" s="648"/>
      <c r="Y356" s="648"/>
      <c r="Z356" s="648"/>
      <c r="AA356" s="648"/>
      <c r="AB356" s="648"/>
      <c r="AC356" s="648"/>
      <c r="AD356" s="648"/>
      <c r="AE356" s="648"/>
      <c r="AF356" s="648"/>
      <c r="AG356" s="648"/>
      <c r="AH356" s="648"/>
      <c r="AI356" s="648"/>
      <c r="AJ356" s="648"/>
      <c r="AK356" s="648"/>
      <c r="AL356" s="648"/>
      <c r="AM356" s="648"/>
      <c r="AN356" s="648"/>
      <c r="AO356" s="648"/>
      <c r="AP356" s="648"/>
      <c r="AQ356" s="648"/>
      <c r="AR356" s="648"/>
      <c r="AS356" s="648"/>
      <c r="AT356" s="648"/>
      <c r="AU356" s="648"/>
      <c r="AV356" s="648"/>
      <c r="AW356" s="648"/>
      <c r="AX356" s="648"/>
      <c r="AY356" s="648"/>
      <c r="AZ356" s="648"/>
      <c r="BA356" s="648"/>
      <c r="BB356" s="648"/>
      <c r="BC356" s="648"/>
      <c r="BD356" s="648"/>
      <c r="BE356" s="648"/>
      <c r="BF356" s="648"/>
      <c r="BG356" s="648"/>
      <c r="BH356" s="648"/>
      <c r="BI356" s="648"/>
      <c r="BJ356" s="648"/>
      <c r="BK356" s="648"/>
      <c r="BL356" s="648"/>
      <c r="BM356" s="648"/>
      <c r="BN356" s="648"/>
      <c r="BO356" s="648"/>
      <c r="BP356" s="648"/>
      <c r="BQ356" s="648"/>
      <c r="BR356" s="648"/>
      <c r="BS356" s="648"/>
      <c r="BT356" s="648"/>
      <c r="BU356" s="648"/>
      <c r="BV356" s="648"/>
      <c r="BW356" s="648"/>
      <c r="BX356" s="648"/>
      <c r="BY356" s="648"/>
      <c r="BZ356" s="648"/>
      <c r="CA356" s="648"/>
      <c r="CB356" s="648"/>
      <c r="CC356" s="648"/>
      <c r="CD356" s="648"/>
      <c r="CE356" s="648"/>
      <c r="CF356" s="648"/>
      <c r="CG356" s="648"/>
      <c r="CH356" s="648"/>
      <c r="CI356" s="648"/>
      <c r="CJ356" s="648"/>
      <c r="CK356" s="648"/>
      <c r="CL356" s="648"/>
      <c r="CM356" s="648"/>
      <c r="CN356" s="648"/>
      <c r="CO356" s="648"/>
      <c r="CP356" s="648"/>
      <c r="CQ356" s="648"/>
      <c r="CR356" s="648"/>
      <c r="CS356" s="648"/>
      <c r="CT356" s="648"/>
      <c r="CU356" s="648"/>
      <c r="CV356" s="648"/>
      <c r="CW356" s="648"/>
      <c r="CX356" s="648"/>
      <c r="CY356" s="648"/>
      <c r="CZ356" s="648"/>
      <c r="DA356" s="648"/>
      <c r="DB356" s="648"/>
      <c r="DC356" s="648"/>
      <c r="DD356" s="648"/>
      <c r="DE356" s="648"/>
      <c r="DF356" s="648"/>
      <c r="DG356" s="648"/>
      <c r="DH356" s="648"/>
      <c r="DI356" s="648"/>
      <c r="DJ356" s="648"/>
      <c r="DK356" s="648"/>
      <c r="DL356" s="648"/>
      <c r="DM356" s="648"/>
      <c r="DN356" s="648"/>
      <c r="DO356" s="648"/>
      <c r="DP356" s="648"/>
      <c r="DQ356" s="648"/>
      <c r="DR356" s="648"/>
      <c r="DS356" s="648"/>
      <c r="DT356" s="648"/>
      <c r="DU356" s="648"/>
      <c r="DV356" s="648"/>
      <c r="DW356" s="648"/>
      <c r="DX356" s="648"/>
      <c r="DY356" s="648"/>
      <c r="DZ356" s="648"/>
      <c r="EA356" s="648"/>
      <c r="EB356" s="648"/>
      <c r="EC356" s="648"/>
      <c r="ED356" s="648"/>
      <c r="EE356" s="648"/>
      <c r="EF356" s="648"/>
      <c r="EG356" s="648"/>
      <c r="EH356" s="648"/>
      <c r="EI356" s="648"/>
      <c r="EJ356" s="648"/>
      <c r="EK356" s="648"/>
      <c r="EL356" s="648"/>
      <c r="EM356" s="648"/>
      <c r="EN356" s="648"/>
      <c r="EO356" s="648"/>
      <c r="EP356" s="648"/>
      <c r="EQ356" s="648"/>
      <c r="ER356" s="648"/>
      <c r="ES356" s="648"/>
      <c r="ET356" s="648"/>
      <c r="EU356" s="648"/>
      <c r="EV356" s="648"/>
      <c r="EW356" s="648"/>
      <c r="EX356" s="648"/>
      <c r="EY356" s="648"/>
      <c r="EZ356" s="648"/>
      <c r="FA356" s="648"/>
      <c r="FB356" s="648"/>
      <c r="FC356" s="648"/>
      <c r="FD356" s="648"/>
      <c r="FE356" s="648"/>
      <c r="FF356" s="648"/>
      <c r="FG356" s="648"/>
      <c r="FH356" s="648"/>
      <c r="FI356" s="648"/>
      <c r="FJ356" s="648"/>
      <c r="FK356" s="648"/>
      <c r="FL356" s="648"/>
      <c r="FM356" s="648"/>
      <c r="FN356" s="648"/>
      <c r="FO356" s="648"/>
      <c r="FP356" s="648"/>
      <c r="FQ356" s="648"/>
      <c r="FR356" s="648"/>
      <c r="FS356" s="648"/>
      <c r="FT356" s="648"/>
      <c r="FU356" s="648"/>
      <c r="FV356" s="648"/>
      <c r="FW356" s="648"/>
      <c r="FX356" s="648"/>
      <c r="FY356" s="648"/>
      <c r="FZ356" s="648"/>
      <c r="GA356" s="648"/>
      <c r="GB356" s="648"/>
      <c r="GC356" s="648"/>
      <c r="GD356" s="648"/>
      <c r="GE356" s="648"/>
      <c r="GF356" s="648"/>
      <c r="GG356" s="648"/>
      <c r="GH356" s="648"/>
      <c r="GI356" s="648"/>
      <c r="GJ356" s="648"/>
      <c r="GK356" s="648"/>
      <c r="GL356" s="648"/>
      <c r="GM356" s="648"/>
      <c r="GN356" s="648"/>
      <c r="GO356" s="648"/>
      <c r="GP356" s="648"/>
      <c r="GQ356" s="648"/>
      <c r="GR356" s="648"/>
      <c r="GS356" s="648"/>
      <c r="GT356" s="648"/>
      <c r="GU356" s="648"/>
      <c r="GV356" s="648"/>
      <c r="GW356" s="648"/>
      <c r="GX356" s="648"/>
      <c r="GY356" s="648"/>
      <c r="GZ356" s="648"/>
      <c r="HA356" s="648"/>
      <c r="HB356" s="648"/>
      <c r="HC356" s="648"/>
      <c r="HD356" s="648"/>
      <c r="HE356" s="648"/>
      <c r="HF356" s="648"/>
      <c r="HG356" s="648"/>
      <c r="HH356" s="648"/>
      <c r="HI356" s="648"/>
      <c r="HJ356" s="648"/>
      <c r="HK356" s="648"/>
      <c r="HL356" s="648"/>
    </row>
    <row r="357" spans="1:220" s="679" customFormat="1">
      <c r="A357" s="648"/>
      <c r="B357" s="648"/>
      <c r="C357" s="648"/>
      <c r="D357" s="648"/>
      <c r="E357" s="648"/>
      <c r="F357" s="648"/>
      <c r="G357" s="690"/>
      <c r="H357" s="691"/>
      <c r="I357" s="691"/>
      <c r="J357" s="645"/>
      <c r="K357" s="648"/>
      <c r="L357" s="648"/>
      <c r="M357" s="648"/>
      <c r="N357" s="648"/>
      <c r="O357" s="648"/>
      <c r="P357" s="648"/>
      <c r="Q357" s="648"/>
      <c r="R357" s="648"/>
      <c r="S357" s="648"/>
      <c r="T357" s="648"/>
      <c r="U357" s="648"/>
      <c r="V357" s="648"/>
      <c r="W357" s="648"/>
      <c r="X357" s="648"/>
      <c r="Y357" s="648"/>
      <c r="Z357" s="648"/>
      <c r="AA357" s="648"/>
      <c r="AB357" s="648"/>
      <c r="AC357" s="648"/>
      <c r="AD357" s="648"/>
      <c r="AE357" s="648"/>
      <c r="AF357" s="648"/>
      <c r="AG357" s="648"/>
      <c r="AH357" s="648"/>
      <c r="AI357" s="648"/>
      <c r="AJ357" s="648"/>
      <c r="AK357" s="648"/>
      <c r="AL357" s="648"/>
      <c r="AM357" s="648"/>
      <c r="AN357" s="648"/>
      <c r="AO357" s="648"/>
      <c r="AP357" s="648"/>
      <c r="AQ357" s="648"/>
      <c r="AR357" s="648"/>
      <c r="AS357" s="648"/>
      <c r="AT357" s="648"/>
      <c r="AU357" s="648"/>
      <c r="AV357" s="648"/>
      <c r="AW357" s="648"/>
      <c r="AX357" s="648"/>
      <c r="AY357" s="648"/>
      <c r="AZ357" s="648"/>
      <c r="BA357" s="648"/>
      <c r="BB357" s="648"/>
      <c r="BC357" s="648"/>
      <c r="BD357" s="648"/>
      <c r="BE357" s="648"/>
      <c r="BF357" s="648"/>
      <c r="BG357" s="648"/>
      <c r="BH357" s="648"/>
      <c r="BI357" s="648"/>
      <c r="BJ357" s="648"/>
      <c r="BK357" s="648"/>
      <c r="BL357" s="648"/>
      <c r="BM357" s="648"/>
      <c r="BN357" s="648"/>
      <c r="BO357" s="648"/>
      <c r="BP357" s="648"/>
      <c r="BQ357" s="648"/>
      <c r="BR357" s="648"/>
      <c r="BS357" s="648"/>
      <c r="BT357" s="648"/>
      <c r="BU357" s="648"/>
      <c r="BV357" s="648"/>
      <c r="BW357" s="648"/>
      <c r="BX357" s="648"/>
      <c r="BY357" s="648"/>
      <c r="BZ357" s="648"/>
      <c r="CA357" s="648"/>
      <c r="CB357" s="648"/>
      <c r="CC357" s="648"/>
      <c r="CD357" s="648"/>
      <c r="CE357" s="648"/>
      <c r="CF357" s="648"/>
      <c r="CG357" s="648"/>
      <c r="CH357" s="648"/>
      <c r="CI357" s="648"/>
      <c r="CJ357" s="648"/>
      <c r="CK357" s="648"/>
      <c r="CL357" s="648"/>
      <c r="CM357" s="648"/>
      <c r="CN357" s="648"/>
      <c r="CO357" s="648"/>
      <c r="CP357" s="648"/>
      <c r="CQ357" s="648"/>
      <c r="CR357" s="648"/>
      <c r="CS357" s="648"/>
      <c r="CT357" s="648"/>
      <c r="CU357" s="648"/>
      <c r="CV357" s="648"/>
      <c r="CW357" s="648"/>
      <c r="CX357" s="648"/>
      <c r="CY357" s="648"/>
      <c r="CZ357" s="648"/>
      <c r="DA357" s="648"/>
      <c r="DB357" s="648"/>
      <c r="DC357" s="648"/>
      <c r="DD357" s="648"/>
      <c r="DE357" s="648"/>
      <c r="DF357" s="648"/>
      <c r="DG357" s="648"/>
      <c r="DH357" s="648"/>
      <c r="DI357" s="648"/>
      <c r="DJ357" s="648"/>
      <c r="DK357" s="648"/>
      <c r="DL357" s="648"/>
      <c r="DM357" s="648"/>
      <c r="DN357" s="648"/>
      <c r="DO357" s="648"/>
      <c r="DP357" s="648"/>
      <c r="DQ357" s="648"/>
      <c r="DR357" s="648"/>
      <c r="DS357" s="648"/>
      <c r="DT357" s="648"/>
      <c r="DU357" s="648"/>
      <c r="DV357" s="648"/>
      <c r="DW357" s="648"/>
      <c r="DX357" s="648"/>
      <c r="DY357" s="648"/>
      <c r="DZ357" s="648"/>
      <c r="EA357" s="648"/>
      <c r="EB357" s="648"/>
      <c r="EC357" s="648"/>
      <c r="ED357" s="648"/>
      <c r="EE357" s="648"/>
      <c r="EF357" s="648"/>
      <c r="EG357" s="648"/>
      <c r="EH357" s="648"/>
      <c r="EI357" s="648"/>
      <c r="EJ357" s="648"/>
      <c r="EK357" s="648"/>
      <c r="EL357" s="648"/>
      <c r="EM357" s="648"/>
      <c r="EN357" s="648"/>
      <c r="EO357" s="648"/>
      <c r="EP357" s="648"/>
      <c r="EQ357" s="648"/>
      <c r="ER357" s="648"/>
      <c r="ES357" s="648"/>
      <c r="ET357" s="648"/>
      <c r="EU357" s="648"/>
      <c r="EV357" s="648"/>
      <c r="EW357" s="648"/>
      <c r="EX357" s="648"/>
      <c r="EY357" s="648"/>
      <c r="EZ357" s="648"/>
      <c r="FA357" s="648"/>
      <c r="FB357" s="648"/>
      <c r="FC357" s="648"/>
      <c r="FD357" s="648"/>
      <c r="FE357" s="648"/>
      <c r="FF357" s="648"/>
      <c r="FG357" s="648"/>
      <c r="FH357" s="648"/>
      <c r="FI357" s="648"/>
      <c r="FJ357" s="648"/>
      <c r="FK357" s="648"/>
      <c r="FL357" s="648"/>
      <c r="FM357" s="648"/>
      <c r="FN357" s="648"/>
      <c r="FO357" s="648"/>
      <c r="FP357" s="648"/>
      <c r="FQ357" s="648"/>
      <c r="FR357" s="648"/>
      <c r="FS357" s="648"/>
      <c r="FT357" s="648"/>
      <c r="FU357" s="648"/>
      <c r="FV357" s="648"/>
      <c r="FW357" s="648"/>
      <c r="FX357" s="648"/>
      <c r="FY357" s="648"/>
      <c r="FZ357" s="648"/>
      <c r="GA357" s="648"/>
      <c r="GB357" s="648"/>
      <c r="GC357" s="648"/>
      <c r="GD357" s="648"/>
      <c r="GE357" s="648"/>
      <c r="GF357" s="648"/>
      <c r="GG357" s="648"/>
      <c r="GH357" s="648"/>
      <c r="GI357" s="648"/>
      <c r="GJ357" s="648"/>
      <c r="GK357" s="648"/>
      <c r="GL357" s="648"/>
      <c r="GM357" s="648"/>
      <c r="GN357" s="648"/>
      <c r="GO357" s="648"/>
      <c r="GP357" s="648"/>
      <c r="GQ357" s="648"/>
      <c r="GR357" s="648"/>
      <c r="GS357" s="648"/>
      <c r="GT357" s="648"/>
      <c r="GU357" s="648"/>
      <c r="GV357" s="648"/>
      <c r="GW357" s="648"/>
      <c r="GX357" s="648"/>
      <c r="GY357" s="648"/>
      <c r="GZ357" s="648"/>
      <c r="HA357" s="648"/>
      <c r="HB357" s="648"/>
      <c r="HC357" s="648"/>
      <c r="HD357" s="648"/>
      <c r="HE357" s="648"/>
      <c r="HF357" s="648"/>
      <c r="HG357" s="648"/>
      <c r="HH357" s="648"/>
      <c r="HI357" s="648"/>
      <c r="HJ357" s="648"/>
      <c r="HK357" s="648"/>
      <c r="HL357" s="648"/>
    </row>
    <row r="358" spans="1:220" s="679" customFormat="1">
      <c r="A358" s="648"/>
      <c r="B358" s="648"/>
      <c r="C358" s="648"/>
      <c r="D358" s="648"/>
      <c r="E358" s="648"/>
      <c r="F358" s="648"/>
      <c r="G358" s="690"/>
      <c r="H358" s="691"/>
      <c r="I358" s="691"/>
      <c r="J358" s="645"/>
      <c r="K358" s="648"/>
      <c r="L358" s="648"/>
      <c r="M358" s="648"/>
      <c r="N358" s="648"/>
      <c r="O358" s="648"/>
      <c r="P358" s="648"/>
      <c r="Q358" s="648"/>
      <c r="R358" s="648"/>
      <c r="S358" s="648"/>
      <c r="T358" s="648"/>
      <c r="U358" s="648"/>
      <c r="V358" s="648"/>
      <c r="W358" s="648"/>
      <c r="X358" s="648"/>
      <c r="Y358" s="648"/>
      <c r="Z358" s="648"/>
      <c r="AA358" s="648"/>
      <c r="AB358" s="648"/>
      <c r="AC358" s="648"/>
      <c r="AD358" s="648"/>
      <c r="AE358" s="648"/>
      <c r="AF358" s="648"/>
      <c r="AG358" s="648"/>
      <c r="AH358" s="648"/>
      <c r="AI358" s="648"/>
      <c r="AJ358" s="648"/>
      <c r="AK358" s="648"/>
      <c r="AL358" s="648"/>
      <c r="AM358" s="648"/>
      <c r="AN358" s="648"/>
      <c r="AO358" s="648"/>
      <c r="AP358" s="648"/>
      <c r="AQ358" s="648"/>
      <c r="AR358" s="648"/>
      <c r="AS358" s="648"/>
      <c r="AT358" s="648"/>
      <c r="AU358" s="648"/>
      <c r="AV358" s="648"/>
      <c r="AW358" s="648"/>
      <c r="AX358" s="648"/>
      <c r="AY358" s="648"/>
      <c r="AZ358" s="648"/>
      <c r="BA358" s="648"/>
      <c r="BB358" s="648"/>
      <c r="BC358" s="648"/>
      <c r="BD358" s="648"/>
      <c r="BE358" s="648"/>
      <c r="BF358" s="648"/>
      <c r="BG358" s="648"/>
      <c r="BH358" s="648"/>
      <c r="BI358" s="648"/>
      <c r="BJ358" s="648"/>
      <c r="BK358" s="648"/>
      <c r="BL358" s="648"/>
      <c r="BM358" s="648"/>
      <c r="BN358" s="648"/>
      <c r="BO358" s="648"/>
      <c r="BP358" s="648"/>
      <c r="BQ358" s="648"/>
      <c r="BR358" s="648"/>
      <c r="BS358" s="648"/>
      <c r="BT358" s="648"/>
      <c r="BU358" s="648"/>
      <c r="BV358" s="648"/>
      <c r="BW358" s="648"/>
      <c r="BX358" s="648"/>
      <c r="BY358" s="648"/>
      <c r="BZ358" s="648"/>
      <c r="CA358" s="648"/>
      <c r="CB358" s="648"/>
      <c r="CC358" s="648"/>
      <c r="CD358" s="648"/>
      <c r="CE358" s="648"/>
      <c r="CF358" s="648"/>
      <c r="CG358" s="648"/>
      <c r="CH358" s="648"/>
      <c r="CI358" s="648"/>
      <c r="CJ358" s="648"/>
      <c r="CK358" s="648"/>
      <c r="CL358" s="648"/>
      <c r="CM358" s="648"/>
      <c r="CN358" s="648"/>
      <c r="CO358" s="648"/>
      <c r="CP358" s="648"/>
      <c r="CQ358" s="648"/>
      <c r="CR358" s="648"/>
      <c r="CS358" s="648"/>
      <c r="CT358" s="648"/>
      <c r="CU358" s="648"/>
      <c r="CV358" s="648"/>
      <c r="CW358" s="648"/>
      <c r="CX358" s="648"/>
      <c r="CY358" s="648"/>
      <c r="CZ358" s="648"/>
      <c r="DA358" s="648"/>
      <c r="DB358" s="648"/>
      <c r="DC358" s="648"/>
      <c r="DD358" s="648"/>
      <c r="DE358" s="648"/>
      <c r="DF358" s="648"/>
      <c r="DG358" s="648"/>
      <c r="DH358" s="648"/>
      <c r="DI358" s="648"/>
      <c r="DJ358" s="648"/>
      <c r="DK358" s="648"/>
      <c r="DL358" s="648"/>
      <c r="DM358" s="648"/>
      <c r="DN358" s="648"/>
      <c r="DO358" s="648"/>
      <c r="DP358" s="648"/>
      <c r="DQ358" s="648"/>
      <c r="DR358" s="648"/>
      <c r="DS358" s="648"/>
      <c r="DT358" s="648"/>
      <c r="DU358" s="648"/>
      <c r="DV358" s="648"/>
      <c r="DW358" s="648"/>
      <c r="DX358" s="648"/>
      <c r="DY358" s="648"/>
      <c r="DZ358" s="648"/>
      <c r="EA358" s="648"/>
      <c r="EB358" s="648"/>
      <c r="EC358" s="648"/>
      <c r="ED358" s="648"/>
      <c r="EE358" s="648"/>
      <c r="EF358" s="648"/>
      <c r="EG358" s="648"/>
      <c r="EH358" s="648"/>
      <c r="EI358" s="648"/>
      <c r="EJ358" s="648"/>
      <c r="EK358" s="648"/>
      <c r="EL358" s="648"/>
      <c r="EM358" s="648"/>
      <c r="EN358" s="648"/>
      <c r="EO358" s="648"/>
      <c r="EP358" s="648"/>
      <c r="EQ358" s="648"/>
      <c r="ER358" s="648"/>
      <c r="ES358" s="648"/>
      <c r="ET358" s="648"/>
      <c r="EU358" s="648"/>
      <c r="EV358" s="648"/>
      <c r="EW358" s="648"/>
      <c r="EX358" s="648"/>
      <c r="EY358" s="648"/>
      <c r="EZ358" s="648"/>
      <c r="FA358" s="648"/>
      <c r="FB358" s="648"/>
      <c r="FC358" s="648"/>
      <c r="FD358" s="648"/>
      <c r="FE358" s="648"/>
      <c r="FF358" s="648"/>
      <c r="FG358" s="648"/>
      <c r="FH358" s="648"/>
      <c r="FI358" s="648"/>
      <c r="FJ358" s="648"/>
      <c r="FK358" s="648"/>
      <c r="FL358" s="648"/>
      <c r="FM358" s="648"/>
      <c r="FN358" s="648"/>
      <c r="FO358" s="648"/>
      <c r="FP358" s="648"/>
      <c r="FQ358" s="648"/>
      <c r="FR358" s="648"/>
      <c r="FS358" s="648"/>
      <c r="FT358" s="648"/>
      <c r="FU358" s="648"/>
      <c r="FV358" s="648"/>
      <c r="FW358" s="648"/>
      <c r="FX358" s="648"/>
      <c r="FY358" s="648"/>
      <c r="FZ358" s="648"/>
      <c r="GA358" s="648"/>
      <c r="GB358" s="648"/>
      <c r="GC358" s="648"/>
      <c r="GD358" s="648"/>
      <c r="GE358" s="648"/>
      <c r="GF358" s="648"/>
      <c r="GG358" s="648"/>
      <c r="GH358" s="648"/>
      <c r="GI358" s="648"/>
      <c r="GJ358" s="648"/>
      <c r="GK358" s="648"/>
      <c r="GL358" s="648"/>
      <c r="GM358" s="648"/>
      <c r="GN358" s="648"/>
      <c r="GO358" s="648"/>
      <c r="GP358" s="648"/>
      <c r="GQ358" s="648"/>
      <c r="GR358" s="648"/>
      <c r="GS358" s="648"/>
      <c r="GT358" s="648"/>
      <c r="GU358" s="648"/>
      <c r="GV358" s="648"/>
      <c r="GW358" s="648"/>
      <c r="GX358" s="648"/>
      <c r="GY358" s="648"/>
      <c r="GZ358" s="648"/>
      <c r="HA358" s="648"/>
      <c r="HB358" s="648"/>
      <c r="HC358" s="648"/>
      <c r="HD358" s="648"/>
      <c r="HE358" s="648"/>
      <c r="HF358" s="648"/>
      <c r="HG358" s="648"/>
      <c r="HH358" s="648"/>
      <c r="HI358" s="648"/>
      <c r="HJ358" s="648"/>
      <c r="HK358" s="648"/>
      <c r="HL358" s="648"/>
    </row>
    <row r="359" spans="1:220" s="679" customFormat="1">
      <c r="A359" s="648"/>
      <c r="B359" s="648"/>
      <c r="C359" s="648"/>
      <c r="D359" s="648"/>
      <c r="E359" s="648"/>
      <c r="F359" s="648"/>
      <c r="G359" s="690"/>
      <c r="H359" s="691"/>
      <c r="I359" s="691"/>
      <c r="J359" s="645"/>
      <c r="K359" s="648"/>
      <c r="L359" s="648"/>
      <c r="M359" s="648"/>
      <c r="N359" s="648"/>
      <c r="O359" s="648"/>
      <c r="P359" s="648"/>
      <c r="Q359" s="648"/>
      <c r="R359" s="648"/>
      <c r="S359" s="648"/>
      <c r="T359" s="648"/>
      <c r="U359" s="648"/>
      <c r="V359" s="648"/>
      <c r="W359" s="648"/>
      <c r="X359" s="648"/>
      <c r="Y359" s="648"/>
      <c r="Z359" s="648"/>
      <c r="AA359" s="648"/>
      <c r="AB359" s="648"/>
      <c r="AC359" s="648"/>
      <c r="AD359" s="648"/>
      <c r="AE359" s="648"/>
      <c r="AF359" s="648"/>
      <c r="AG359" s="648"/>
      <c r="AH359" s="648"/>
      <c r="AI359" s="648"/>
      <c r="AJ359" s="648"/>
      <c r="AK359" s="648"/>
      <c r="AL359" s="648"/>
      <c r="AM359" s="648"/>
      <c r="AN359" s="648"/>
      <c r="AO359" s="648"/>
      <c r="AP359" s="648"/>
      <c r="AQ359" s="648"/>
      <c r="AR359" s="648"/>
      <c r="AS359" s="648"/>
      <c r="AT359" s="648"/>
      <c r="AU359" s="648"/>
      <c r="AV359" s="648"/>
      <c r="AW359" s="648"/>
      <c r="AX359" s="648"/>
      <c r="AY359" s="648"/>
      <c r="AZ359" s="648"/>
      <c r="BA359" s="648"/>
      <c r="BB359" s="648"/>
      <c r="BC359" s="648"/>
      <c r="BD359" s="648"/>
      <c r="BE359" s="648"/>
      <c r="BF359" s="648"/>
      <c r="BG359" s="648"/>
      <c r="BH359" s="648"/>
      <c r="BI359" s="648"/>
      <c r="BJ359" s="648"/>
      <c r="BK359" s="648"/>
      <c r="BL359" s="648"/>
      <c r="BM359" s="648"/>
      <c r="BN359" s="648"/>
      <c r="BO359" s="648"/>
      <c r="BP359" s="648"/>
      <c r="BQ359" s="648"/>
      <c r="BR359" s="648"/>
      <c r="BS359" s="648"/>
      <c r="BT359" s="648"/>
      <c r="BU359" s="648"/>
      <c r="BV359" s="648"/>
      <c r="BW359" s="648"/>
      <c r="BX359" s="648"/>
      <c r="BY359" s="648"/>
      <c r="BZ359" s="648"/>
      <c r="CA359" s="648"/>
      <c r="CB359" s="648"/>
      <c r="CC359" s="648"/>
      <c r="CD359" s="648"/>
      <c r="CE359" s="648"/>
      <c r="CF359" s="648"/>
      <c r="CG359" s="648"/>
      <c r="CH359" s="648"/>
      <c r="CI359" s="648"/>
      <c r="CJ359" s="648"/>
      <c r="CK359" s="648"/>
      <c r="CL359" s="648"/>
      <c r="CM359" s="648"/>
      <c r="CN359" s="648"/>
      <c r="CO359" s="648"/>
      <c r="CP359" s="648"/>
      <c r="CQ359" s="648"/>
      <c r="CR359" s="648"/>
      <c r="CS359" s="648"/>
      <c r="CT359" s="648"/>
      <c r="CU359" s="648"/>
      <c r="CV359" s="648"/>
      <c r="CW359" s="648"/>
      <c r="CX359" s="648"/>
      <c r="CY359" s="648"/>
      <c r="CZ359" s="648"/>
      <c r="DA359" s="648"/>
      <c r="DB359" s="648"/>
      <c r="DC359" s="648"/>
      <c r="DD359" s="648"/>
      <c r="DE359" s="648"/>
      <c r="DF359" s="648"/>
      <c r="DG359" s="648"/>
      <c r="DH359" s="648"/>
      <c r="DI359" s="648"/>
      <c r="DJ359" s="648"/>
      <c r="DK359" s="648"/>
      <c r="DL359" s="648"/>
      <c r="DM359" s="648"/>
      <c r="DN359" s="648"/>
      <c r="DO359" s="648"/>
      <c r="DP359" s="648"/>
      <c r="DQ359" s="648"/>
      <c r="DR359" s="648"/>
      <c r="DS359" s="648"/>
      <c r="DT359" s="648"/>
      <c r="DU359" s="648"/>
      <c r="DV359" s="648"/>
      <c r="DW359" s="648"/>
      <c r="DX359" s="648"/>
      <c r="DY359" s="648"/>
      <c r="DZ359" s="648"/>
      <c r="EA359" s="648"/>
      <c r="EB359" s="648"/>
      <c r="EC359" s="648"/>
      <c r="ED359" s="648"/>
      <c r="EE359" s="648"/>
      <c r="EF359" s="648"/>
      <c r="EG359" s="648"/>
      <c r="EH359" s="648"/>
      <c r="EI359" s="648"/>
      <c r="EJ359" s="648"/>
      <c r="EK359" s="648"/>
      <c r="EL359" s="648"/>
      <c r="EM359" s="648"/>
      <c r="EN359" s="648"/>
      <c r="EO359" s="648"/>
      <c r="EP359" s="648"/>
      <c r="EQ359" s="648"/>
      <c r="ER359" s="648"/>
      <c r="ES359" s="648"/>
      <c r="ET359" s="648"/>
      <c r="EU359" s="648"/>
      <c r="EV359" s="648"/>
      <c r="EW359" s="648"/>
      <c r="EX359" s="648"/>
      <c r="EY359" s="648"/>
      <c r="EZ359" s="648"/>
      <c r="FA359" s="648"/>
      <c r="FB359" s="648"/>
      <c r="FC359" s="648"/>
      <c r="FD359" s="648"/>
      <c r="FE359" s="648"/>
      <c r="FF359" s="648"/>
      <c r="FG359" s="648"/>
      <c r="FH359" s="648"/>
      <c r="FI359" s="648"/>
      <c r="FJ359" s="648"/>
      <c r="FK359" s="648"/>
      <c r="FL359" s="648"/>
      <c r="FM359" s="648"/>
      <c r="FN359" s="648"/>
      <c r="FO359" s="648"/>
      <c r="FP359" s="648"/>
      <c r="FQ359" s="648"/>
      <c r="FR359" s="648"/>
      <c r="FS359" s="648"/>
      <c r="FT359" s="648"/>
      <c r="FU359" s="648"/>
      <c r="FV359" s="648"/>
      <c r="FW359" s="648"/>
      <c r="FX359" s="648"/>
      <c r="FY359" s="648"/>
      <c r="FZ359" s="648"/>
      <c r="GA359" s="648"/>
      <c r="GB359" s="648"/>
      <c r="GC359" s="648"/>
      <c r="GD359" s="648"/>
      <c r="GE359" s="648"/>
      <c r="GF359" s="648"/>
      <c r="GG359" s="648"/>
      <c r="GH359" s="648"/>
      <c r="GI359" s="648"/>
      <c r="GJ359" s="648"/>
      <c r="GK359" s="648"/>
      <c r="GL359" s="648"/>
      <c r="GM359" s="648"/>
      <c r="GN359" s="648"/>
      <c r="GO359" s="648"/>
      <c r="GP359" s="648"/>
      <c r="GQ359" s="648"/>
      <c r="GR359" s="648"/>
      <c r="GS359" s="648"/>
      <c r="GT359" s="648"/>
      <c r="GU359" s="648"/>
      <c r="GV359" s="648"/>
      <c r="GW359" s="648"/>
      <c r="GX359" s="648"/>
      <c r="GY359" s="648"/>
      <c r="GZ359" s="648"/>
      <c r="HA359" s="648"/>
      <c r="HB359" s="648"/>
      <c r="HC359" s="648"/>
      <c r="HD359" s="648"/>
      <c r="HE359" s="648"/>
      <c r="HF359" s="648"/>
      <c r="HG359" s="648"/>
      <c r="HH359" s="648"/>
      <c r="HI359" s="648"/>
      <c r="HJ359" s="648"/>
      <c r="HK359" s="648"/>
      <c r="HL359" s="648"/>
    </row>
    <row r="360" spans="1:220" s="679" customFormat="1">
      <c r="A360" s="648"/>
      <c r="B360" s="648"/>
      <c r="C360" s="648"/>
      <c r="D360" s="648"/>
      <c r="E360" s="648"/>
      <c r="F360" s="648"/>
      <c r="G360" s="690"/>
      <c r="H360" s="691"/>
      <c r="I360" s="691"/>
      <c r="J360" s="645"/>
      <c r="K360" s="648"/>
      <c r="L360" s="648"/>
      <c r="M360" s="648"/>
      <c r="N360" s="648"/>
      <c r="O360" s="648"/>
      <c r="P360" s="648"/>
      <c r="Q360" s="648"/>
      <c r="R360" s="648"/>
      <c r="S360" s="648"/>
      <c r="T360" s="648"/>
      <c r="U360" s="648"/>
      <c r="V360" s="648"/>
      <c r="W360" s="648"/>
      <c r="X360" s="648"/>
      <c r="Y360" s="648"/>
      <c r="Z360" s="648"/>
      <c r="AA360" s="648"/>
      <c r="AB360" s="648"/>
      <c r="AC360" s="648"/>
      <c r="AD360" s="648"/>
      <c r="AE360" s="648"/>
      <c r="AF360" s="648"/>
      <c r="AG360" s="648"/>
      <c r="AH360" s="648"/>
      <c r="AI360" s="648"/>
      <c r="AJ360" s="648"/>
      <c r="AK360" s="648"/>
      <c r="AL360" s="648"/>
      <c r="AM360" s="648"/>
      <c r="AN360" s="648"/>
      <c r="AO360" s="648"/>
      <c r="AP360" s="648"/>
      <c r="AQ360" s="648"/>
      <c r="AR360" s="648"/>
      <c r="AS360" s="648"/>
      <c r="AT360" s="648"/>
      <c r="AU360" s="648"/>
      <c r="AV360" s="648"/>
      <c r="AW360" s="648"/>
      <c r="AX360" s="648"/>
      <c r="AY360" s="648"/>
      <c r="AZ360" s="648"/>
      <c r="BA360" s="648"/>
      <c r="BB360" s="648"/>
      <c r="BC360" s="648"/>
      <c r="BD360" s="648"/>
      <c r="BE360" s="648"/>
      <c r="BF360" s="648"/>
      <c r="BG360" s="648"/>
      <c r="BH360" s="648"/>
      <c r="BI360" s="648"/>
      <c r="BJ360" s="648"/>
      <c r="BK360" s="648"/>
      <c r="BL360" s="648"/>
      <c r="BM360" s="648"/>
      <c r="BN360" s="648"/>
      <c r="BO360" s="648"/>
      <c r="BP360" s="648"/>
      <c r="BQ360" s="648"/>
      <c r="BR360" s="648"/>
      <c r="BS360" s="648"/>
      <c r="BT360" s="648"/>
      <c r="BU360" s="648"/>
      <c r="BV360" s="648"/>
      <c r="BW360" s="648"/>
      <c r="BX360" s="648"/>
      <c r="BY360" s="648"/>
      <c r="BZ360" s="648"/>
      <c r="CA360" s="648"/>
      <c r="CB360" s="648"/>
      <c r="CC360" s="648"/>
      <c r="CD360" s="648"/>
      <c r="CE360" s="648"/>
      <c r="CF360" s="648"/>
      <c r="CG360" s="648"/>
      <c r="CH360" s="648"/>
      <c r="CI360" s="648"/>
      <c r="CJ360" s="648"/>
      <c r="CK360" s="648"/>
      <c r="CL360" s="648"/>
      <c r="CM360" s="648"/>
      <c r="CN360" s="648"/>
      <c r="CO360" s="648"/>
      <c r="CP360" s="648"/>
      <c r="CQ360" s="648"/>
      <c r="CR360" s="648"/>
      <c r="CS360" s="648"/>
      <c r="CT360" s="648"/>
      <c r="CU360" s="648"/>
      <c r="CV360" s="648"/>
      <c r="CW360" s="648"/>
      <c r="CX360" s="648"/>
      <c r="CY360" s="648"/>
      <c r="CZ360" s="648"/>
      <c r="DA360" s="648"/>
      <c r="DB360" s="648"/>
      <c r="DC360" s="648"/>
      <c r="DD360" s="648"/>
      <c r="DE360" s="648"/>
      <c r="DF360" s="648"/>
      <c r="DG360" s="648"/>
      <c r="DH360" s="648"/>
      <c r="DI360" s="648"/>
      <c r="DJ360" s="648"/>
      <c r="DK360" s="648"/>
      <c r="DL360" s="648"/>
      <c r="DM360" s="648"/>
      <c r="DN360" s="648"/>
      <c r="DO360" s="648"/>
      <c r="DP360" s="648"/>
      <c r="DQ360" s="648"/>
      <c r="DR360" s="648"/>
      <c r="DS360" s="648"/>
      <c r="DT360" s="648"/>
      <c r="DU360" s="648"/>
      <c r="DV360" s="648"/>
      <c r="DW360" s="648"/>
      <c r="DX360" s="648"/>
      <c r="DY360" s="648"/>
      <c r="DZ360" s="648"/>
      <c r="EA360" s="648"/>
      <c r="EB360" s="648"/>
      <c r="EC360" s="648"/>
      <c r="ED360" s="648"/>
      <c r="EE360" s="648"/>
      <c r="EF360" s="648"/>
      <c r="EG360" s="648"/>
      <c r="EH360" s="648"/>
      <c r="EI360" s="648"/>
      <c r="EJ360" s="648"/>
      <c r="EK360" s="648"/>
      <c r="EL360" s="648"/>
      <c r="EM360" s="648"/>
      <c r="EN360" s="648"/>
      <c r="EO360" s="648"/>
      <c r="EP360" s="648"/>
      <c r="EQ360" s="648"/>
      <c r="ER360" s="648"/>
      <c r="ES360" s="648"/>
      <c r="ET360" s="648"/>
      <c r="EU360" s="648"/>
      <c r="EV360" s="648"/>
      <c r="EW360" s="648"/>
      <c r="EX360" s="648"/>
      <c r="EY360" s="648"/>
      <c r="EZ360" s="648"/>
      <c r="FA360" s="648"/>
      <c r="FB360" s="648"/>
      <c r="FC360" s="648"/>
      <c r="FD360" s="648"/>
      <c r="FE360" s="648"/>
      <c r="FF360" s="648"/>
      <c r="FG360" s="648"/>
      <c r="FH360" s="648"/>
      <c r="FI360" s="648"/>
      <c r="FJ360" s="648"/>
      <c r="FK360" s="648"/>
      <c r="FL360" s="648"/>
      <c r="FM360" s="648"/>
      <c r="FN360" s="648"/>
      <c r="FO360" s="648"/>
      <c r="FP360" s="648"/>
      <c r="FQ360" s="648"/>
      <c r="FR360" s="648"/>
      <c r="FS360" s="648"/>
      <c r="FT360" s="648"/>
      <c r="FU360" s="648"/>
      <c r="FV360" s="648"/>
      <c r="FW360" s="648"/>
      <c r="FX360" s="648"/>
      <c r="FY360" s="648"/>
      <c r="FZ360" s="648"/>
      <c r="GA360" s="648"/>
      <c r="GB360" s="648"/>
      <c r="GC360" s="648"/>
      <c r="GD360" s="648"/>
      <c r="GE360" s="648"/>
      <c r="GF360" s="648"/>
      <c r="GG360" s="648"/>
      <c r="GH360" s="648"/>
      <c r="GI360" s="648"/>
      <c r="GJ360" s="648"/>
      <c r="GK360" s="648"/>
      <c r="GL360" s="648"/>
      <c r="GM360" s="648"/>
      <c r="GN360" s="648"/>
      <c r="GO360" s="648"/>
      <c r="GP360" s="648"/>
      <c r="GQ360" s="648"/>
      <c r="GR360" s="648"/>
      <c r="GS360" s="648"/>
      <c r="GT360" s="648"/>
      <c r="GU360" s="648"/>
      <c r="GV360" s="648"/>
      <c r="GW360" s="648"/>
      <c r="GX360" s="648"/>
      <c r="GY360" s="648"/>
      <c r="GZ360" s="648"/>
      <c r="HA360" s="648"/>
      <c r="HB360" s="648"/>
      <c r="HC360" s="648"/>
      <c r="HD360" s="648"/>
      <c r="HE360" s="648"/>
      <c r="HF360" s="648"/>
      <c r="HG360" s="648"/>
      <c r="HH360" s="648"/>
      <c r="HI360" s="648"/>
      <c r="HJ360" s="648"/>
      <c r="HK360" s="648"/>
      <c r="HL360" s="648"/>
    </row>
    <row r="361" spans="1:220" s="679" customFormat="1">
      <c r="A361" s="648"/>
      <c r="B361" s="648"/>
      <c r="C361" s="648"/>
      <c r="D361" s="648"/>
      <c r="E361" s="648"/>
      <c r="F361" s="648"/>
      <c r="G361" s="690"/>
      <c r="H361" s="691"/>
      <c r="I361" s="691"/>
      <c r="J361" s="645"/>
      <c r="K361" s="648"/>
      <c r="L361" s="648"/>
      <c r="M361" s="648"/>
      <c r="N361" s="648"/>
      <c r="O361" s="648"/>
      <c r="P361" s="648"/>
      <c r="Q361" s="648"/>
      <c r="R361" s="648"/>
      <c r="S361" s="648"/>
      <c r="T361" s="648"/>
      <c r="U361" s="648"/>
      <c r="V361" s="648"/>
      <c r="W361" s="648"/>
      <c r="X361" s="648"/>
      <c r="Y361" s="648"/>
      <c r="Z361" s="648"/>
      <c r="AA361" s="648"/>
      <c r="AB361" s="648"/>
      <c r="AC361" s="648"/>
      <c r="AD361" s="648"/>
      <c r="AE361" s="648"/>
      <c r="AF361" s="648"/>
      <c r="AG361" s="648"/>
      <c r="AH361" s="648"/>
      <c r="AI361" s="648"/>
      <c r="AJ361" s="648"/>
      <c r="AK361" s="648"/>
      <c r="AL361" s="648"/>
      <c r="AM361" s="648"/>
      <c r="AN361" s="648"/>
      <c r="AO361" s="648"/>
      <c r="AP361" s="648"/>
      <c r="AQ361" s="648"/>
      <c r="AR361" s="648"/>
      <c r="AS361" s="648"/>
      <c r="AT361" s="648"/>
      <c r="AU361" s="648"/>
      <c r="AV361" s="648"/>
      <c r="AW361" s="648"/>
      <c r="AX361" s="648"/>
      <c r="AY361" s="648"/>
      <c r="AZ361" s="648"/>
      <c r="BA361" s="648"/>
      <c r="BB361" s="648"/>
      <c r="BC361" s="648"/>
      <c r="BD361" s="648"/>
      <c r="BE361" s="648"/>
      <c r="BF361" s="648"/>
      <c r="BG361" s="648"/>
      <c r="BH361" s="648"/>
      <c r="BI361" s="648"/>
      <c r="BJ361" s="648"/>
      <c r="BK361" s="648"/>
      <c r="BL361" s="648"/>
      <c r="BM361" s="648"/>
      <c r="BN361" s="648"/>
      <c r="BO361" s="648"/>
      <c r="BP361" s="648"/>
      <c r="BQ361" s="648"/>
      <c r="BR361" s="648"/>
      <c r="BS361" s="648"/>
      <c r="BT361" s="648"/>
      <c r="BU361" s="648"/>
      <c r="BV361" s="648"/>
      <c r="BW361" s="648"/>
      <c r="BX361" s="648"/>
      <c r="BY361" s="648"/>
      <c r="BZ361" s="648"/>
      <c r="CA361" s="648"/>
      <c r="CB361" s="648"/>
      <c r="CC361" s="648"/>
      <c r="CD361" s="648"/>
      <c r="CE361" s="648"/>
      <c r="CF361" s="648"/>
      <c r="CG361" s="648"/>
      <c r="CH361" s="648"/>
      <c r="CI361" s="648"/>
      <c r="CJ361" s="648"/>
      <c r="CK361" s="648"/>
      <c r="CL361" s="648"/>
      <c r="CM361" s="648"/>
      <c r="CN361" s="648"/>
      <c r="CO361" s="648"/>
      <c r="CP361" s="648"/>
      <c r="CQ361" s="648"/>
      <c r="CR361" s="648"/>
      <c r="CS361" s="648"/>
      <c r="CT361" s="648"/>
      <c r="CU361" s="648"/>
      <c r="CV361" s="648"/>
      <c r="CW361" s="648"/>
      <c r="CX361" s="648"/>
      <c r="CY361" s="648"/>
      <c r="CZ361" s="648"/>
      <c r="DA361" s="648"/>
      <c r="DB361" s="648"/>
      <c r="DC361" s="648"/>
      <c r="DD361" s="648"/>
      <c r="DE361" s="648"/>
      <c r="DF361" s="648"/>
      <c r="DG361" s="648"/>
      <c r="DH361" s="648"/>
      <c r="DI361" s="648"/>
      <c r="DJ361" s="648"/>
      <c r="DK361" s="648"/>
      <c r="DL361" s="648"/>
      <c r="DM361" s="648"/>
      <c r="DN361" s="648"/>
      <c r="DO361" s="648"/>
      <c r="DP361" s="648"/>
      <c r="DQ361" s="648"/>
      <c r="DR361" s="648"/>
      <c r="DS361" s="648"/>
      <c r="DT361" s="648"/>
      <c r="DU361" s="648"/>
      <c r="DV361" s="648"/>
      <c r="DW361" s="648"/>
      <c r="DX361" s="648"/>
      <c r="DY361" s="648"/>
      <c r="DZ361" s="648"/>
      <c r="EA361" s="648"/>
      <c r="EB361" s="648"/>
      <c r="EC361" s="648"/>
      <c r="ED361" s="648"/>
      <c r="EE361" s="648"/>
      <c r="EF361" s="648"/>
      <c r="EG361" s="648"/>
      <c r="EH361" s="648"/>
      <c r="EI361" s="648"/>
      <c r="EJ361" s="648"/>
      <c r="EK361" s="648"/>
      <c r="EL361" s="648"/>
      <c r="EM361" s="648"/>
      <c r="EN361" s="648"/>
      <c r="EO361" s="648"/>
      <c r="EP361" s="648"/>
      <c r="EQ361" s="648"/>
      <c r="ER361" s="648"/>
      <c r="ES361" s="648"/>
      <c r="ET361" s="648"/>
      <c r="EU361" s="648"/>
      <c r="EV361" s="648"/>
      <c r="EW361" s="648"/>
      <c r="EX361" s="648"/>
      <c r="EY361" s="648"/>
      <c r="EZ361" s="648"/>
      <c r="FA361" s="648"/>
      <c r="FB361" s="648"/>
      <c r="FC361" s="648"/>
      <c r="FD361" s="648"/>
      <c r="FE361" s="648"/>
      <c r="FF361" s="648"/>
      <c r="FG361" s="648"/>
      <c r="FH361" s="648"/>
      <c r="FI361" s="648"/>
      <c r="FJ361" s="648"/>
      <c r="FK361" s="648"/>
      <c r="FL361" s="648"/>
      <c r="FM361" s="648"/>
      <c r="FN361" s="648"/>
      <c r="FO361" s="648"/>
      <c r="FP361" s="648"/>
      <c r="FQ361" s="648"/>
      <c r="FR361" s="648"/>
      <c r="FS361" s="648"/>
      <c r="FT361" s="648"/>
      <c r="FU361" s="648"/>
      <c r="FV361" s="648"/>
      <c r="FW361" s="648"/>
      <c r="FX361" s="648"/>
      <c r="FY361" s="648"/>
      <c r="FZ361" s="648"/>
      <c r="GA361" s="648"/>
      <c r="GB361" s="648"/>
      <c r="GC361" s="648"/>
      <c r="GD361" s="648"/>
      <c r="GE361" s="648"/>
      <c r="GF361" s="648"/>
      <c r="GG361" s="648"/>
      <c r="GH361" s="648"/>
      <c r="GI361" s="648"/>
      <c r="GJ361" s="648"/>
      <c r="GK361" s="648"/>
      <c r="GL361" s="648"/>
      <c r="GM361" s="648"/>
      <c r="GN361" s="648"/>
      <c r="GO361" s="648"/>
      <c r="GP361" s="648"/>
      <c r="GQ361" s="648"/>
      <c r="GR361" s="648"/>
      <c r="GS361" s="648"/>
      <c r="GT361" s="648"/>
      <c r="GU361" s="648"/>
      <c r="GV361" s="648"/>
      <c r="GW361" s="648"/>
      <c r="GX361" s="648"/>
      <c r="GY361" s="648"/>
      <c r="GZ361" s="648"/>
      <c r="HA361" s="648"/>
      <c r="HB361" s="648"/>
      <c r="HC361" s="648"/>
      <c r="HD361" s="648"/>
      <c r="HE361" s="648"/>
      <c r="HF361" s="648"/>
      <c r="HG361" s="648"/>
      <c r="HH361" s="648"/>
      <c r="HI361" s="648"/>
      <c r="HJ361" s="648"/>
      <c r="HK361" s="648"/>
      <c r="HL361" s="648"/>
    </row>
    <row r="362" spans="1:220" s="679" customFormat="1">
      <c r="A362" s="648"/>
      <c r="B362" s="648"/>
      <c r="C362" s="648"/>
      <c r="D362" s="648"/>
      <c r="E362" s="648"/>
      <c r="F362" s="648"/>
      <c r="G362" s="690"/>
      <c r="H362" s="691"/>
      <c r="I362" s="691"/>
      <c r="J362" s="645"/>
      <c r="K362" s="648"/>
      <c r="L362" s="648"/>
      <c r="M362" s="648"/>
      <c r="N362" s="648"/>
      <c r="O362" s="648"/>
      <c r="P362" s="648"/>
      <c r="Q362" s="648"/>
      <c r="R362" s="648"/>
      <c r="S362" s="648"/>
      <c r="T362" s="648"/>
      <c r="U362" s="648"/>
      <c r="V362" s="648"/>
      <c r="W362" s="648"/>
      <c r="X362" s="648"/>
      <c r="Y362" s="648"/>
      <c r="Z362" s="648"/>
      <c r="AA362" s="648"/>
      <c r="AB362" s="648"/>
      <c r="AC362" s="648"/>
      <c r="AD362" s="648"/>
      <c r="AE362" s="648"/>
      <c r="AF362" s="648"/>
      <c r="AG362" s="648"/>
      <c r="AH362" s="648"/>
      <c r="AI362" s="648"/>
      <c r="AJ362" s="648"/>
      <c r="AK362" s="648"/>
      <c r="AL362" s="648"/>
      <c r="AM362" s="648"/>
      <c r="AN362" s="648"/>
      <c r="AO362" s="648"/>
      <c r="AP362" s="648"/>
      <c r="AQ362" s="648"/>
      <c r="AR362" s="648"/>
      <c r="AS362" s="648"/>
      <c r="AT362" s="648"/>
      <c r="AU362" s="648"/>
      <c r="AV362" s="648"/>
      <c r="AW362" s="648"/>
      <c r="AX362" s="648"/>
      <c r="AY362" s="648"/>
      <c r="AZ362" s="648"/>
      <c r="BA362" s="648"/>
      <c r="BB362" s="648"/>
      <c r="BC362" s="648"/>
      <c r="BD362" s="648"/>
      <c r="BE362" s="648"/>
      <c r="BF362" s="648"/>
      <c r="BG362" s="648"/>
      <c r="BH362" s="648"/>
      <c r="BI362" s="648"/>
      <c r="BJ362" s="648"/>
      <c r="BK362" s="648"/>
      <c r="BL362" s="648"/>
      <c r="BM362" s="648"/>
      <c r="BN362" s="648"/>
      <c r="BO362" s="648"/>
      <c r="BP362" s="648"/>
      <c r="BQ362" s="648"/>
      <c r="BR362" s="648"/>
      <c r="BS362" s="648"/>
      <c r="BT362" s="648"/>
      <c r="BU362" s="648"/>
      <c r="BV362" s="648"/>
      <c r="BW362" s="648"/>
      <c r="BX362" s="648"/>
      <c r="BY362" s="648"/>
      <c r="BZ362" s="648"/>
      <c r="CA362" s="648"/>
      <c r="CB362" s="648"/>
      <c r="CC362" s="648"/>
      <c r="CD362" s="648"/>
      <c r="CE362" s="648"/>
      <c r="CF362" s="648"/>
      <c r="CG362" s="648"/>
      <c r="CH362" s="648"/>
      <c r="CI362" s="648"/>
      <c r="CJ362" s="648"/>
      <c r="CK362" s="648"/>
      <c r="CL362" s="648"/>
      <c r="CM362" s="648"/>
      <c r="CN362" s="648"/>
      <c r="CO362" s="648"/>
      <c r="CP362" s="648"/>
      <c r="CQ362" s="648"/>
      <c r="CR362" s="648"/>
      <c r="CS362" s="648"/>
      <c r="CT362" s="648"/>
      <c r="CU362" s="648"/>
      <c r="CV362" s="648"/>
      <c r="CW362" s="648"/>
      <c r="CX362" s="648"/>
      <c r="CY362" s="648"/>
      <c r="CZ362" s="648"/>
      <c r="DA362" s="648"/>
      <c r="DB362" s="648"/>
      <c r="DC362" s="648"/>
      <c r="DD362" s="648"/>
      <c r="DE362" s="648"/>
      <c r="DF362" s="648"/>
      <c r="DG362" s="648"/>
      <c r="DH362" s="648"/>
      <c r="DI362" s="648"/>
      <c r="DJ362" s="648"/>
      <c r="DK362" s="648"/>
      <c r="DL362" s="648"/>
      <c r="DM362" s="648"/>
      <c r="DN362" s="648"/>
      <c r="DO362" s="648"/>
      <c r="DP362" s="648"/>
      <c r="DQ362" s="648"/>
      <c r="DR362" s="648"/>
      <c r="DS362" s="648"/>
      <c r="DT362" s="648"/>
      <c r="DU362" s="648"/>
      <c r="DV362" s="648"/>
      <c r="DW362" s="648"/>
      <c r="DX362" s="648"/>
      <c r="DY362" s="648"/>
      <c r="DZ362" s="648"/>
      <c r="EA362" s="648"/>
      <c r="EB362" s="648"/>
      <c r="EC362" s="648"/>
      <c r="ED362" s="648"/>
      <c r="EE362" s="648"/>
      <c r="EF362" s="648"/>
      <c r="EG362" s="648"/>
      <c r="EH362" s="648"/>
      <c r="EI362" s="648"/>
      <c r="EJ362" s="648"/>
      <c r="EK362" s="648"/>
      <c r="EL362" s="648"/>
      <c r="EM362" s="648"/>
      <c r="EN362" s="648"/>
      <c r="EO362" s="648"/>
      <c r="EP362" s="648"/>
      <c r="EQ362" s="648"/>
      <c r="ER362" s="648"/>
      <c r="ES362" s="648"/>
      <c r="ET362" s="648"/>
      <c r="EU362" s="648"/>
      <c r="EV362" s="648"/>
      <c r="EW362" s="648"/>
      <c r="EX362" s="648"/>
      <c r="EY362" s="648"/>
      <c r="EZ362" s="648"/>
      <c r="FA362" s="648"/>
      <c r="FB362" s="648"/>
      <c r="FC362" s="648"/>
      <c r="FD362" s="648"/>
      <c r="FE362" s="648"/>
      <c r="FF362" s="648"/>
      <c r="FG362" s="648"/>
      <c r="FH362" s="648"/>
      <c r="FI362" s="648"/>
      <c r="FJ362" s="648"/>
      <c r="FK362" s="648"/>
      <c r="FL362" s="648"/>
      <c r="FM362" s="648"/>
      <c r="FN362" s="648"/>
      <c r="FO362" s="648"/>
      <c r="FP362" s="648"/>
      <c r="FQ362" s="648"/>
      <c r="FR362" s="648"/>
      <c r="FS362" s="648"/>
      <c r="FT362" s="648"/>
      <c r="FU362" s="648"/>
      <c r="FV362" s="648"/>
      <c r="FW362" s="648"/>
      <c r="FX362" s="648"/>
      <c r="FY362" s="648"/>
      <c r="FZ362" s="648"/>
      <c r="GA362" s="648"/>
      <c r="GB362" s="648"/>
      <c r="GC362" s="648"/>
      <c r="GD362" s="648"/>
      <c r="GE362" s="648"/>
      <c r="GF362" s="648"/>
      <c r="GG362" s="648"/>
      <c r="GH362" s="648"/>
      <c r="GI362" s="648"/>
      <c r="GJ362" s="648"/>
      <c r="GK362" s="648"/>
      <c r="GL362" s="648"/>
      <c r="GM362" s="648"/>
      <c r="GN362" s="648"/>
      <c r="GO362" s="648"/>
      <c r="GP362" s="648"/>
      <c r="GQ362" s="648"/>
      <c r="GR362" s="648"/>
      <c r="GS362" s="648"/>
      <c r="GT362" s="648"/>
      <c r="GU362" s="648"/>
      <c r="GV362" s="648"/>
      <c r="GW362" s="648"/>
      <c r="GX362" s="648"/>
      <c r="GY362" s="648"/>
      <c r="GZ362" s="648"/>
      <c r="HA362" s="648"/>
      <c r="HB362" s="648"/>
      <c r="HC362" s="648"/>
      <c r="HD362" s="648"/>
      <c r="HE362" s="648"/>
      <c r="HF362" s="648"/>
      <c r="HG362" s="648"/>
      <c r="HH362" s="648"/>
      <c r="HI362" s="648"/>
      <c r="HJ362" s="648"/>
      <c r="HK362" s="648"/>
      <c r="HL362" s="648"/>
    </row>
    <row r="363" spans="1:220" s="679" customFormat="1">
      <c r="A363" s="648"/>
      <c r="B363" s="648"/>
      <c r="C363" s="648"/>
      <c r="D363" s="648"/>
      <c r="E363" s="648"/>
      <c r="F363" s="648"/>
      <c r="G363" s="690"/>
      <c r="H363" s="691"/>
      <c r="I363" s="691"/>
      <c r="J363" s="645"/>
      <c r="K363" s="648"/>
      <c r="L363" s="648"/>
      <c r="M363" s="648"/>
      <c r="N363" s="648"/>
      <c r="O363" s="648"/>
      <c r="P363" s="648"/>
      <c r="Q363" s="648"/>
      <c r="R363" s="648"/>
      <c r="S363" s="648"/>
      <c r="T363" s="648"/>
      <c r="U363" s="648"/>
      <c r="V363" s="648"/>
      <c r="W363" s="648"/>
      <c r="X363" s="648"/>
      <c r="Y363" s="648"/>
      <c r="Z363" s="648"/>
      <c r="AA363" s="648"/>
      <c r="AB363" s="648"/>
      <c r="AC363" s="648"/>
      <c r="AD363" s="648"/>
      <c r="AE363" s="648"/>
      <c r="AF363" s="648"/>
      <c r="AG363" s="648"/>
      <c r="AH363" s="648"/>
      <c r="AI363" s="648"/>
      <c r="AJ363" s="648"/>
      <c r="AK363" s="648"/>
      <c r="AL363" s="648"/>
      <c r="AM363" s="648"/>
      <c r="AN363" s="648"/>
      <c r="AO363" s="648"/>
      <c r="AP363" s="648"/>
      <c r="AQ363" s="648"/>
      <c r="AR363" s="648"/>
      <c r="AS363" s="648"/>
      <c r="AT363" s="648"/>
      <c r="AU363" s="648"/>
      <c r="AV363" s="648"/>
      <c r="AW363" s="648"/>
      <c r="AX363" s="648"/>
      <c r="AY363" s="648"/>
      <c r="AZ363" s="648"/>
      <c r="BA363" s="648"/>
      <c r="BB363" s="648"/>
      <c r="BC363" s="648"/>
      <c r="BD363" s="648"/>
      <c r="BE363" s="648"/>
      <c r="BF363" s="648"/>
      <c r="BG363" s="648"/>
      <c r="BH363" s="648"/>
      <c r="BI363" s="648"/>
      <c r="BJ363" s="648"/>
      <c r="BK363" s="648"/>
      <c r="BL363" s="648"/>
      <c r="BM363" s="648"/>
      <c r="BN363" s="648"/>
      <c r="BO363" s="648"/>
      <c r="BP363" s="648"/>
      <c r="BQ363" s="648"/>
      <c r="BR363" s="648"/>
      <c r="BS363" s="648"/>
      <c r="BT363" s="648"/>
      <c r="BU363" s="648"/>
      <c r="BV363" s="648"/>
      <c r="BW363" s="648"/>
      <c r="BX363" s="648"/>
      <c r="BY363" s="648"/>
      <c r="BZ363" s="648"/>
      <c r="CA363" s="648"/>
      <c r="CB363" s="648"/>
      <c r="CC363" s="648"/>
      <c r="CD363" s="648"/>
      <c r="CE363" s="648"/>
      <c r="CF363" s="648"/>
      <c r="CG363" s="648"/>
      <c r="CH363" s="648"/>
      <c r="CI363" s="648"/>
      <c r="CJ363" s="648"/>
      <c r="CK363" s="648"/>
      <c r="CL363" s="648"/>
      <c r="CM363" s="648"/>
      <c r="CN363" s="648"/>
      <c r="CO363" s="648"/>
      <c r="CP363" s="648"/>
      <c r="CQ363" s="648"/>
      <c r="CR363" s="648"/>
      <c r="CS363" s="648"/>
      <c r="CT363" s="648"/>
      <c r="CU363" s="648"/>
      <c r="CV363" s="648"/>
      <c r="CW363" s="648"/>
      <c r="CX363" s="648"/>
      <c r="CY363" s="648"/>
      <c r="CZ363" s="648"/>
      <c r="DA363" s="648"/>
      <c r="DB363" s="648"/>
      <c r="DC363" s="648"/>
      <c r="DD363" s="648"/>
      <c r="DE363" s="648"/>
      <c r="DF363" s="648"/>
      <c r="DG363" s="648"/>
      <c r="DH363" s="648"/>
      <c r="DI363" s="648"/>
      <c r="DJ363" s="648"/>
      <c r="DK363" s="648"/>
      <c r="DL363" s="648"/>
      <c r="DM363" s="648"/>
      <c r="DN363" s="648"/>
      <c r="DO363" s="648"/>
      <c r="DP363" s="648"/>
      <c r="DQ363" s="648"/>
      <c r="DR363" s="648"/>
      <c r="DS363" s="648"/>
      <c r="DT363" s="648"/>
      <c r="DU363" s="648"/>
      <c r="DV363" s="648"/>
      <c r="DW363" s="648"/>
      <c r="DX363" s="648"/>
      <c r="DY363" s="648"/>
      <c r="DZ363" s="648"/>
      <c r="EA363" s="648"/>
      <c r="EB363" s="648"/>
      <c r="EC363" s="648"/>
      <c r="ED363" s="648"/>
      <c r="EE363" s="648"/>
      <c r="EF363" s="648"/>
      <c r="EG363" s="648"/>
      <c r="EH363" s="648"/>
      <c r="EI363" s="648"/>
      <c r="EJ363" s="648"/>
      <c r="EK363" s="648"/>
      <c r="EL363" s="648"/>
      <c r="EM363" s="648"/>
      <c r="EN363" s="648"/>
      <c r="EO363" s="648"/>
      <c r="EP363" s="648"/>
      <c r="EQ363" s="648"/>
      <c r="ER363" s="648"/>
      <c r="ES363" s="648"/>
      <c r="ET363" s="648"/>
      <c r="EU363" s="648"/>
      <c r="EV363" s="648"/>
      <c r="EW363" s="648"/>
      <c r="EX363" s="648"/>
      <c r="EY363" s="648"/>
      <c r="EZ363" s="648"/>
      <c r="FA363" s="648"/>
      <c r="FB363" s="648"/>
      <c r="FC363" s="648"/>
      <c r="FD363" s="648"/>
      <c r="FE363" s="648"/>
      <c r="FF363" s="648"/>
      <c r="FG363" s="648"/>
      <c r="FH363" s="648"/>
      <c r="FI363" s="648"/>
      <c r="FJ363" s="648"/>
      <c r="FK363" s="648"/>
      <c r="FL363" s="648"/>
      <c r="FM363" s="648"/>
      <c r="FN363" s="648"/>
      <c r="FO363" s="648"/>
      <c r="FP363" s="648"/>
      <c r="FQ363" s="648"/>
      <c r="FR363" s="648"/>
      <c r="FS363" s="648"/>
      <c r="FT363" s="648"/>
      <c r="FU363" s="648"/>
      <c r="FV363" s="648"/>
      <c r="FW363" s="648"/>
      <c r="FX363" s="648"/>
      <c r="FY363" s="648"/>
      <c r="FZ363" s="648"/>
      <c r="GA363" s="648"/>
      <c r="GB363" s="648"/>
      <c r="GC363" s="648"/>
      <c r="GD363" s="648"/>
      <c r="GE363" s="648"/>
      <c r="GF363" s="648"/>
      <c r="GG363" s="648"/>
      <c r="GH363" s="648"/>
      <c r="GI363" s="648"/>
      <c r="GJ363" s="648"/>
      <c r="GK363" s="648"/>
      <c r="GL363" s="648"/>
      <c r="GM363" s="648"/>
      <c r="GN363" s="648"/>
      <c r="GO363" s="648"/>
      <c r="GP363" s="648"/>
      <c r="GQ363" s="648"/>
      <c r="GR363" s="648"/>
      <c r="GS363" s="648"/>
      <c r="GT363" s="648"/>
      <c r="GU363" s="648"/>
      <c r="GV363" s="648"/>
      <c r="GW363" s="648"/>
      <c r="GX363" s="648"/>
      <c r="GY363" s="648"/>
      <c r="GZ363" s="648"/>
      <c r="HA363" s="648"/>
      <c r="HB363" s="648"/>
      <c r="HC363" s="648"/>
      <c r="HD363" s="648"/>
      <c r="HE363" s="648"/>
      <c r="HF363" s="648"/>
      <c r="HG363" s="648"/>
      <c r="HH363" s="648"/>
      <c r="HI363" s="648"/>
      <c r="HJ363" s="648"/>
      <c r="HK363" s="648"/>
      <c r="HL363" s="648"/>
    </row>
    <row r="364" spans="1:220" s="679" customFormat="1">
      <c r="A364" s="648"/>
      <c r="B364" s="648"/>
      <c r="C364" s="648"/>
      <c r="D364" s="648"/>
      <c r="E364" s="648"/>
      <c r="F364" s="648"/>
      <c r="G364" s="690"/>
      <c r="H364" s="691"/>
      <c r="I364" s="691"/>
      <c r="J364" s="645"/>
      <c r="K364" s="648"/>
      <c r="L364" s="648"/>
      <c r="M364" s="648"/>
      <c r="N364" s="648"/>
      <c r="O364" s="648"/>
      <c r="P364" s="648"/>
      <c r="Q364" s="648"/>
      <c r="R364" s="648"/>
      <c r="S364" s="648"/>
      <c r="T364" s="648"/>
      <c r="U364" s="648"/>
      <c r="V364" s="648"/>
      <c r="W364" s="648"/>
      <c r="X364" s="648"/>
      <c r="Y364" s="648"/>
      <c r="Z364" s="648"/>
      <c r="AA364" s="648"/>
      <c r="AB364" s="648"/>
      <c r="AC364" s="648"/>
      <c r="AD364" s="648"/>
      <c r="AE364" s="648"/>
      <c r="AF364" s="648"/>
      <c r="AG364" s="648"/>
      <c r="AH364" s="648"/>
      <c r="AI364" s="648"/>
      <c r="AJ364" s="648"/>
      <c r="AK364" s="648"/>
      <c r="AL364" s="648"/>
      <c r="AM364" s="648"/>
      <c r="AN364" s="648"/>
      <c r="AO364" s="648"/>
      <c r="AP364" s="648"/>
      <c r="AQ364" s="648"/>
      <c r="AR364" s="648"/>
      <c r="AS364" s="648"/>
      <c r="AT364" s="648"/>
      <c r="AU364" s="648"/>
      <c r="AV364" s="648"/>
      <c r="AW364" s="648"/>
      <c r="AX364" s="648"/>
      <c r="AY364" s="648"/>
      <c r="AZ364" s="648"/>
      <c r="BA364" s="648"/>
      <c r="BB364" s="648"/>
      <c r="BC364" s="648"/>
      <c r="BD364" s="648"/>
      <c r="BE364" s="648"/>
      <c r="BF364" s="648"/>
      <c r="BG364" s="648"/>
      <c r="BH364" s="648"/>
      <c r="BI364" s="648"/>
      <c r="BJ364" s="648"/>
      <c r="BK364" s="648"/>
      <c r="BL364" s="648"/>
      <c r="BM364" s="648"/>
      <c r="BN364" s="648"/>
      <c r="BO364" s="648"/>
      <c r="BP364" s="648"/>
      <c r="BQ364" s="648"/>
      <c r="BR364" s="648"/>
      <c r="BS364" s="648"/>
      <c r="BT364" s="648"/>
      <c r="BU364" s="648"/>
      <c r="BV364" s="648"/>
      <c r="BW364" s="648"/>
      <c r="BX364" s="648"/>
      <c r="BY364" s="648"/>
      <c r="BZ364" s="648"/>
      <c r="CA364" s="648"/>
      <c r="CB364" s="648"/>
      <c r="CC364" s="648"/>
      <c r="CD364" s="648"/>
      <c r="CE364" s="648"/>
      <c r="CF364" s="648"/>
      <c r="CG364" s="648"/>
      <c r="CH364" s="648"/>
      <c r="CI364" s="648"/>
      <c r="CJ364" s="648"/>
      <c r="CK364" s="648"/>
      <c r="CL364" s="648"/>
      <c r="CM364" s="648"/>
      <c r="CN364" s="648"/>
      <c r="CO364" s="648"/>
      <c r="CP364" s="648"/>
      <c r="CQ364" s="648"/>
      <c r="CR364" s="648"/>
      <c r="CS364" s="648"/>
      <c r="CT364" s="648"/>
      <c r="CU364" s="648"/>
      <c r="CV364" s="648"/>
      <c r="CW364" s="648"/>
      <c r="CX364" s="648"/>
      <c r="CY364" s="648"/>
      <c r="CZ364" s="648"/>
      <c r="DA364" s="648"/>
      <c r="DB364" s="648"/>
      <c r="DC364" s="648"/>
      <c r="DD364" s="648"/>
      <c r="DE364" s="648"/>
      <c r="DF364" s="648"/>
      <c r="DG364" s="648"/>
      <c r="DH364" s="648"/>
      <c r="DI364" s="648"/>
      <c r="DJ364" s="648"/>
      <c r="DK364" s="648"/>
      <c r="DL364" s="648"/>
      <c r="DM364" s="648"/>
      <c r="DN364" s="648"/>
      <c r="DO364" s="648"/>
      <c r="DP364" s="648"/>
      <c r="DQ364" s="648"/>
      <c r="DR364" s="648"/>
      <c r="DS364" s="648"/>
      <c r="DT364" s="648"/>
      <c r="DU364" s="648"/>
      <c r="DV364" s="648"/>
      <c r="DW364" s="648"/>
      <c r="DX364" s="648"/>
      <c r="DY364" s="648"/>
      <c r="DZ364" s="648"/>
      <c r="EA364" s="648"/>
      <c r="EB364" s="648"/>
      <c r="EC364" s="648"/>
      <c r="ED364" s="648"/>
      <c r="EE364" s="648"/>
      <c r="EF364" s="648"/>
      <c r="EG364" s="648"/>
      <c r="EH364" s="648"/>
      <c r="EI364" s="648"/>
      <c r="EJ364" s="648"/>
      <c r="EK364" s="648"/>
      <c r="EL364" s="648"/>
      <c r="EM364" s="648"/>
      <c r="EN364" s="648"/>
      <c r="EO364" s="648"/>
      <c r="EP364" s="648"/>
      <c r="EQ364" s="648"/>
      <c r="ER364" s="648"/>
      <c r="ES364" s="648"/>
      <c r="ET364" s="648"/>
      <c r="EU364" s="648"/>
      <c r="EV364" s="648"/>
      <c r="EW364" s="648"/>
      <c r="EX364" s="648"/>
      <c r="EY364" s="648"/>
      <c r="EZ364" s="648"/>
      <c r="FA364" s="648"/>
      <c r="FB364" s="648"/>
      <c r="FC364" s="648"/>
      <c r="FD364" s="648"/>
      <c r="FE364" s="648"/>
      <c r="FF364" s="648"/>
      <c r="FG364" s="648"/>
      <c r="FH364" s="648"/>
      <c r="FI364" s="648"/>
      <c r="FJ364" s="648"/>
      <c r="FK364" s="648"/>
      <c r="FL364" s="648"/>
      <c r="FM364" s="648"/>
      <c r="FN364" s="648"/>
      <c r="FO364" s="648"/>
      <c r="FP364" s="648"/>
      <c r="FQ364" s="648"/>
      <c r="FR364" s="648"/>
      <c r="FS364" s="648"/>
      <c r="FT364" s="648"/>
      <c r="FU364" s="648"/>
      <c r="FV364" s="648"/>
      <c r="FW364" s="648"/>
      <c r="FX364" s="648"/>
      <c r="FY364" s="648"/>
      <c r="FZ364" s="648"/>
      <c r="GA364" s="648"/>
      <c r="GB364" s="648"/>
      <c r="GC364" s="648"/>
      <c r="GD364" s="648"/>
      <c r="GE364" s="648"/>
      <c r="GF364" s="648"/>
      <c r="GG364" s="648"/>
      <c r="GH364" s="648"/>
      <c r="GI364" s="648"/>
      <c r="GJ364" s="648"/>
      <c r="GK364" s="648"/>
      <c r="GL364" s="648"/>
      <c r="GM364" s="648"/>
      <c r="GN364" s="648"/>
      <c r="GO364" s="648"/>
      <c r="GP364" s="648"/>
      <c r="GQ364" s="648"/>
      <c r="GR364" s="648"/>
      <c r="GS364" s="648"/>
      <c r="GT364" s="648"/>
      <c r="GU364" s="648"/>
      <c r="GV364" s="648"/>
      <c r="GW364" s="648"/>
      <c r="GX364" s="648"/>
      <c r="GY364" s="648"/>
      <c r="GZ364" s="648"/>
      <c r="HA364" s="648"/>
      <c r="HB364" s="648"/>
      <c r="HC364" s="648"/>
      <c r="HD364" s="648"/>
      <c r="HE364" s="648"/>
      <c r="HF364" s="648"/>
      <c r="HG364" s="648"/>
      <c r="HH364" s="648"/>
      <c r="HI364" s="648"/>
      <c r="HJ364" s="648"/>
      <c r="HK364" s="648"/>
      <c r="HL364" s="648"/>
    </row>
    <row r="365" spans="1:220" s="679" customFormat="1">
      <c r="A365" s="648"/>
      <c r="B365" s="648"/>
      <c r="C365" s="648"/>
      <c r="D365" s="648"/>
      <c r="E365" s="648"/>
      <c r="F365" s="648"/>
      <c r="G365" s="690"/>
      <c r="H365" s="691"/>
      <c r="I365" s="691"/>
      <c r="J365" s="645"/>
      <c r="K365" s="648"/>
      <c r="L365" s="648"/>
      <c r="M365" s="648"/>
      <c r="N365" s="648"/>
      <c r="O365" s="648"/>
      <c r="P365" s="648"/>
      <c r="Q365" s="648"/>
      <c r="R365" s="648"/>
      <c r="S365" s="648"/>
      <c r="T365" s="648"/>
      <c r="U365" s="648"/>
      <c r="V365" s="648"/>
      <c r="W365" s="648"/>
      <c r="X365" s="648"/>
      <c r="Y365" s="648"/>
      <c r="Z365" s="648"/>
      <c r="AA365" s="648"/>
      <c r="AB365" s="648"/>
      <c r="AC365" s="648"/>
      <c r="AD365" s="648"/>
      <c r="AE365" s="648"/>
      <c r="AF365" s="648"/>
      <c r="AG365" s="648"/>
      <c r="AH365" s="648"/>
      <c r="AI365" s="648"/>
      <c r="AJ365" s="648"/>
      <c r="AK365" s="648"/>
      <c r="AL365" s="648"/>
      <c r="AM365" s="648"/>
      <c r="AN365" s="648"/>
      <c r="AO365" s="648"/>
      <c r="AP365" s="648"/>
      <c r="AQ365" s="648"/>
      <c r="AR365" s="648"/>
      <c r="AS365" s="648"/>
      <c r="AT365" s="648"/>
      <c r="AU365" s="648"/>
      <c r="AV365" s="648"/>
      <c r="AW365" s="648"/>
      <c r="AX365" s="648"/>
      <c r="AY365" s="648"/>
      <c r="AZ365" s="648"/>
      <c r="BA365" s="648"/>
      <c r="BB365" s="648"/>
      <c r="BC365" s="648"/>
      <c r="BD365" s="648"/>
      <c r="BE365" s="648"/>
      <c r="BF365" s="648"/>
      <c r="BG365" s="648"/>
      <c r="BH365" s="648"/>
      <c r="BI365" s="648"/>
      <c r="BJ365" s="648"/>
      <c r="BK365" s="648"/>
      <c r="BL365" s="648"/>
      <c r="BM365" s="648"/>
      <c r="BN365" s="648"/>
      <c r="BO365" s="648"/>
      <c r="BP365" s="648"/>
      <c r="BQ365" s="648"/>
      <c r="BR365" s="648"/>
      <c r="BS365" s="648"/>
      <c r="BT365" s="648"/>
      <c r="BU365" s="648"/>
      <c r="BV365" s="648"/>
      <c r="BW365" s="648"/>
      <c r="BX365" s="648"/>
      <c r="BY365" s="648"/>
      <c r="BZ365" s="648"/>
      <c r="CA365" s="648"/>
      <c r="CB365" s="648"/>
      <c r="CC365" s="648"/>
      <c r="CD365" s="648"/>
      <c r="CE365" s="648"/>
      <c r="CF365" s="648"/>
      <c r="CG365" s="648"/>
      <c r="CH365" s="648"/>
      <c r="CI365" s="648"/>
      <c r="CJ365" s="648"/>
      <c r="CK365" s="648"/>
      <c r="CL365" s="648"/>
      <c r="CM365" s="648"/>
      <c r="CN365" s="648"/>
      <c r="CO365" s="648"/>
      <c r="CP365" s="648"/>
      <c r="CQ365" s="648"/>
      <c r="CR365" s="648"/>
      <c r="CS365" s="648"/>
      <c r="CT365" s="648"/>
      <c r="CU365" s="648"/>
      <c r="CV365" s="648"/>
      <c r="CW365" s="648"/>
      <c r="CX365" s="648"/>
      <c r="CY365" s="648"/>
      <c r="CZ365" s="648"/>
      <c r="DA365" s="648"/>
      <c r="DB365" s="648"/>
      <c r="DC365" s="648"/>
      <c r="DD365" s="648"/>
      <c r="DE365" s="648"/>
      <c r="DF365" s="648"/>
      <c r="DG365" s="648"/>
      <c r="DH365" s="648"/>
      <c r="DI365" s="648"/>
      <c r="DJ365" s="648"/>
      <c r="DK365" s="648"/>
      <c r="DL365" s="648"/>
      <c r="DM365" s="648"/>
      <c r="DN365" s="648"/>
      <c r="DO365" s="648"/>
      <c r="DP365" s="648"/>
      <c r="DQ365" s="648"/>
      <c r="DR365" s="648"/>
      <c r="DS365" s="648"/>
      <c r="DT365" s="648"/>
      <c r="DU365" s="648"/>
      <c r="DV365" s="648"/>
      <c r="DW365" s="648"/>
      <c r="DX365" s="648"/>
      <c r="DY365" s="648"/>
      <c r="DZ365" s="648"/>
      <c r="EA365" s="648"/>
      <c r="EB365" s="648"/>
      <c r="EC365" s="648"/>
      <c r="ED365" s="648"/>
      <c r="EE365" s="648"/>
      <c r="EF365" s="648"/>
      <c r="EG365" s="648"/>
      <c r="EH365" s="648"/>
      <c r="EI365" s="648"/>
      <c r="EJ365" s="648"/>
      <c r="EK365" s="648"/>
      <c r="EL365" s="648"/>
      <c r="EM365" s="648"/>
      <c r="EN365" s="648"/>
      <c r="EO365" s="648"/>
      <c r="EP365" s="648"/>
      <c r="EQ365" s="648"/>
      <c r="ER365" s="648"/>
      <c r="ES365" s="648"/>
      <c r="ET365" s="648"/>
      <c r="EU365" s="648"/>
      <c r="EV365" s="648"/>
      <c r="EW365" s="648"/>
      <c r="EX365" s="648"/>
      <c r="EY365" s="648"/>
      <c r="EZ365" s="648"/>
      <c r="FA365" s="648"/>
      <c r="FB365" s="648"/>
      <c r="FC365" s="648"/>
      <c r="FD365" s="648"/>
      <c r="FE365" s="648"/>
      <c r="FF365" s="648"/>
      <c r="FG365" s="648"/>
      <c r="FH365" s="648"/>
      <c r="FI365" s="648"/>
      <c r="FJ365" s="648"/>
      <c r="FK365" s="648"/>
      <c r="FL365" s="648"/>
      <c r="FM365" s="648"/>
      <c r="FN365" s="648"/>
      <c r="FO365" s="648"/>
      <c r="FP365" s="648"/>
      <c r="FQ365" s="648"/>
      <c r="FR365" s="648"/>
      <c r="FS365" s="648"/>
      <c r="FT365" s="648"/>
      <c r="FU365" s="648"/>
      <c r="FV365" s="648"/>
      <c r="FW365" s="648"/>
      <c r="FX365" s="648"/>
      <c r="FY365" s="648"/>
      <c r="FZ365" s="648"/>
      <c r="GA365" s="648"/>
      <c r="GB365" s="648"/>
      <c r="GC365" s="648"/>
      <c r="GD365" s="648"/>
      <c r="GE365" s="648"/>
      <c r="GF365" s="648"/>
      <c r="GG365" s="648"/>
      <c r="GH365" s="648"/>
      <c r="GI365" s="648"/>
      <c r="GJ365" s="648"/>
      <c r="GK365" s="648"/>
      <c r="GL365" s="648"/>
      <c r="GM365" s="648"/>
      <c r="GN365" s="648"/>
      <c r="GO365" s="648"/>
      <c r="GP365" s="648"/>
      <c r="GQ365" s="648"/>
      <c r="GR365" s="648"/>
      <c r="GS365" s="648"/>
      <c r="GT365" s="648"/>
      <c r="GU365" s="648"/>
      <c r="GV365" s="648"/>
      <c r="GW365" s="648"/>
      <c r="GX365" s="648"/>
      <c r="GY365" s="648"/>
      <c r="GZ365" s="648"/>
      <c r="HA365" s="648"/>
      <c r="HB365" s="648"/>
      <c r="HC365" s="648"/>
      <c r="HD365" s="648"/>
      <c r="HE365" s="648"/>
      <c r="HF365" s="648"/>
      <c r="HG365" s="648"/>
      <c r="HH365" s="648"/>
      <c r="HI365" s="648"/>
      <c r="HJ365" s="648"/>
      <c r="HK365" s="648"/>
      <c r="HL365" s="648"/>
    </row>
    <row r="366" spans="1:220" s="679" customFormat="1">
      <c r="A366" s="648"/>
      <c r="B366" s="648"/>
      <c r="C366" s="648"/>
      <c r="D366" s="648"/>
      <c r="E366" s="648"/>
      <c r="F366" s="648"/>
      <c r="G366" s="690"/>
      <c r="H366" s="691"/>
      <c r="I366" s="691"/>
      <c r="J366" s="645"/>
      <c r="K366" s="648"/>
      <c r="L366" s="648"/>
      <c r="M366" s="648"/>
      <c r="N366" s="648"/>
      <c r="O366" s="648"/>
      <c r="P366" s="648"/>
      <c r="Q366" s="648"/>
      <c r="R366" s="648"/>
      <c r="S366" s="648"/>
      <c r="T366" s="648"/>
      <c r="U366" s="648"/>
      <c r="V366" s="648"/>
      <c r="W366" s="648"/>
      <c r="X366" s="648"/>
      <c r="Y366" s="648"/>
      <c r="Z366" s="648"/>
      <c r="AA366" s="648"/>
      <c r="AB366" s="648"/>
      <c r="AC366" s="648"/>
      <c r="AD366" s="648"/>
      <c r="AE366" s="648"/>
      <c r="AF366" s="648"/>
      <c r="AG366" s="648"/>
      <c r="AH366" s="648"/>
      <c r="AI366" s="648"/>
      <c r="AJ366" s="648"/>
      <c r="AK366" s="648"/>
      <c r="AL366" s="648"/>
      <c r="AM366" s="648"/>
      <c r="AN366" s="648"/>
      <c r="AO366" s="648"/>
      <c r="AP366" s="648"/>
      <c r="AQ366" s="648"/>
      <c r="AR366" s="648"/>
      <c r="AS366" s="648"/>
      <c r="AT366" s="648"/>
      <c r="AU366" s="648"/>
      <c r="AV366" s="648"/>
      <c r="AW366" s="648"/>
      <c r="AX366" s="648"/>
      <c r="AY366" s="648"/>
      <c r="AZ366" s="648"/>
      <c r="BA366" s="648"/>
      <c r="BB366" s="648"/>
      <c r="BC366" s="648"/>
      <c r="BD366" s="648"/>
      <c r="BE366" s="648"/>
      <c r="BF366" s="648"/>
      <c r="BG366" s="648"/>
      <c r="BH366" s="648"/>
      <c r="BI366" s="648"/>
      <c r="BJ366" s="648"/>
      <c r="BK366" s="648"/>
      <c r="BL366" s="648"/>
      <c r="BM366" s="648"/>
      <c r="BN366" s="648"/>
      <c r="BO366" s="648"/>
      <c r="BP366" s="648"/>
      <c r="BQ366" s="648"/>
      <c r="BR366" s="648"/>
      <c r="BS366" s="648"/>
      <c r="BT366" s="648"/>
      <c r="BU366" s="648"/>
      <c r="BV366" s="648"/>
      <c r="BW366" s="648"/>
      <c r="BX366" s="648"/>
      <c r="BY366" s="648"/>
      <c r="BZ366" s="648"/>
      <c r="CA366" s="648"/>
      <c r="CB366" s="648"/>
      <c r="CC366" s="648"/>
      <c r="CD366" s="648"/>
      <c r="CE366" s="648"/>
      <c r="CF366" s="648"/>
      <c r="CG366" s="648"/>
      <c r="CH366" s="648"/>
      <c r="CI366" s="648"/>
      <c r="CJ366" s="648"/>
      <c r="CK366" s="648"/>
      <c r="CL366" s="648"/>
      <c r="CM366" s="648"/>
      <c r="CN366" s="648"/>
      <c r="CO366" s="648"/>
      <c r="CP366" s="648"/>
      <c r="CQ366" s="648"/>
      <c r="CR366" s="648"/>
      <c r="CS366" s="648"/>
      <c r="CT366" s="648"/>
      <c r="CU366" s="648"/>
      <c r="CV366" s="648"/>
      <c r="CW366" s="648"/>
      <c r="CX366" s="648"/>
      <c r="CY366" s="648"/>
      <c r="CZ366" s="648"/>
      <c r="DA366" s="648"/>
      <c r="DB366" s="648"/>
      <c r="DC366" s="648"/>
      <c r="DD366" s="648"/>
      <c r="DE366" s="648"/>
      <c r="DF366" s="648"/>
      <c r="DG366" s="648"/>
      <c r="DH366" s="648"/>
      <c r="DI366" s="648"/>
      <c r="DJ366" s="648"/>
      <c r="DK366" s="648"/>
      <c r="DL366" s="648"/>
      <c r="DM366" s="648"/>
      <c r="DN366" s="648"/>
      <c r="DO366" s="648"/>
      <c r="DP366" s="648"/>
      <c r="DQ366" s="648"/>
      <c r="DR366" s="648"/>
      <c r="DS366" s="648"/>
      <c r="DT366" s="648"/>
      <c r="DU366" s="648"/>
      <c r="DV366" s="648"/>
      <c r="DW366" s="648"/>
      <c r="DX366" s="648"/>
      <c r="DY366" s="648"/>
      <c r="DZ366" s="648"/>
      <c r="EA366" s="648"/>
      <c r="EB366" s="648"/>
      <c r="EC366" s="648"/>
      <c r="ED366" s="648"/>
      <c r="EE366" s="648"/>
      <c r="EF366" s="648"/>
      <c r="EG366" s="648"/>
      <c r="EH366" s="648"/>
      <c r="EI366" s="648"/>
      <c r="EJ366" s="648"/>
      <c r="EK366" s="648"/>
      <c r="EL366" s="648"/>
      <c r="EM366" s="648"/>
      <c r="EN366" s="648"/>
      <c r="EO366" s="648"/>
      <c r="EP366" s="648"/>
      <c r="EQ366" s="648"/>
      <c r="ER366" s="648"/>
      <c r="ES366" s="648"/>
      <c r="ET366" s="648"/>
      <c r="EU366" s="648"/>
      <c r="EV366" s="648"/>
      <c r="EW366" s="648"/>
      <c r="EX366" s="648"/>
      <c r="EY366" s="648"/>
      <c r="EZ366" s="648"/>
      <c r="FA366" s="648"/>
      <c r="FB366" s="648"/>
      <c r="FC366" s="648"/>
      <c r="FD366" s="648"/>
      <c r="FE366" s="648"/>
      <c r="FF366" s="648"/>
      <c r="FG366" s="648"/>
      <c r="FH366" s="648"/>
      <c r="FI366" s="648"/>
      <c r="FJ366" s="648"/>
      <c r="FK366" s="648"/>
      <c r="FL366" s="648"/>
      <c r="FM366" s="648"/>
      <c r="FN366" s="648"/>
      <c r="FO366" s="648"/>
      <c r="FP366" s="648"/>
      <c r="FQ366" s="648"/>
      <c r="FR366" s="648"/>
      <c r="FS366" s="648"/>
      <c r="FT366" s="648"/>
      <c r="FU366" s="648"/>
      <c r="FV366" s="648"/>
      <c r="FW366" s="648"/>
      <c r="FX366" s="648"/>
      <c r="FY366" s="648"/>
      <c r="FZ366" s="648"/>
      <c r="GA366" s="648"/>
      <c r="GB366" s="648"/>
      <c r="GC366" s="648"/>
      <c r="GD366" s="648"/>
      <c r="GE366" s="648"/>
      <c r="GF366" s="648"/>
      <c r="GG366" s="648"/>
      <c r="GH366" s="648"/>
      <c r="GI366" s="648"/>
      <c r="GJ366" s="648"/>
      <c r="GK366" s="648"/>
      <c r="GL366" s="648"/>
      <c r="GM366" s="648"/>
      <c r="GN366" s="648"/>
      <c r="GO366" s="648"/>
      <c r="GP366" s="648"/>
      <c r="GQ366" s="648"/>
      <c r="GR366" s="648"/>
      <c r="GS366" s="648"/>
      <c r="GT366" s="648"/>
      <c r="GU366" s="648"/>
      <c r="GV366" s="648"/>
      <c r="GW366" s="648"/>
      <c r="GX366" s="648"/>
      <c r="GY366" s="648"/>
      <c r="GZ366" s="648"/>
      <c r="HA366" s="648"/>
      <c r="HB366" s="648"/>
      <c r="HC366" s="648"/>
      <c r="HD366" s="648"/>
      <c r="HE366" s="648"/>
      <c r="HF366" s="648"/>
      <c r="HG366" s="648"/>
      <c r="HH366" s="648"/>
      <c r="HI366" s="648"/>
      <c r="HJ366" s="648"/>
      <c r="HK366" s="648"/>
      <c r="HL366" s="648"/>
    </row>
    <row r="367" spans="1:220" s="679" customFormat="1">
      <c r="A367" s="648"/>
      <c r="B367" s="648"/>
      <c r="C367" s="648"/>
      <c r="D367" s="648"/>
      <c r="E367" s="648"/>
      <c r="F367" s="648"/>
      <c r="G367" s="690"/>
      <c r="H367" s="691"/>
      <c r="I367" s="691"/>
      <c r="J367" s="645"/>
      <c r="K367" s="648"/>
      <c r="L367" s="648"/>
      <c r="M367" s="648"/>
      <c r="N367" s="648"/>
      <c r="O367" s="648"/>
      <c r="P367" s="648"/>
      <c r="Q367" s="648"/>
      <c r="R367" s="648"/>
      <c r="S367" s="648"/>
      <c r="T367" s="648"/>
      <c r="U367" s="648"/>
      <c r="V367" s="648"/>
      <c r="W367" s="648"/>
      <c r="X367" s="648"/>
      <c r="Y367" s="648"/>
      <c r="Z367" s="648"/>
      <c r="AA367" s="648"/>
      <c r="AB367" s="648"/>
      <c r="AC367" s="648"/>
      <c r="AD367" s="648"/>
      <c r="AE367" s="648"/>
      <c r="AF367" s="648"/>
      <c r="AG367" s="648"/>
      <c r="AH367" s="648"/>
      <c r="AI367" s="648"/>
      <c r="AJ367" s="648"/>
      <c r="AK367" s="648"/>
      <c r="AL367" s="648"/>
      <c r="AM367" s="648"/>
      <c r="AN367" s="648"/>
      <c r="AO367" s="648"/>
      <c r="AP367" s="648"/>
      <c r="AQ367" s="648"/>
      <c r="AR367" s="648"/>
      <c r="AS367" s="648"/>
      <c r="AT367" s="648"/>
      <c r="AU367" s="648"/>
      <c r="AV367" s="648"/>
      <c r="AW367" s="648"/>
      <c r="AX367" s="648"/>
      <c r="AY367" s="648"/>
      <c r="AZ367" s="648"/>
      <c r="BA367" s="648"/>
      <c r="BB367" s="648"/>
      <c r="BC367" s="648"/>
      <c r="BD367" s="648"/>
      <c r="BE367" s="648"/>
      <c r="BF367" s="648"/>
      <c r="BG367" s="648"/>
      <c r="BH367" s="648"/>
      <c r="BI367" s="648"/>
      <c r="BJ367" s="648"/>
      <c r="BK367" s="648"/>
      <c r="BL367" s="648"/>
      <c r="BM367" s="648"/>
      <c r="BN367" s="648"/>
      <c r="BO367" s="648"/>
      <c r="BP367" s="648"/>
      <c r="BQ367" s="648"/>
      <c r="BR367" s="648"/>
      <c r="BS367" s="648"/>
      <c r="BT367" s="648"/>
      <c r="BU367" s="648"/>
      <c r="BV367" s="648"/>
      <c r="BW367" s="648"/>
      <c r="BX367" s="648"/>
      <c r="BY367" s="648"/>
      <c r="BZ367" s="648"/>
      <c r="CA367" s="648"/>
      <c r="CB367" s="648"/>
      <c r="CC367" s="648"/>
      <c r="CD367" s="648"/>
      <c r="CE367" s="648"/>
      <c r="CF367" s="648"/>
      <c r="CG367" s="648"/>
      <c r="CH367" s="648"/>
      <c r="CI367" s="648"/>
      <c r="CJ367" s="648"/>
      <c r="CK367" s="648"/>
      <c r="CL367" s="648"/>
      <c r="CM367" s="648"/>
      <c r="CN367" s="648"/>
      <c r="CO367" s="648"/>
      <c r="CP367" s="648"/>
      <c r="CQ367" s="648"/>
      <c r="CR367" s="648"/>
      <c r="CS367" s="648"/>
      <c r="CT367" s="648"/>
      <c r="CU367" s="648"/>
      <c r="CV367" s="648"/>
      <c r="CW367" s="648"/>
      <c r="CX367" s="648"/>
      <c r="CY367" s="648"/>
      <c r="CZ367" s="648"/>
      <c r="DA367" s="648"/>
      <c r="DB367" s="648"/>
      <c r="DC367" s="648"/>
      <c r="DD367" s="648"/>
      <c r="DE367" s="648"/>
      <c r="DF367" s="648"/>
      <c r="DG367" s="648"/>
      <c r="DH367" s="648"/>
      <c r="DI367" s="648"/>
      <c r="DJ367" s="648"/>
      <c r="DK367" s="648"/>
      <c r="DL367" s="648"/>
      <c r="DM367" s="648"/>
      <c r="DN367" s="648"/>
      <c r="DO367" s="648"/>
      <c r="DP367" s="648"/>
      <c r="DQ367" s="648"/>
      <c r="DR367" s="648"/>
      <c r="DS367" s="648"/>
      <c r="DT367" s="648"/>
      <c r="DU367" s="648"/>
      <c r="DV367" s="648"/>
      <c r="DW367" s="648"/>
      <c r="DX367" s="648"/>
      <c r="DY367" s="648"/>
      <c r="DZ367" s="648"/>
      <c r="EA367" s="648"/>
      <c r="EB367" s="648"/>
      <c r="EC367" s="648"/>
      <c r="ED367" s="648"/>
      <c r="EE367" s="648"/>
      <c r="EF367" s="648"/>
      <c r="EG367" s="648"/>
      <c r="EH367" s="648"/>
      <c r="EI367" s="648"/>
      <c r="EJ367" s="648"/>
      <c r="EK367" s="648"/>
      <c r="EL367" s="648"/>
      <c r="EM367" s="648"/>
      <c r="EN367" s="648"/>
      <c r="EO367" s="648"/>
      <c r="EP367" s="648"/>
      <c r="EQ367" s="648"/>
      <c r="ER367" s="648"/>
      <c r="ES367" s="648"/>
      <c r="ET367" s="648"/>
      <c r="EU367" s="648"/>
      <c r="EV367" s="648"/>
      <c r="EW367" s="648"/>
      <c r="EX367" s="648"/>
      <c r="EY367" s="648"/>
      <c r="EZ367" s="648"/>
      <c r="FA367" s="648"/>
      <c r="FB367" s="648"/>
      <c r="FC367" s="648"/>
      <c r="FD367" s="648"/>
      <c r="FE367" s="648"/>
      <c r="FF367" s="648"/>
      <c r="FG367" s="648"/>
      <c r="FH367" s="648"/>
      <c r="FI367" s="648"/>
      <c r="FJ367" s="648"/>
      <c r="FK367" s="648"/>
      <c r="FL367" s="648"/>
      <c r="FM367" s="648"/>
      <c r="FN367" s="648"/>
      <c r="FO367" s="648"/>
      <c r="FP367" s="648"/>
      <c r="FQ367" s="648"/>
      <c r="FR367" s="648"/>
      <c r="FS367" s="648"/>
      <c r="FT367" s="648"/>
      <c r="FU367" s="648"/>
      <c r="FV367" s="648"/>
      <c r="FW367" s="648"/>
      <c r="FX367" s="648"/>
      <c r="FY367" s="648"/>
      <c r="FZ367" s="648"/>
      <c r="GA367" s="648"/>
      <c r="GB367" s="648"/>
      <c r="GC367" s="648"/>
      <c r="GD367" s="648"/>
      <c r="GE367" s="648"/>
      <c r="GF367" s="648"/>
      <c r="GG367" s="648"/>
      <c r="GH367" s="648"/>
      <c r="GI367" s="648"/>
      <c r="GJ367" s="648"/>
      <c r="GK367" s="648"/>
      <c r="GL367" s="648"/>
      <c r="GM367" s="648"/>
      <c r="GN367" s="648"/>
      <c r="GO367" s="648"/>
      <c r="GP367" s="648"/>
      <c r="GQ367" s="648"/>
      <c r="GR367" s="648"/>
      <c r="GS367" s="648"/>
      <c r="GT367" s="648"/>
      <c r="GU367" s="648"/>
      <c r="GV367" s="648"/>
      <c r="GW367" s="648"/>
      <c r="GX367" s="648"/>
      <c r="GY367" s="648"/>
      <c r="GZ367" s="648"/>
      <c r="HA367" s="648"/>
      <c r="HB367" s="648"/>
      <c r="HC367" s="648"/>
      <c r="HD367" s="648"/>
      <c r="HE367" s="648"/>
      <c r="HF367" s="648"/>
      <c r="HG367" s="648"/>
      <c r="HH367" s="648"/>
      <c r="HI367" s="648"/>
      <c r="HJ367" s="648"/>
      <c r="HK367" s="648"/>
      <c r="HL367" s="648"/>
    </row>
    <row r="368" spans="1:220" s="679" customFormat="1">
      <c r="A368" s="648"/>
      <c r="B368" s="648"/>
      <c r="C368" s="648"/>
      <c r="D368" s="648"/>
      <c r="E368" s="648"/>
      <c r="F368" s="648"/>
      <c r="G368" s="690"/>
      <c r="H368" s="691"/>
      <c r="I368" s="691"/>
      <c r="J368" s="645"/>
      <c r="K368" s="648"/>
      <c r="L368" s="648"/>
      <c r="M368" s="648"/>
      <c r="N368" s="648"/>
      <c r="O368" s="648"/>
      <c r="P368" s="648"/>
      <c r="Q368" s="648"/>
      <c r="R368" s="648"/>
      <c r="S368" s="648"/>
      <c r="T368" s="648"/>
      <c r="U368" s="648"/>
      <c r="V368" s="648"/>
      <c r="W368" s="648"/>
      <c r="X368" s="648"/>
      <c r="Y368" s="648"/>
      <c r="Z368" s="648"/>
      <c r="AA368" s="648"/>
      <c r="AB368" s="648"/>
      <c r="AC368" s="648"/>
      <c r="AD368" s="648"/>
      <c r="AE368" s="648"/>
      <c r="AF368" s="648"/>
      <c r="AG368" s="648"/>
      <c r="AH368" s="648"/>
      <c r="AI368" s="648"/>
      <c r="AJ368" s="648"/>
      <c r="AK368" s="648"/>
      <c r="AL368" s="648"/>
      <c r="AM368" s="648"/>
      <c r="AN368" s="648"/>
      <c r="AO368" s="648"/>
      <c r="AP368" s="648"/>
      <c r="AQ368" s="648"/>
      <c r="AR368" s="648"/>
      <c r="AS368" s="648"/>
      <c r="AT368" s="648"/>
      <c r="AU368" s="648"/>
      <c r="AV368" s="648"/>
      <c r="AW368" s="648"/>
      <c r="AX368" s="648"/>
      <c r="AY368" s="648"/>
      <c r="AZ368" s="648"/>
      <c r="BA368" s="648"/>
      <c r="BB368" s="648"/>
      <c r="BC368" s="648"/>
      <c r="BD368" s="648"/>
      <c r="BE368" s="648"/>
      <c r="BF368" s="648"/>
      <c r="BG368" s="648"/>
      <c r="BH368" s="648"/>
      <c r="BI368" s="648"/>
      <c r="BJ368" s="648"/>
      <c r="BK368" s="648"/>
      <c r="BL368" s="648"/>
      <c r="BM368" s="648"/>
      <c r="BN368" s="648"/>
      <c r="BO368" s="648"/>
      <c r="BP368" s="648"/>
      <c r="BQ368" s="648"/>
      <c r="BR368" s="648"/>
      <c r="BS368" s="648"/>
      <c r="BT368" s="648"/>
      <c r="BU368" s="648"/>
      <c r="BV368" s="648"/>
      <c r="BW368" s="648"/>
      <c r="BX368" s="648"/>
      <c r="BY368" s="648"/>
      <c r="BZ368" s="648"/>
      <c r="CA368" s="648"/>
      <c r="CB368" s="648"/>
      <c r="CC368" s="648"/>
      <c r="CD368" s="648"/>
      <c r="CE368" s="648"/>
      <c r="CF368" s="648"/>
      <c r="CG368" s="648"/>
      <c r="CH368" s="648"/>
      <c r="CI368" s="648"/>
      <c r="CJ368" s="648"/>
      <c r="CK368" s="648"/>
      <c r="CL368" s="648"/>
      <c r="CM368" s="648"/>
      <c r="CN368" s="648"/>
      <c r="CO368" s="648"/>
      <c r="CP368" s="648"/>
      <c r="CQ368" s="648"/>
      <c r="CR368" s="648"/>
      <c r="CS368" s="648"/>
      <c r="CT368" s="648"/>
      <c r="CU368" s="648"/>
      <c r="CV368" s="648"/>
      <c r="CW368" s="648"/>
      <c r="CX368" s="648"/>
      <c r="CY368" s="648"/>
      <c r="CZ368" s="648"/>
      <c r="DA368" s="648"/>
      <c r="DB368" s="648"/>
      <c r="DC368" s="648"/>
      <c r="DD368" s="648"/>
      <c r="DE368" s="648"/>
      <c r="DF368" s="648"/>
      <c r="DG368" s="648"/>
      <c r="DH368" s="648"/>
      <c r="DI368" s="648"/>
      <c r="DJ368" s="648"/>
      <c r="DK368" s="648"/>
      <c r="DL368" s="648"/>
      <c r="DM368" s="648"/>
      <c r="DN368" s="648"/>
      <c r="DO368" s="648"/>
      <c r="DP368" s="648"/>
      <c r="DQ368" s="648"/>
      <c r="DR368" s="648"/>
      <c r="DS368" s="648"/>
      <c r="DT368" s="648"/>
      <c r="DU368" s="648"/>
      <c r="DV368" s="648"/>
      <c r="DW368" s="648"/>
      <c r="DX368" s="648"/>
      <c r="DY368" s="648"/>
      <c r="DZ368" s="648"/>
      <c r="EA368" s="648"/>
      <c r="EB368" s="648"/>
      <c r="EC368" s="648"/>
      <c r="ED368" s="648"/>
      <c r="EE368" s="648"/>
      <c r="EF368" s="648"/>
      <c r="EG368" s="648"/>
      <c r="EH368" s="648"/>
      <c r="EI368" s="648"/>
      <c r="EJ368" s="648"/>
      <c r="EK368" s="648"/>
      <c r="EL368" s="648"/>
      <c r="EM368" s="648"/>
      <c r="EN368" s="648"/>
      <c r="EO368" s="648"/>
      <c r="EP368" s="648"/>
      <c r="EQ368" s="648"/>
      <c r="ER368" s="648"/>
      <c r="ES368" s="648"/>
      <c r="ET368" s="648"/>
      <c r="EU368" s="648"/>
      <c r="EV368" s="648"/>
      <c r="EW368" s="648"/>
      <c r="EX368" s="648"/>
      <c r="EY368" s="648"/>
      <c r="EZ368" s="648"/>
      <c r="FA368" s="648"/>
      <c r="FB368" s="648"/>
      <c r="FC368" s="648"/>
      <c r="FD368" s="648"/>
      <c r="FE368" s="648"/>
      <c r="FF368" s="648"/>
      <c r="FG368" s="648"/>
      <c r="FH368" s="648"/>
      <c r="FI368" s="648"/>
      <c r="FJ368" s="648"/>
      <c r="FK368" s="648"/>
      <c r="FL368" s="648"/>
      <c r="FM368" s="648"/>
      <c r="FN368" s="648"/>
      <c r="FO368" s="648"/>
      <c r="FP368" s="648"/>
      <c r="FQ368" s="648"/>
      <c r="FR368" s="648"/>
      <c r="FS368" s="648"/>
      <c r="FT368" s="648"/>
      <c r="FU368" s="648"/>
      <c r="FV368" s="648"/>
      <c r="FW368" s="648"/>
      <c r="FX368" s="648"/>
      <c r="FY368" s="648"/>
      <c r="FZ368" s="648"/>
      <c r="GA368" s="648"/>
      <c r="GB368" s="648"/>
      <c r="GC368" s="648"/>
      <c r="GD368" s="648"/>
      <c r="GE368" s="648"/>
      <c r="GF368" s="648"/>
      <c r="GG368" s="648"/>
      <c r="GH368" s="648"/>
      <c r="GI368" s="648"/>
      <c r="GJ368" s="648"/>
      <c r="GK368" s="648"/>
      <c r="GL368" s="648"/>
      <c r="GM368" s="648"/>
      <c r="GN368" s="648"/>
      <c r="GO368" s="648"/>
      <c r="GP368" s="648"/>
      <c r="GQ368" s="648"/>
      <c r="GR368" s="648"/>
      <c r="GS368" s="648"/>
      <c r="GT368" s="648"/>
      <c r="GU368" s="648"/>
      <c r="GV368" s="648"/>
      <c r="GW368" s="648"/>
      <c r="GX368" s="648"/>
      <c r="GY368" s="648"/>
      <c r="GZ368" s="648"/>
      <c r="HA368" s="648"/>
      <c r="HB368" s="648"/>
      <c r="HC368" s="648"/>
      <c r="HD368" s="648"/>
      <c r="HE368" s="648"/>
      <c r="HF368" s="648"/>
      <c r="HG368" s="648"/>
      <c r="HH368" s="648"/>
      <c r="HI368" s="648"/>
      <c r="HJ368" s="648"/>
      <c r="HK368" s="648"/>
      <c r="HL368" s="648"/>
    </row>
    <row r="369" spans="1:220" s="679" customFormat="1">
      <c r="A369" s="648"/>
      <c r="B369" s="648"/>
      <c r="C369" s="648"/>
      <c r="D369" s="648"/>
      <c r="E369" s="648"/>
      <c r="F369" s="648"/>
      <c r="G369" s="690"/>
      <c r="H369" s="691"/>
      <c r="I369" s="691"/>
      <c r="J369" s="645"/>
      <c r="K369" s="648"/>
      <c r="L369" s="648"/>
      <c r="M369" s="648"/>
      <c r="N369" s="648"/>
      <c r="O369" s="648"/>
      <c r="P369" s="648"/>
      <c r="Q369" s="648"/>
      <c r="R369" s="648"/>
      <c r="S369" s="648"/>
      <c r="T369" s="648"/>
      <c r="U369" s="648"/>
      <c r="V369" s="648"/>
      <c r="W369" s="648"/>
      <c r="X369" s="648"/>
      <c r="Y369" s="648"/>
      <c r="Z369" s="648"/>
      <c r="AA369" s="648"/>
      <c r="AB369" s="648"/>
      <c r="AC369" s="648"/>
      <c r="AD369" s="648"/>
      <c r="AE369" s="648"/>
      <c r="AF369" s="648"/>
      <c r="AG369" s="648"/>
      <c r="AH369" s="648"/>
      <c r="AI369" s="648"/>
      <c r="AJ369" s="648"/>
      <c r="AK369" s="648"/>
      <c r="AL369" s="648"/>
      <c r="AM369" s="648"/>
      <c r="AN369" s="648"/>
      <c r="AO369" s="648"/>
      <c r="AP369" s="648"/>
      <c r="AQ369" s="648"/>
      <c r="AR369" s="648"/>
      <c r="AS369" s="648"/>
      <c r="AT369" s="648"/>
      <c r="AU369" s="648"/>
      <c r="AV369" s="648"/>
      <c r="AW369" s="648"/>
      <c r="AX369" s="648"/>
      <c r="AY369" s="648"/>
      <c r="AZ369" s="648"/>
      <c r="BA369" s="648"/>
      <c r="BB369" s="648"/>
      <c r="BC369" s="648"/>
      <c r="BD369" s="648"/>
      <c r="BE369" s="648"/>
      <c r="BF369" s="648"/>
      <c r="BG369" s="648"/>
      <c r="BH369" s="648"/>
      <c r="BI369" s="648"/>
      <c r="BJ369" s="648"/>
      <c r="BK369" s="648"/>
      <c r="BL369" s="648"/>
      <c r="BM369" s="648"/>
      <c r="BN369" s="648"/>
      <c r="BO369" s="648"/>
      <c r="BP369" s="648"/>
      <c r="BQ369" s="648"/>
      <c r="BR369" s="648"/>
      <c r="BS369" s="648"/>
      <c r="BT369" s="648"/>
      <c r="BU369" s="648"/>
      <c r="BV369" s="648"/>
      <c r="BW369" s="648"/>
      <c r="BX369" s="648"/>
      <c r="BY369" s="648"/>
      <c r="BZ369" s="648"/>
      <c r="CA369" s="648"/>
      <c r="CB369" s="648"/>
      <c r="CC369" s="648"/>
      <c r="CD369" s="648"/>
      <c r="CE369" s="648"/>
      <c r="CF369" s="648"/>
      <c r="CG369" s="648"/>
      <c r="CH369" s="648"/>
      <c r="CI369" s="648"/>
      <c r="CJ369" s="648"/>
      <c r="CK369" s="648"/>
      <c r="CL369" s="648"/>
      <c r="CM369" s="648"/>
      <c r="CN369" s="648"/>
      <c r="CO369" s="648"/>
      <c r="CP369" s="648"/>
      <c r="CQ369" s="648"/>
      <c r="CR369" s="648"/>
      <c r="CS369" s="648"/>
      <c r="CT369" s="648"/>
      <c r="CU369" s="648"/>
      <c r="CV369" s="648"/>
      <c r="CW369" s="648"/>
      <c r="CX369" s="648"/>
      <c r="CY369" s="648"/>
      <c r="CZ369" s="648"/>
      <c r="DA369" s="648"/>
      <c r="DB369" s="648"/>
      <c r="DC369" s="648"/>
      <c r="DD369" s="648"/>
      <c r="DE369" s="648"/>
      <c r="DF369" s="648"/>
      <c r="DG369" s="648"/>
      <c r="DH369" s="648"/>
      <c r="DI369" s="648"/>
      <c r="DJ369" s="648"/>
      <c r="DK369" s="648"/>
      <c r="DL369" s="648"/>
      <c r="DM369" s="648"/>
      <c r="DN369" s="648"/>
      <c r="DO369" s="648"/>
      <c r="DP369" s="648"/>
      <c r="DQ369" s="648"/>
      <c r="DR369" s="648"/>
      <c r="DS369" s="648"/>
      <c r="DT369" s="648"/>
      <c r="DU369" s="648"/>
      <c r="DV369" s="648"/>
      <c r="DW369" s="648"/>
      <c r="DX369" s="648"/>
      <c r="DY369" s="648"/>
      <c r="DZ369" s="648"/>
      <c r="EA369" s="648"/>
      <c r="EB369" s="648"/>
      <c r="EC369" s="648"/>
      <c r="ED369" s="648"/>
      <c r="EE369" s="648"/>
      <c r="EF369" s="648"/>
      <c r="EG369" s="648"/>
      <c r="EH369" s="648"/>
      <c r="EI369" s="648"/>
      <c r="EJ369" s="648"/>
      <c r="EK369" s="648"/>
      <c r="EL369" s="648"/>
      <c r="EM369" s="648"/>
      <c r="EN369" s="648"/>
      <c r="EO369" s="648"/>
      <c r="EP369" s="648"/>
      <c r="EQ369" s="648"/>
      <c r="ER369" s="648"/>
      <c r="ES369" s="648"/>
      <c r="ET369" s="648"/>
      <c r="EU369" s="648"/>
      <c r="EV369" s="648"/>
      <c r="EW369" s="648"/>
      <c r="EX369" s="648"/>
      <c r="EY369" s="648"/>
      <c r="EZ369" s="648"/>
      <c r="FA369" s="648"/>
      <c r="FB369" s="648"/>
      <c r="FC369" s="648"/>
      <c r="FD369" s="648"/>
      <c r="FE369" s="648"/>
      <c r="FF369" s="648"/>
      <c r="FG369" s="648"/>
      <c r="FH369" s="648"/>
      <c r="FI369" s="648"/>
      <c r="FJ369" s="648"/>
      <c r="FK369" s="648"/>
      <c r="FL369" s="648"/>
      <c r="FM369" s="648"/>
      <c r="FN369" s="648"/>
      <c r="FO369" s="648"/>
      <c r="FP369" s="648"/>
      <c r="FQ369" s="648"/>
      <c r="FR369" s="648"/>
      <c r="FS369" s="648"/>
      <c r="FT369" s="648"/>
      <c r="FU369" s="648"/>
      <c r="FV369" s="648"/>
      <c r="FW369" s="648"/>
      <c r="FX369" s="648"/>
      <c r="FY369" s="648"/>
      <c r="FZ369" s="648"/>
      <c r="GA369" s="648"/>
      <c r="GB369" s="648"/>
      <c r="GC369" s="648"/>
      <c r="GD369" s="648"/>
      <c r="GE369" s="648"/>
      <c r="GF369" s="648"/>
      <c r="GG369" s="648"/>
      <c r="GH369" s="648"/>
      <c r="GI369" s="648"/>
      <c r="GJ369" s="648"/>
      <c r="GK369" s="648"/>
      <c r="GL369" s="648"/>
      <c r="GM369" s="648"/>
      <c r="GN369" s="648"/>
      <c r="GO369" s="648"/>
      <c r="GP369" s="648"/>
      <c r="GQ369" s="648"/>
      <c r="GR369" s="648"/>
      <c r="GS369" s="648"/>
      <c r="GT369" s="648"/>
      <c r="GU369" s="648"/>
      <c r="GV369" s="648"/>
      <c r="GW369" s="648"/>
      <c r="GX369" s="648"/>
      <c r="GY369" s="648"/>
      <c r="GZ369" s="648"/>
      <c r="HA369" s="648"/>
      <c r="HB369" s="648"/>
      <c r="HC369" s="648"/>
      <c r="HD369" s="648"/>
      <c r="HE369" s="648"/>
      <c r="HF369" s="648"/>
      <c r="HG369" s="648"/>
      <c r="HH369" s="648"/>
      <c r="HI369" s="648"/>
      <c r="HJ369" s="648"/>
      <c r="HK369" s="648"/>
      <c r="HL369" s="648"/>
    </row>
    <row r="370" spans="1:220" s="679" customFormat="1">
      <c r="A370" s="648"/>
      <c r="B370" s="648"/>
      <c r="C370" s="648"/>
      <c r="D370" s="648"/>
      <c r="E370" s="648"/>
      <c r="F370" s="648"/>
      <c r="G370" s="690"/>
      <c r="H370" s="691"/>
      <c r="I370" s="691"/>
      <c r="J370" s="645"/>
      <c r="K370" s="648"/>
      <c r="L370" s="648"/>
      <c r="M370" s="648"/>
      <c r="N370" s="648"/>
      <c r="O370" s="648"/>
      <c r="P370" s="648"/>
      <c r="Q370" s="648"/>
      <c r="R370" s="648"/>
      <c r="S370" s="648"/>
      <c r="T370" s="648"/>
      <c r="U370" s="648"/>
      <c r="V370" s="648"/>
      <c r="W370" s="648"/>
      <c r="X370" s="648"/>
      <c r="Y370" s="648"/>
      <c r="Z370" s="648"/>
      <c r="AA370" s="648"/>
      <c r="AB370" s="648"/>
      <c r="AC370" s="648"/>
      <c r="AD370" s="648"/>
      <c r="AE370" s="648"/>
      <c r="AF370" s="648"/>
      <c r="AG370" s="648"/>
      <c r="AH370" s="648"/>
      <c r="AI370" s="648"/>
      <c r="AJ370" s="648"/>
      <c r="AK370" s="648"/>
      <c r="AL370" s="648"/>
      <c r="AM370" s="648"/>
      <c r="AN370" s="648"/>
      <c r="AO370" s="648"/>
      <c r="AP370" s="648"/>
      <c r="AQ370" s="648"/>
      <c r="AR370" s="648"/>
      <c r="AS370" s="648"/>
      <c r="AT370" s="648"/>
      <c r="AU370" s="648"/>
      <c r="AV370" s="648"/>
      <c r="AW370" s="648"/>
      <c r="AX370" s="648"/>
      <c r="AY370" s="648"/>
      <c r="AZ370" s="648"/>
      <c r="BA370" s="648"/>
      <c r="BB370" s="648"/>
      <c r="BC370" s="648"/>
      <c r="BD370" s="648"/>
      <c r="BE370" s="648"/>
      <c r="BF370" s="648"/>
      <c r="BG370" s="648"/>
      <c r="BH370" s="648"/>
      <c r="BI370" s="648"/>
      <c r="BJ370" s="648"/>
      <c r="BK370" s="648"/>
      <c r="BL370" s="648"/>
      <c r="BM370" s="648"/>
      <c r="BN370" s="648"/>
      <c r="BO370" s="648"/>
      <c r="BP370" s="648"/>
      <c r="BQ370" s="648"/>
      <c r="BR370" s="648"/>
      <c r="BS370" s="648"/>
      <c r="BT370" s="648"/>
      <c r="BU370" s="648"/>
      <c r="BV370" s="648"/>
      <c r="BW370" s="648"/>
      <c r="BX370" s="648"/>
      <c r="BY370" s="648"/>
      <c r="BZ370" s="648"/>
      <c r="CA370" s="648"/>
      <c r="CB370" s="648"/>
      <c r="CC370" s="648"/>
      <c r="CD370" s="648"/>
      <c r="CE370" s="648"/>
      <c r="CF370" s="648"/>
      <c r="CG370" s="648"/>
      <c r="CH370" s="648"/>
      <c r="CI370" s="648"/>
      <c r="CJ370" s="648"/>
      <c r="CK370" s="648"/>
      <c r="CL370" s="648"/>
      <c r="CM370" s="648"/>
      <c r="CN370" s="648"/>
      <c r="CO370" s="648"/>
      <c r="CP370" s="648"/>
      <c r="CQ370" s="648"/>
      <c r="CR370" s="648"/>
      <c r="CS370" s="648"/>
      <c r="CT370" s="648"/>
      <c r="CU370" s="648"/>
      <c r="CV370" s="648"/>
      <c r="CW370" s="648"/>
      <c r="CX370" s="648"/>
      <c r="CY370" s="648"/>
      <c r="CZ370" s="648"/>
      <c r="DA370" s="648"/>
      <c r="DB370" s="648"/>
      <c r="DC370" s="648"/>
      <c r="DD370" s="648"/>
      <c r="DE370" s="648"/>
      <c r="DF370" s="648"/>
      <c r="DG370" s="648"/>
      <c r="DH370" s="648"/>
      <c r="DI370" s="648"/>
      <c r="DJ370" s="648"/>
      <c r="DK370" s="648"/>
      <c r="DL370" s="648"/>
      <c r="DM370" s="648"/>
      <c r="DN370" s="648"/>
      <c r="DO370" s="648"/>
      <c r="DP370" s="648"/>
      <c r="DQ370" s="648"/>
      <c r="DR370" s="648"/>
      <c r="DS370" s="648"/>
      <c r="DT370" s="648"/>
      <c r="DU370" s="648"/>
      <c r="DV370" s="648"/>
      <c r="DW370" s="648"/>
      <c r="DX370" s="648"/>
      <c r="DY370" s="648"/>
      <c r="DZ370" s="648"/>
      <c r="EA370" s="648"/>
      <c r="EB370" s="648"/>
      <c r="EC370" s="648"/>
      <c r="ED370" s="648"/>
      <c r="EE370" s="648"/>
      <c r="EF370" s="648"/>
      <c r="EG370" s="648"/>
      <c r="EH370" s="648"/>
      <c r="EI370" s="648"/>
      <c r="EJ370" s="648"/>
      <c r="EK370" s="648"/>
      <c r="EL370" s="648"/>
      <c r="EM370" s="648"/>
      <c r="EN370" s="648"/>
      <c r="EO370" s="648"/>
      <c r="EP370" s="648"/>
      <c r="EQ370" s="648"/>
      <c r="ER370" s="648"/>
      <c r="ES370" s="648"/>
      <c r="ET370" s="648"/>
      <c r="EU370" s="648"/>
      <c r="EV370" s="648"/>
      <c r="EW370" s="648"/>
      <c r="EX370" s="648"/>
      <c r="EY370" s="648"/>
      <c r="EZ370" s="648"/>
      <c r="FA370" s="648"/>
      <c r="FB370" s="648"/>
      <c r="FC370" s="648"/>
      <c r="FD370" s="648"/>
      <c r="FE370" s="648"/>
      <c r="FF370" s="648"/>
      <c r="FG370" s="648"/>
      <c r="FH370" s="648"/>
      <c r="FI370" s="648"/>
      <c r="FJ370" s="648"/>
      <c r="FK370" s="648"/>
      <c r="FL370" s="648"/>
      <c r="FM370" s="648"/>
      <c r="FN370" s="648"/>
      <c r="FO370" s="648"/>
      <c r="FP370" s="648"/>
      <c r="FQ370" s="648"/>
      <c r="FR370" s="648"/>
      <c r="FS370" s="648"/>
      <c r="FT370" s="648"/>
      <c r="FU370" s="648"/>
      <c r="FV370" s="648"/>
      <c r="FW370" s="648"/>
      <c r="FX370" s="648"/>
      <c r="FY370" s="648"/>
      <c r="FZ370" s="648"/>
      <c r="GA370" s="648"/>
      <c r="GB370" s="648"/>
      <c r="GC370" s="648"/>
      <c r="GD370" s="648"/>
      <c r="GE370" s="648"/>
      <c r="GF370" s="648"/>
      <c r="GG370" s="648"/>
      <c r="GH370" s="648"/>
      <c r="GI370" s="648"/>
      <c r="GJ370" s="648"/>
      <c r="GK370" s="648"/>
      <c r="GL370" s="648"/>
      <c r="GM370" s="648"/>
      <c r="GN370" s="648"/>
      <c r="GO370" s="648"/>
      <c r="GP370" s="648"/>
      <c r="GQ370" s="648"/>
      <c r="GR370" s="648"/>
      <c r="GS370" s="648"/>
      <c r="GT370" s="648"/>
      <c r="GU370" s="648"/>
      <c r="GV370" s="648"/>
      <c r="GW370" s="648"/>
      <c r="GX370" s="648"/>
      <c r="GY370" s="648"/>
      <c r="GZ370" s="648"/>
      <c r="HA370" s="648"/>
      <c r="HB370" s="648"/>
      <c r="HC370" s="648"/>
      <c r="HD370" s="648"/>
      <c r="HE370" s="648"/>
      <c r="HF370" s="648"/>
      <c r="HG370" s="648"/>
      <c r="HH370" s="648"/>
      <c r="HI370" s="648"/>
      <c r="HJ370" s="648"/>
      <c r="HK370" s="648"/>
      <c r="HL370" s="648"/>
    </row>
    <row r="371" spans="1:220" s="679" customFormat="1">
      <c r="A371" s="648"/>
      <c r="B371" s="648"/>
      <c r="C371" s="648"/>
      <c r="D371" s="648"/>
      <c r="E371" s="648"/>
      <c r="F371" s="648"/>
      <c r="G371" s="690"/>
      <c r="H371" s="691"/>
      <c r="I371" s="691"/>
      <c r="J371" s="645"/>
      <c r="K371" s="648"/>
      <c r="L371" s="648"/>
      <c r="M371" s="648"/>
      <c r="N371" s="648"/>
      <c r="O371" s="648"/>
      <c r="P371" s="648"/>
      <c r="Q371" s="648"/>
      <c r="R371" s="648"/>
      <c r="S371" s="648"/>
      <c r="T371" s="648"/>
      <c r="U371" s="648"/>
      <c r="V371" s="648"/>
      <c r="W371" s="648"/>
      <c r="X371" s="648"/>
      <c r="Y371" s="648"/>
      <c r="Z371" s="648"/>
      <c r="AA371" s="648"/>
      <c r="AB371" s="648"/>
      <c r="AC371" s="648"/>
      <c r="AD371" s="648"/>
      <c r="AE371" s="648"/>
      <c r="AF371" s="648"/>
      <c r="AG371" s="648"/>
      <c r="AH371" s="648"/>
      <c r="AI371" s="648"/>
      <c r="AJ371" s="648"/>
      <c r="AK371" s="648"/>
      <c r="AL371" s="648"/>
      <c r="AM371" s="648"/>
      <c r="AN371" s="648"/>
      <c r="AO371" s="648"/>
      <c r="AP371" s="648"/>
      <c r="AQ371" s="648"/>
      <c r="AR371" s="648"/>
      <c r="AS371" s="648"/>
      <c r="AT371" s="648"/>
      <c r="AU371" s="648"/>
      <c r="AV371" s="648"/>
      <c r="AW371" s="648"/>
      <c r="AX371" s="648"/>
      <c r="AY371" s="648"/>
      <c r="AZ371" s="648"/>
      <c r="BA371" s="648"/>
      <c r="BB371" s="648"/>
      <c r="BC371" s="648"/>
      <c r="BD371" s="648"/>
      <c r="BE371" s="648"/>
      <c r="BF371" s="648"/>
      <c r="BG371" s="648"/>
      <c r="BH371" s="648"/>
      <c r="BI371" s="648"/>
      <c r="BJ371" s="648"/>
      <c r="BK371" s="648"/>
      <c r="BL371" s="648"/>
      <c r="BM371" s="648"/>
      <c r="BN371" s="648"/>
      <c r="BO371" s="648"/>
      <c r="BP371" s="648"/>
      <c r="BQ371" s="648"/>
      <c r="BR371" s="648"/>
      <c r="BS371" s="648"/>
      <c r="BT371" s="648"/>
      <c r="BU371" s="648"/>
      <c r="BV371" s="648"/>
      <c r="BW371" s="648"/>
      <c r="BX371" s="648"/>
      <c r="BY371" s="648"/>
      <c r="BZ371" s="648"/>
      <c r="CA371" s="648"/>
      <c r="CB371" s="648"/>
      <c r="CC371" s="648"/>
      <c r="CD371" s="648"/>
      <c r="CE371" s="648"/>
      <c r="CF371" s="648"/>
      <c r="CG371" s="648"/>
      <c r="CH371" s="648"/>
      <c r="CI371" s="648"/>
      <c r="CJ371" s="648"/>
      <c r="CK371" s="648"/>
      <c r="CL371" s="648"/>
      <c r="CM371" s="648"/>
      <c r="CN371" s="648"/>
      <c r="CO371" s="648"/>
      <c r="CP371" s="648"/>
      <c r="CQ371" s="648"/>
      <c r="CR371" s="648"/>
      <c r="CS371" s="648"/>
      <c r="CT371" s="648"/>
      <c r="CU371" s="648"/>
      <c r="CV371" s="648"/>
      <c r="CW371" s="648"/>
      <c r="CX371" s="648"/>
      <c r="CY371" s="648"/>
      <c r="CZ371" s="648"/>
      <c r="DA371" s="648"/>
      <c r="DB371" s="648"/>
      <c r="DC371" s="648"/>
      <c r="DD371" s="648"/>
      <c r="DE371" s="648"/>
      <c r="DF371" s="648"/>
      <c r="DG371" s="648"/>
      <c r="DH371" s="648"/>
      <c r="DI371" s="648"/>
      <c r="DJ371" s="648"/>
      <c r="DK371" s="648"/>
      <c r="DL371" s="648"/>
      <c r="DM371" s="648"/>
      <c r="DN371" s="648"/>
      <c r="DO371" s="648"/>
      <c r="DP371" s="648"/>
      <c r="DQ371" s="648"/>
      <c r="DR371" s="648"/>
      <c r="DS371" s="648"/>
      <c r="DT371" s="648"/>
      <c r="DU371" s="648"/>
      <c r="DV371" s="648"/>
      <c r="DW371" s="648"/>
      <c r="DX371" s="648"/>
      <c r="DY371" s="648"/>
      <c r="DZ371" s="648"/>
      <c r="EA371" s="648"/>
      <c r="EB371" s="648"/>
      <c r="EC371" s="648"/>
      <c r="ED371" s="648"/>
      <c r="EE371" s="648"/>
      <c r="EF371" s="648"/>
      <c r="EG371" s="648"/>
      <c r="EH371" s="648"/>
      <c r="EI371" s="648"/>
      <c r="EJ371" s="648"/>
      <c r="EK371" s="648"/>
      <c r="EL371" s="648"/>
      <c r="EM371" s="648"/>
      <c r="EN371" s="648"/>
      <c r="EO371" s="648"/>
      <c r="EP371" s="648"/>
      <c r="EQ371" s="648"/>
      <c r="ER371" s="648"/>
      <c r="ES371" s="648"/>
      <c r="ET371" s="648"/>
      <c r="EU371" s="648"/>
      <c r="EV371" s="648"/>
      <c r="EW371" s="648"/>
      <c r="EX371" s="648"/>
      <c r="EY371" s="648"/>
      <c r="EZ371" s="648"/>
      <c r="FA371" s="648"/>
      <c r="FB371" s="648"/>
      <c r="FC371" s="648"/>
      <c r="FD371" s="648"/>
      <c r="FE371" s="648"/>
      <c r="FF371" s="648"/>
      <c r="FG371" s="648"/>
      <c r="FH371" s="648"/>
      <c r="FI371" s="648"/>
      <c r="FJ371" s="648"/>
      <c r="FK371" s="648"/>
      <c r="FL371" s="648"/>
      <c r="FM371" s="648"/>
      <c r="FN371" s="648"/>
      <c r="FO371" s="648"/>
      <c r="FP371" s="648"/>
      <c r="FQ371" s="648"/>
      <c r="FR371" s="648"/>
      <c r="FS371" s="648"/>
      <c r="FT371" s="648"/>
      <c r="FU371" s="648"/>
      <c r="FV371" s="648"/>
      <c r="FW371" s="648"/>
      <c r="FX371" s="648"/>
      <c r="FY371" s="648"/>
      <c r="FZ371" s="648"/>
      <c r="GA371" s="648"/>
      <c r="GB371" s="648"/>
      <c r="GC371" s="648"/>
      <c r="GD371" s="648"/>
      <c r="GE371" s="648"/>
      <c r="GF371" s="648"/>
      <c r="GG371" s="648"/>
      <c r="GH371" s="648"/>
      <c r="GI371" s="648"/>
      <c r="GJ371" s="648"/>
      <c r="GK371" s="648"/>
      <c r="GL371" s="648"/>
      <c r="GM371" s="648"/>
      <c r="GN371" s="648"/>
      <c r="GO371" s="648"/>
      <c r="GP371" s="648"/>
      <c r="GQ371" s="648"/>
      <c r="GR371" s="648"/>
      <c r="GS371" s="648"/>
      <c r="GT371" s="648"/>
      <c r="GU371" s="648"/>
      <c r="GV371" s="648"/>
      <c r="GW371" s="648"/>
      <c r="GX371" s="648"/>
      <c r="GY371" s="648"/>
      <c r="GZ371" s="648"/>
      <c r="HA371" s="648"/>
      <c r="HB371" s="648"/>
      <c r="HC371" s="648"/>
      <c r="HD371" s="648"/>
      <c r="HE371" s="648"/>
      <c r="HF371" s="648"/>
      <c r="HG371" s="648"/>
      <c r="HH371" s="648"/>
      <c r="HI371" s="648"/>
      <c r="HJ371" s="648"/>
      <c r="HK371" s="648"/>
      <c r="HL371" s="648"/>
    </row>
    <row r="372" spans="1:220" s="679" customFormat="1">
      <c r="A372" s="648"/>
      <c r="B372" s="648"/>
      <c r="C372" s="648"/>
      <c r="D372" s="648"/>
      <c r="E372" s="648"/>
      <c r="F372" s="648"/>
      <c r="G372" s="690"/>
      <c r="H372" s="691"/>
      <c r="I372" s="691"/>
      <c r="J372" s="645"/>
      <c r="K372" s="648"/>
      <c r="L372" s="648"/>
      <c r="M372" s="648"/>
      <c r="N372" s="648"/>
      <c r="O372" s="648"/>
      <c r="P372" s="648"/>
      <c r="Q372" s="648"/>
      <c r="R372" s="648"/>
      <c r="S372" s="648"/>
      <c r="T372" s="648"/>
      <c r="U372" s="648"/>
      <c r="V372" s="648"/>
      <c r="W372" s="648"/>
      <c r="X372" s="648"/>
      <c r="Y372" s="648"/>
      <c r="Z372" s="648"/>
      <c r="AA372" s="648"/>
      <c r="AB372" s="648"/>
      <c r="AC372" s="648"/>
      <c r="AD372" s="648"/>
      <c r="AE372" s="648"/>
      <c r="AF372" s="648"/>
      <c r="AG372" s="648"/>
      <c r="AH372" s="648"/>
      <c r="AI372" s="648"/>
      <c r="AJ372" s="648"/>
      <c r="AK372" s="648"/>
      <c r="AL372" s="648"/>
      <c r="AM372" s="648"/>
      <c r="AN372" s="648"/>
      <c r="AO372" s="648"/>
      <c r="AP372" s="648"/>
      <c r="AQ372" s="648"/>
      <c r="AR372" s="648"/>
      <c r="AS372" s="648"/>
      <c r="AT372" s="648"/>
      <c r="AU372" s="648"/>
      <c r="AV372" s="648"/>
      <c r="AW372" s="648"/>
      <c r="AX372" s="648"/>
      <c r="AY372" s="648"/>
      <c r="AZ372" s="648"/>
      <c r="BA372" s="648"/>
      <c r="BB372" s="648"/>
      <c r="BC372" s="648"/>
      <c r="BD372" s="648"/>
      <c r="BE372" s="648"/>
      <c r="BF372" s="648"/>
      <c r="BG372" s="648"/>
      <c r="BH372" s="648"/>
      <c r="BI372" s="648"/>
      <c r="BJ372" s="648"/>
      <c r="BK372" s="648"/>
      <c r="BL372" s="648"/>
      <c r="BM372" s="648"/>
      <c r="BN372" s="648"/>
      <c r="BO372" s="648"/>
      <c r="BP372" s="648"/>
      <c r="BQ372" s="648"/>
      <c r="BR372" s="648"/>
      <c r="BS372" s="648"/>
      <c r="BT372" s="648"/>
      <c r="BU372" s="648"/>
      <c r="BV372" s="648"/>
      <c r="BW372" s="648"/>
      <c r="BX372" s="648"/>
      <c r="BY372" s="648"/>
      <c r="BZ372" s="648"/>
      <c r="CA372" s="648"/>
      <c r="CB372" s="648"/>
      <c r="CC372" s="648"/>
      <c r="CD372" s="648"/>
      <c r="CE372" s="648"/>
      <c r="CF372" s="648"/>
      <c r="CG372" s="648"/>
      <c r="CH372" s="648"/>
      <c r="CI372" s="648"/>
      <c r="CJ372" s="648"/>
      <c r="CK372" s="648"/>
      <c r="CL372" s="648"/>
      <c r="CM372" s="648"/>
      <c r="CN372" s="648"/>
      <c r="CO372" s="648"/>
      <c r="CP372" s="648"/>
      <c r="CQ372" s="648"/>
      <c r="CR372" s="648"/>
      <c r="CS372" s="648"/>
      <c r="CT372" s="648"/>
      <c r="CU372" s="648"/>
      <c r="CV372" s="648"/>
      <c r="CW372" s="648"/>
      <c r="CX372" s="648"/>
      <c r="CY372" s="648"/>
      <c r="CZ372" s="648"/>
      <c r="DA372" s="648"/>
      <c r="DB372" s="648"/>
      <c r="DC372" s="648"/>
      <c r="DD372" s="648"/>
      <c r="DE372" s="648"/>
      <c r="DF372" s="648"/>
      <c r="DG372" s="648"/>
      <c r="DH372" s="648"/>
      <c r="DI372" s="648"/>
      <c r="DJ372" s="648"/>
      <c r="DK372" s="648"/>
      <c r="DL372" s="648"/>
      <c r="DM372" s="648"/>
      <c r="DN372" s="648"/>
      <c r="DO372" s="648"/>
      <c r="DP372" s="648"/>
      <c r="DQ372" s="648"/>
      <c r="DR372" s="648"/>
      <c r="DS372" s="648"/>
      <c r="DT372" s="648"/>
      <c r="DU372" s="648"/>
      <c r="DV372" s="648"/>
      <c r="DW372" s="648"/>
      <c r="DX372" s="648"/>
      <c r="DY372" s="648"/>
      <c r="DZ372" s="648"/>
      <c r="EA372" s="648"/>
      <c r="EB372" s="648"/>
      <c r="EC372" s="648"/>
      <c r="ED372" s="648"/>
      <c r="EE372" s="648"/>
      <c r="EF372" s="648"/>
      <c r="EG372" s="648"/>
      <c r="EH372" s="648"/>
      <c r="EI372" s="648"/>
      <c r="EJ372" s="648"/>
      <c r="EK372" s="648"/>
      <c r="EL372" s="648"/>
      <c r="EM372" s="648"/>
      <c r="EN372" s="648"/>
      <c r="EO372" s="648"/>
      <c r="EP372" s="648"/>
      <c r="EQ372" s="648"/>
      <c r="ER372" s="648"/>
      <c r="ES372" s="648"/>
      <c r="ET372" s="648"/>
      <c r="EU372" s="648"/>
      <c r="EV372" s="648"/>
      <c r="EW372" s="648"/>
      <c r="EX372" s="648"/>
      <c r="EY372" s="648"/>
      <c r="EZ372" s="648"/>
      <c r="FA372" s="648"/>
      <c r="FB372" s="648"/>
      <c r="FC372" s="648"/>
      <c r="FD372" s="648"/>
      <c r="FE372" s="648"/>
      <c r="FF372" s="648"/>
      <c r="FG372" s="648"/>
      <c r="FH372" s="648"/>
      <c r="FI372" s="648"/>
      <c r="FJ372" s="648"/>
      <c r="FK372" s="648"/>
      <c r="FL372" s="648"/>
      <c r="FM372" s="648"/>
      <c r="FN372" s="648"/>
      <c r="FO372" s="648"/>
      <c r="FP372" s="648"/>
      <c r="FQ372" s="648"/>
      <c r="FR372" s="648"/>
      <c r="FS372" s="648"/>
      <c r="FT372" s="648"/>
      <c r="FU372" s="648"/>
      <c r="FV372" s="648"/>
      <c r="FW372" s="648"/>
      <c r="FX372" s="648"/>
      <c r="FY372" s="648"/>
      <c r="FZ372" s="648"/>
      <c r="GA372" s="648"/>
      <c r="GB372" s="648"/>
      <c r="GC372" s="648"/>
      <c r="GD372" s="648"/>
      <c r="GE372" s="648"/>
      <c r="GF372" s="648"/>
      <c r="GG372" s="648"/>
      <c r="GH372" s="648"/>
      <c r="GI372" s="648"/>
      <c r="GJ372" s="648"/>
      <c r="GK372" s="648"/>
      <c r="GL372" s="648"/>
      <c r="GM372" s="648"/>
      <c r="GN372" s="648"/>
      <c r="GO372" s="648"/>
      <c r="GP372" s="648"/>
      <c r="GQ372" s="648"/>
      <c r="GR372" s="648"/>
      <c r="GS372" s="648"/>
      <c r="GT372" s="648"/>
      <c r="GU372" s="648"/>
      <c r="GV372" s="648"/>
      <c r="GW372" s="648"/>
      <c r="GX372" s="648"/>
      <c r="GY372" s="648"/>
      <c r="GZ372" s="648"/>
      <c r="HA372" s="648"/>
      <c r="HB372" s="648"/>
      <c r="HC372" s="648"/>
      <c r="HD372" s="648"/>
      <c r="HE372" s="648"/>
      <c r="HF372" s="648"/>
      <c r="HG372" s="648"/>
      <c r="HH372" s="648"/>
      <c r="HI372" s="648"/>
      <c r="HJ372" s="648"/>
      <c r="HK372" s="648"/>
      <c r="HL372" s="648"/>
    </row>
    <row r="373" spans="1:220" s="679" customFormat="1">
      <c r="A373" s="648"/>
      <c r="B373" s="648"/>
      <c r="C373" s="648"/>
      <c r="D373" s="648"/>
      <c r="E373" s="648"/>
      <c r="F373" s="648"/>
      <c r="G373" s="690"/>
      <c r="H373" s="691"/>
      <c r="I373" s="691"/>
      <c r="J373" s="645"/>
      <c r="K373" s="648"/>
      <c r="L373" s="648"/>
      <c r="M373" s="648"/>
      <c r="N373" s="648"/>
      <c r="O373" s="648"/>
      <c r="P373" s="648"/>
      <c r="Q373" s="648"/>
      <c r="R373" s="648"/>
      <c r="S373" s="648"/>
      <c r="T373" s="648"/>
      <c r="U373" s="648"/>
      <c r="V373" s="648"/>
      <c r="W373" s="648"/>
      <c r="X373" s="648"/>
      <c r="Y373" s="648"/>
      <c r="Z373" s="648"/>
      <c r="AA373" s="648"/>
      <c r="AB373" s="648"/>
      <c r="AC373" s="648"/>
      <c r="AD373" s="648"/>
      <c r="AE373" s="648"/>
      <c r="AF373" s="648"/>
      <c r="AG373" s="648"/>
      <c r="AH373" s="648"/>
      <c r="AI373" s="648"/>
      <c r="AJ373" s="648"/>
      <c r="AK373" s="648"/>
      <c r="AL373" s="648"/>
      <c r="AM373" s="648"/>
      <c r="AN373" s="648"/>
      <c r="AO373" s="648"/>
      <c r="AP373" s="648"/>
      <c r="AQ373" s="648"/>
      <c r="AR373" s="648"/>
      <c r="AS373" s="648"/>
      <c r="AT373" s="648"/>
      <c r="AU373" s="648"/>
      <c r="AV373" s="648"/>
      <c r="AW373" s="648"/>
      <c r="AX373" s="648"/>
      <c r="AY373" s="648"/>
      <c r="AZ373" s="648"/>
      <c r="BA373" s="648"/>
      <c r="BB373" s="648"/>
      <c r="BC373" s="648"/>
      <c r="BD373" s="648"/>
      <c r="BE373" s="648"/>
      <c r="BF373" s="648"/>
      <c r="BG373" s="648"/>
      <c r="BH373" s="648"/>
      <c r="BI373" s="648"/>
      <c r="BJ373" s="648"/>
      <c r="BK373" s="648"/>
      <c r="BL373" s="648"/>
      <c r="BM373" s="648"/>
      <c r="BN373" s="648"/>
      <c r="BO373" s="648"/>
      <c r="BP373" s="648"/>
      <c r="BQ373" s="648"/>
      <c r="BR373" s="648"/>
      <c r="BS373" s="648"/>
      <c r="BT373" s="648"/>
      <c r="BU373" s="648"/>
      <c r="BV373" s="648"/>
      <c r="BW373" s="648"/>
      <c r="BX373" s="648"/>
      <c r="BY373" s="648"/>
      <c r="BZ373" s="648"/>
      <c r="CA373" s="648"/>
      <c r="CB373" s="648"/>
      <c r="CC373" s="648"/>
      <c r="CD373" s="648"/>
      <c r="CE373" s="648"/>
      <c r="CF373" s="648"/>
      <c r="CG373" s="648"/>
      <c r="CH373" s="648"/>
      <c r="CI373" s="648"/>
      <c r="CJ373" s="648"/>
      <c r="CK373" s="648"/>
      <c r="CL373" s="648"/>
      <c r="CM373" s="648"/>
      <c r="CN373" s="648"/>
      <c r="CO373" s="648"/>
      <c r="CP373" s="648"/>
      <c r="CQ373" s="648"/>
      <c r="CR373" s="648"/>
      <c r="CS373" s="648"/>
      <c r="CT373" s="648"/>
      <c r="CU373" s="648"/>
      <c r="CV373" s="648"/>
      <c r="CW373" s="648"/>
      <c r="CX373" s="648"/>
      <c r="CY373" s="648"/>
      <c r="CZ373" s="648"/>
      <c r="DA373" s="648"/>
      <c r="DB373" s="648"/>
      <c r="DC373" s="648"/>
      <c r="DD373" s="648"/>
      <c r="DE373" s="648"/>
      <c r="DF373" s="648"/>
      <c r="DG373" s="648"/>
      <c r="DH373" s="648"/>
      <c r="DI373" s="648"/>
      <c r="DJ373" s="648"/>
      <c r="DK373" s="648"/>
      <c r="DL373" s="648"/>
      <c r="DM373" s="648"/>
      <c r="DN373" s="648"/>
      <c r="DO373" s="648"/>
      <c r="DP373" s="648"/>
      <c r="DQ373" s="648"/>
      <c r="DR373" s="648"/>
      <c r="DS373" s="648"/>
      <c r="DT373" s="648"/>
      <c r="DU373" s="648"/>
      <c r="DV373" s="648"/>
      <c r="DW373" s="648"/>
      <c r="DX373" s="648"/>
      <c r="DY373" s="648"/>
      <c r="DZ373" s="648"/>
      <c r="EA373" s="648"/>
      <c r="EB373" s="648"/>
      <c r="EC373" s="648"/>
      <c r="ED373" s="648"/>
      <c r="EE373" s="648"/>
      <c r="EF373" s="648"/>
      <c r="EG373" s="648"/>
      <c r="EH373" s="648"/>
      <c r="EI373" s="648"/>
      <c r="EJ373" s="648"/>
      <c r="EK373" s="648"/>
      <c r="EL373" s="648"/>
      <c r="EM373" s="648"/>
      <c r="EN373" s="648"/>
      <c r="EO373" s="648"/>
      <c r="EP373" s="648"/>
      <c r="EQ373" s="648"/>
      <c r="ER373" s="648"/>
      <c r="ES373" s="648"/>
      <c r="ET373" s="648"/>
      <c r="EU373" s="648"/>
      <c r="EV373" s="648"/>
      <c r="EW373" s="648"/>
      <c r="EX373" s="648"/>
      <c r="EY373" s="648"/>
      <c r="EZ373" s="648"/>
      <c r="FA373" s="648"/>
      <c r="FB373" s="648"/>
      <c r="FC373" s="648"/>
      <c r="FD373" s="648"/>
      <c r="FE373" s="648"/>
      <c r="FF373" s="648"/>
      <c r="FG373" s="648"/>
      <c r="FH373" s="648"/>
      <c r="FI373" s="648"/>
      <c r="FJ373" s="648"/>
      <c r="FK373" s="648"/>
      <c r="FL373" s="648"/>
      <c r="FM373" s="648"/>
      <c r="FN373" s="648"/>
      <c r="FO373" s="648"/>
      <c r="FP373" s="648"/>
      <c r="FQ373" s="648"/>
      <c r="FR373" s="648"/>
      <c r="FS373" s="648"/>
      <c r="FT373" s="648"/>
      <c r="FU373" s="648"/>
      <c r="FV373" s="648"/>
      <c r="FW373" s="648"/>
      <c r="FX373" s="648"/>
      <c r="FY373" s="648"/>
      <c r="FZ373" s="648"/>
      <c r="GA373" s="648"/>
      <c r="GB373" s="648"/>
      <c r="GC373" s="648"/>
      <c r="GD373" s="648"/>
      <c r="GE373" s="648"/>
      <c r="GF373" s="648"/>
      <c r="GG373" s="648"/>
      <c r="GH373" s="648"/>
      <c r="GI373" s="648"/>
      <c r="GJ373" s="648"/>
      <c r="GK373" s="648"/>
      <c r="GL373" s="648"/>
      <c r="GM373" s="648"/>
      <c r="GN373" s="648"/>
      <c r="GO373" s="648"/>
      <c r="GP373" s="648"/>
      <c r="GQ373" s="648"/>
      <c r="GR373" s="648"/>
      <c r="GS373" s="648"/>
      <c r="GT373" s="648"/>
      <c r="GU373" s="648"/>
      <c r="GV373" s="648"/>
      <c r="GW373" s="648"/>
      <c r="GX373" s="648"/>
      <c r="GY373" s="648"/>
      <c r="GZ373" s="648"/>
      <c r="HA373" s="648"/>
      <c r="HB373" s="648"/>
      <c r="HC373" s="648"/>
      <c r="HD373" s="648"/>
      <c r="HE373" s="648"/>
      <c r="HF373" s="648"/>
      <c r="HG373" s="648"/>
      <c r="HH373" s="648"/>
      <c r="HI373" s="648"/>
      <c r="HJ373" s="648"/>
      <c r="HK373" s="648"/>
      <c r="HL373" s="648"/>
    </row>
    <row r="374" spans="1:220" s="679" customFormat="1">
      <c r="A374" s="648"/>
      <c r="B374" s="648"/>
      <c r="C374" s="648"/>
      <c r="D374" s="648"/>
      <c r="E374" s="648"/>
      <c r="F374" s="648"/>
      <c r="G374" s="690"/>
      <c r="H374" s="691"/>
      <c r="I374" s="691"/>
      <c r="J374" s="645"/>
      <c r="K374" s="648"/>
      <c r="L374" s="648"/>
      <c r="M374" s="648"/>
      <c r="N374" s="648"/>
      <c r="O374" s="648"/>
      <c r="P374" s="648"/>
      <c r="Q374" s="648"/>
      <c r="R374" s="648"/>
      <c r="S374" s="648"/>
      <c r="T374" s="648"/>
      <c r="U374" s="648"/>
      <c r="V374" s="648"/>
      <c r="W374" s="648"/>
      <c r="X374" s="648"/>
      <c r="Y374" s="648"/>
      <c r="Z374" s="648"/>
      <c r="AA374" s="648"/>
      <c r="AB374" s="648"/>
      <c r="AC374" s="648"/>
      <c r="AD374" s="648"/>
      <c r="AE374" s="648"/>
      <c r="AF374" s="648"/>
      <c r="AG374" s="648"/>
      <c r="AH374" s="648"/>
      <c r="AI374" s="648"/>
      <c r="AJ374" s="648"/>
      <c r="AK374" s="648"/>
      <c r="AL374" s="648"/>
      <c r="AM374" s="648"/>
      <c r="AN374" s="648"/>
      <c r="AO374" s="648"/>
      <c r="AP374" s="648"/>
      <c r="AQ374" s="648"/>
      <c r="AR374" s="648"/>
      <c r="AS374" s="648"/>
      <c r="AT374" s="648"/>
      <c r="AU374" s="648"/>
      <c r="AV374" s="648"/>
      <c r="AW374" s="648"/>
      <c r="AX374" s="648"/>
      <c r="AY374" s="648"/>
      <c r="AZ374" s="648"/>
      <c r="BA374" s="648"/>
      <c r="BB374" s="648"/>
      <c r="BC374" s="648"/>
      <c r="BD374" s="648"/>
      <c r="BE374" s="648"/>
      <c r="BF374" s="648"/>
      <c r="BG374" s="648"/>
      <c r="BH374" s="648"/>
      <c r="BI374" s="648"/>
      <c r="BJ374" s="648"/>
      <c r="BK374" s="648"/>
      <c r="BL374" s="648"/>
      <c r="BM374" s="648"/>
      <c r="BN374" s="648"/>
      <c r="BO374" s="648"/>
      <c r="BP374" s="648"/>
      <c r="BQ374" s="648"/>
      <c r="BR374" s="648"/>
      <c r="BS374" s="648"/>
      <c r="BT374" s="648"/>
      <c r="BU374" s="648"/>
      <c r="BV374" s="648"/>
      <c r="BW374" s="648"/>
      <c r="BX374" s="648"/>
      <c r="BY374" s="648"/>
      <c r="BZ374" s="648"/>
      <c r="CA374" s="648"/>
      <c r="CB374" s="648"/>
      <c r="CC374" s="648"/>
      <c r="CD374" s="648"/>
      <c r="CE374" s="648"/>
      <c r="CF374" s="648"/>
      <c r="CG374" s="648"/>
      <c r="CH374" s="648"/>
      <c r="CI374" s="648"/>
      <c r="CJ374" s="648"/>
      <c r="CK374" s="648"/>
      <c r="CL374" s="648"/>
      <c r="CM374" s="648"/>
      <c r="CN374" s="648"/>
      <c r="CO374" s="648"/>
      <c r="CP374" s="648"/>
      <c r="CQ374" s="648"/>
      <c r="CR374" s="648"/>
      <c r="CS374" s="648"/>
      <c r="CT374" s="648"/>
      <c r="CU374" s="648"/>
      <c r="CV374" s="648"/>
      <c r="CW374" s="648"/>
      <c r="CX374" s="648"/>
      <c r="CY374" s="648"/>
      <c r="CZ374" s="648"/>
      <c r="DA374" s="648"/>
      <c r="DB374" s="648"/>
      <c r="DC374" s="648"/>
      <c r="DD374" s="648"/>
      <c r="DE374" s="648"/>
      <c r="DF374" s="648"/>
      <c r="DG374" s="648"/>
      <c r="DH374" s="648"/>
      <c r="DI374" s="648"/>
      <c r="DJ374" s="648"/>
      <c r="DK374" s="648"/>
      <c r="DL374" s="648"/>
      <c r="DM374" s="648"/>
      <c r="DN374" s="648"/>
      <c r="DO374" s="648"/>
      <c r="DP374" s="648"/>
      <c r="DQ374" s="648"/>
      <c r="DR374" s="648"/>
      <c r="DS374" s="648"/>
      <c r="DT374" s="648"/>
      <c r="DU374" s="648"/>
      <c r="DV374" s="648"/>
      <c r="DW374" s="648"/>
      <c r="DX374" s="648"/>
      <c r="DY374" s="648"/>
      <c r="DZ374" s="648"/>
      <c r="EA374" s="648"/>
      <c r="EB374" s="648"/>
      <c r="EC374" s="648"/>
      <c r="ED374" s="648"/>
      <c r="EE374" s="648"/>
      <c r="EF374" s="648"/>
      <c r="EG374" s="648"/>
      <c r="EH374" s="648"/>
      <c r="EI374" s="648"/>
      <c r="EJ374" s="648"/>
      <c r="EK374" s="648"/>
      <c r="EL374" s="648"/>
      <c r="EM374" s="648"/>
      <c r="EN374" s="648"/>
      <c r="EO374" s="648"/>
      <c r="EP374" s="648"/>
      <c r="EQ374" s="648"/>
      <c r="ER374" s="648"/>
      <c r="ES374" s="648"/>
      <c r="ET374" s="648"/>
      <c r="EU374" s="648"/>
      <c r="EV374" s="648"/>
      <c r="EW374" s="648"/>
      <c r="EX374" s="648"/>
      <c r="EY374" s="648"/>
      <c r="EZ374" s="648"/>
      <c r="FA374" s="648"/>
      <c r="FB374" s="648"/>
      <c r="FC374" s="648"/>
      <c r="FD374" s="648"/>
      <c r="FE374" s="648"/>
      <c r="FF374" s="648"/>
      <c r="FG374" s="648"/>
      <c r="FH374" s="648"/>
      <c r="FI374" s="648"/>
      <c r="FJ374" s="648"/>
      <c r="FK374" s="648"/>
      <c r="FL374" s="648"/>
      <c r="FM374" s="648"/>
      <c r="FN374" s="648"/>
      <c r="FO374" s="648"/>
      <c r="FP374" s="648"/>
      <c r="FQ374" s="648"/>
      <c r="FR374" s="648"/>
      <c r="FS374" s="648"/>
      <c r="FT374" s="648"/>
      <c r="FU374" s="648"/>
      <c r="FV374" s="648"/>
      <c r="FW374" s="648"/>
      <c r="FX374" s="648"/>
      <c r="FY374" s="648"/>
      <c r="FZ374" s="648"/>
      <c r="GA374" s="648"/>
      <c r="GB374" s="648"/>
      <c r="GC374" s="648"/>
      <c r="GD374" s="648"/>
      <c r="GE374" s="648"/>
      <c r="GF374" s="648"/>
      <c r="GG374" s="648"/>
      <c r="GH374" s="648"/>
      <c r="GI374" s="648"/>
      <c r="GJ374" s="648"/>
      <c r="GK374" s="648"/>
      <c r="GL374" s="648"/>
      <c r="GM374" s="648"/>
      <c r="GN374" s="648"/>
      <c r="GO374" s="648"/>
      <c r="GP374" s="648"/>
      <c r="GQ374" s="648"/>
      <c r="GR374" s="648"/>
      <c r="GS374" s="648"/>
      <c r="GT374" s="648"/>
      <c r="GU374" s="648"/>
      <c r="GV374" s="648"/>
      <c r="GW374" s="648"/>
      <c r="GX374" s="648"/>
      <c r="GY374" s="648"/>
      <c r="GZ374" s="648"/>
      <c r="HA374" s="648"/>
      <c r="HB374" s="648"/>
      <c r="HC374" s="648"/>
      <c r="HD374" s="648"/>
      <c r="HE374" s="648"/>
      <c r="HF374" s="648"/>
      <c r="HG374" s="648"/>
      <c r="HH374" s="648"/>
      <c r="HI374" s="648"/>
      <c r="HJ374" s="648"/>
      <c r="HK374" s="648"/>
      <c r="HL374" s="648"/>
    </row>
    <row r="375" spans="1:220" s="679" customFormat="1">
      <c r="A375" s="648"/>
      <c r="B375" s="648"/>
      <c r="C375" s="648"/>
      <c r="D375" s="648"/>
      <c r="E375" s="648"/>
      <c r="F375" s="648"/>
      <c r="G375" s="690"/>
      <c r="H375" s="691"/>
      <c r="I375" s="691"/>
      <c r="J375" s="645"/>
      <c r="K375" s="648"/>
      <c r="L375" s="648"/>
      <c r="M375" s="648"/>
      <c r="N375" s="648"/>
      <c r="O375" s="648"/>
      <c r="P375" s="648"/>
      <c r="Q375" s="648"/>
      <c r="R375" s="648"/>
      <c r="S375" s="648"/>
      <c r="T375" s="648"/>
      <c r="U375" s="648"/>
      <c r="V375" s="648"/>
      <c r="W375" s="648"/>
      <c r="X375" s="648"/>
      <c r="Y375" s="648"/>
      <c r="Z375" s="648"/>
      <c r="AA375" s="648"/>
      <c r="AB375" s="648"/>
      <c r="AC375" s="648"/>
      <c r="AD375" s="648"/>
      <c r="AE375" s="648"/>
      <c r="AF375" s="648"/>
      <c r="AG375" s="648"/>
      <c r="AH375" s="648"/>
      <c r="AI375" s="648"/>
      <c r="AJ375" s="648"/>
      <c r="AK375" s="648"/>
      <c r="AL375" s="648"/>
      <c r="AM375" s="648"/>
      <c r="AN375" s="648"/>
      <c r="AO375" s="648"/>
      <c r="AP375" s="648"/>
      <c r="AQ375" s="648"/>
      <c r="AR375" s="648"/>
      <c r="AS375" s="648"/>
      <c r="AT375" s="648"/>
      <c r="AU375" s="648"/>
      <c r="AV375" s="648"/>
      <c r="AW375" s="648"/>
      <c r="AX375" s="648"/>
      <c r="AY375" s="648"/>
      <c r="AZ375" s="648"/>
      <c r="BA375" s="648"/>
      <c r="BB375" s="648"/>
      <c r="BC375" s="648"/>
      <c r="BD375" s="648"/>
      <c r="BE375" s="648"/>
      <c r="BF375" s="648"/>
      <c r="BG375" s="648"/>
      <c r="BH375" s="648"/>
      <c r="BI375" s="648"/>
      <c r="BJ375" s="648"/>
      <c r="BK375" s="648"/>
      <c r="BL375" s="648"/>
      <c r="BM375" s="648"/>
      <c r="BN375" s="648"/>
      <c r="BO375" s="648"/>
      <c r="BP375" s="648"/>
      <c r="BQ375" s="648"/>
      <c r="BR375" s="648"/>
      <c r="BS375" s="648"/>
      <c r="BT375" s="648"/>
      <c r="BU375" s="648"/>
      <c r="BV375" s="648"/>
      <c r="BW375" s="648"/>
      <c r="BX375" s="648"/>
      <c r="BY375" s="648"/>
      <c r="BZ375" s="648"/>
      <c r="CA375" s="648"/>
      <c r="CB375" s="648"/>
      <c r="CC375" s="648"/>
      <c r="CD375" s="648"/>
      <c r="CE375" s="648"/>
      <c r="CF375" s="648"/>
      <c r="CG375" s="648"/>
      <c r="CH375" s="648"/>
      <c r="CI375" s="648"/>
      <c r="CJ375" s="648"/>
      <c r="CK375" s="648"/>
      <c r="CL375" s="648"/>
      <c r="CM375" s="648"/>
      <c r="CN375" s="648"/>
      <c r="CO375" s="648"/>
      <c r="CP375" s="648"/>
      <c r="CQ375" s="648"/>
      <c r="CR375" s="648"/>
      <c r="CS375" s="648"/>
      <c r="CT375" s="648"/>
      <c r="CU375" s="648"/>
      <c r="CV375" s="648"/>
      <c r="CW375" s="648"/>
      <c r="CX375" s="648"/>
      <c r="CY375" s="648"/>
      <c r="CZ375" s="648"/>
      <c r="DA375" s="648"/>
      <c r="DB375" s="648"/>
      <c r="DC375" s="648"/>
      <c r="DD375" s="648"/>
      <c r="DE375" s="648"/>
      <c r="DF375" s="648"/>
      <c r="DG375" s="648"/>
      <c r="DH375" s="648"/>
      <c r="DI375" s="648"/>
      <c r="DJ375" s="648"/>
      <c r="DK375" s="648"/>
      <c r="DL375" s="648"/>
      <c r="DM375" s="648"/>
      <c r="DN375" s="648"/>
      <c r="DO375" s="648"/>
      <c r="DP375" s="648"/>
      <c r="DQ375" s="648"/>
      <c r="DR375" s="648"/>
      <c r="DS375" s="648"/>
      <c r="DT375" s="648"/>
      <c r="DU375" s="648"/>
      <c r="DV375" s="648"/>
      <c r="DW375" s="648"/>
      <c r="DX375" s="648"/>
      <c r="DY375" s="648"/>
      <c r="DZ375" s="648"/>
      <c r="EA375" s="648"/>
      <c r="EB375" s="648"/>
      <c r="EC375" s="648"/>
      <c r="ED375" s="648"/>
      <c r="EE375" s="648"/>
      <c r="EF375" s="648"/>
      <c r="EG375" s="648"/>
      <c r="EH375" s="648"/>
      <c r="EI375" s="648"/>
      <c r="EJ375" s="648"/>
      <c r="EK375" s="648"/>
      <c r="EL375" s="648"/>
      <c r="EM375" s="648"/>
      <c r="EN375" s="648"/>
      <c r="EO375" s="648"/>
      <c r="EP375" s="648"/>
      <c r="EQ375" s="648"/>
      <c r="ER375" s="648"/>
      <c r="ES375" s="648"/>
      <c r="ET375" s="648"/>
      <c r="EU375" s="648"/>
      <c r="EV375" s="648"/>
      <c r="EW375" s="648"/>
      <c r="EX375" s="648"/>
      <c r="EY375" s="648"/>
      <c r="EZ375" s="648"/>
      <c r="FA375" s="648"/>
      <c r="FB375" s="648"/>
      <c r="FC375" s="648"/>
      <c r="FD375" s="648"/>
      <c r="FE375" s="648"/>
      <c r="FF375" s="648"/>
      <c r="FG375" s="648"/>
      <c r="FH375" s="648"/>
      <c r="FI375" s="648"/>
      <c r="FJ375" s="648"/>
      <c r="FK375" s="648"/>
      <c r="FL375" s="648"/>
      <c r="FM375" s="648"/>
      <c r="FN375" s="648"/>
      <c r="FO375" s="648"/>
      <c r="FP375" s="648"/>
      <c r="FQ375" s="648"/>
      <c r="FR375" s="648"/>
      <c r="FS375" s="648"/>
      <c r="FT375" s="648"/>
      <c r="FU375" s="648"/>
      <c r="FV375" s="648"/>
      <c r="FW375" s="648"/>
      <c r="FX375" s="648"/>
      <c r="FY375" s="648"/>
      <c r="FZ375" s="648"/>
      <c r="GA375" s="648"/>
      <c r="GB375" s="648"/>
      <c r="GC375" s="648"/>
      <c r="GD375" s="648"/>
      <c r="GE375" s="648"/>
      <c r="GF375" s="648"/>
      <c r="GG375" s="648"/>
      <c r="GH375" s="648"/>
      <c r="GI375" s="648"/>
      <c r="GJ375" s="648"/>
      <c r="GK375" s="648"/>
      <c r="GL375" s="648"/>
      <c r="GM375" s="648"/>
      <c r="GN375" s="648"/>
      <c r="GO375" s="648"/>
      <c r="GP375" s="648"/>
      <c r="GQ375" s="648"/>
      <c r="GR375" s="648"/>
      <c r="GS375" s="648"/>
      <c r="GT375" s="648"/>
      <c r="GU375" s="648"/>
      <c r="GV375" s="648"/>
      <c r="GW375" s="648"/>
      <c r="GX375" s="648"/>
      <c r="GY375" s="648"/>
      <c r="GZ375" s="648"/>
      <c r="HA375" s="648"/>
      <c r="HB375" s="648"/>
      <c r="HC375" s="648"/>
      <c r="HD375" s="648"/>
      <c r="HE375" s="648"/>
      <c r="HF375" s="648"/>
      <c r="HG375" s="648"/>
      <c r="HH375" s="648"/>
      <c r="HI375" s="648"/>
      <c r="HJ375" s="648"/>
      <c r="HK375" s="648"/>
      <c r="HL375" s="648"/>
    </row>
    <row r="376" spans="1:220" s="679" customFormat="1">
      <c r="A376" s="648"/>
      <c r="B376" s="648"/>
      <c r="C376" s="648"/>
      <c r="D376" s="648"/>
      <c r="E376" s="648"/>
      <c r="F376" s="648"/>
      <c r="G376" s="690"/>
      <c r="H376" s="691"/>
      <c r="I376" s="691"/>
      <c r="J376" s="645"/>
      <c r="K376" s="648"/>
      <c r="L376" s="648"/>
      <c r="M376" s="648"/>
      <c r="N376" s="648"/>
      <c r="O376" s="648"/>
      <c r="P376" s="648"/>
      <c r="Q376" s="648"/>
      <c r="R376" s="648"/>
      <c r="S376" s="648"/>
      <c r="T376" s="648"/>
      <c r="U376" s="648"/>
      <c r="V376" s="648"/>
      <c r="W376" s="648"/>
      <c r="X376" s="648"/>
      <c r="Y376" s="648"/>
      <c r="Z376" s="648"/>
      <c r="AA376" s="648"/>
      <c r="AB376" s="648"/>
      <c r="AC376" s="648"/>
      <c r="AD376" s="648"/>
      <c r="AE376" s="648"/>
      <c r="AF376" s="648"/>
      <c r="AG376" s="648"/>
      <c r="AH376" s="648"/>
      <c r="AI376" s="648"/>
      <c r="AJ376" s="648"/>
      <c r="AK376" s="648"/>
      <c r="AL376" s="648"/>
      <c r="AM376" s="648"/>
      <c r="AN376" s="648"/>
      <c r="AO376" s="648"/>
      <c r="AP376" s="648"/>
      <c r="AQ376" s="648"/>
      <c r="AR376" s="648"/>
      <c r="AS376" s="648"/>
      <c r="AT376" s="648"/>
      <c r="AU376" s="648"/>
      <c r="AV376" s="648"/>
      <c r="AW376" s="648"/>
      <c r="AX376" s="648"/>
      <c r="AY376" s="648"/>
      <c r="AZ376" s="648"/>
      <c r="BA376" s="648"/>
      <c r="BB376" s="648"/>
      <c r="BC376" s="648"/>
      <c r="BD376" s="648"/>
      <c r="BE376" s="648"/>
      <c r="BF376" s="648"/>
      <c r="BG376" s="648"/>
      <c r="BH376" s="648"/>
      <c r="BI376" s="648"/>
      <c r="BJ376" s="648"/>
      <c r="BK376" s="648"/>
      <c r="BL376" s="648"/>
      <c r="BM376" s="648"/>
      <c r="BN376" s="648"/>
      <c r="BO376" s="648"/>
      <c r="BP376" s="648"/>
      <c r="BQ376" s="648"/>
      <c r="BR376" s="648"/>
      <c r="BS376" s="648"/>
      <c r="BT376" s="648"/>
      <c r="BU376" s="648"/>
      <c r="BV376" s="648"/>
      <c r="BW376" s="648"/>
      <c r="BX376" s="648"/>
      <c r="BY376" s="648"/>
      <c r="BZ376" s="648"/>
      <c r="CA376" s="648"/>
      <c r="CB376" s="648"/>
      <c r="CC376" s="648"/>
      <c r="CD376" s="648"/>
      <c r="CE376" s="648"/>
      <c r="CF376" s="648"/>
      <c r="CG376" s="648"/>
      <c r="CH376" s="648"/>
      <c r="CI376" s="648"/>
      <c r="CJ376" s="648"/>
      <c r="CK376" s="648"/>
      <c r="CL376" s="648"/>
      <c r="CM376" s="648"/>
      <c r="CN376" s="648"/>
      <c r="CO376" s="648"/>
      <c r="CP376" s="648"/>
      <c r="CQ376" s="648"/>
      <c r="CR376" s="648"/>
      <c r="CS376" s="648"/>
      <c r="CT376" s="648"/>
      <c r="CU376" s="648"/>
      <c r="CV376" s="648"/>
      <c r="CW376" s="648"/>
      <c r="CX376" s="648"/>
      <c r="CY376" s="648"/>
      <c r="CZ376" s="648"/>
      <c r="DA376" s="648"/>
      <c r="DB376" s="648"/>
      <c r="DC376" s="648"/>
      <c r="DD376" s="648"/>
      <c r="DE376" s="648"/>
      <c r="DF376" s="648"/>
      <c r="DG376" s="648"/>
      <c r="DH376" s="648"/>
      <c r="DI376" s="648"/>
      <c r="DJ376" s="648"/>
      <c r="DK376" s="648"/>
      <c r="DL376" s="648"/>
      <c r="DM376" s="648"/>
      <c r="DN376" s="648"/>
      <c r="DO376" s="648"/>
      <c r="DP376" s="648"/>
      <c r="DQ376" s="648"/>
      <c r="DR376" s="648"/>
      <c r="DS376" s="648"/>
      <c r="DT376" s="648"/>
      <c r="DU376" s="648"/>
      <c r="DV376" s="648"/>
      <c r="DW376" s="648"/>
      <c r="DX376" s="648"/>
      <c r="DY376" s="648"/>
      <c r="DZ376" s="648"/>
      <c r="EA376" s="648"/>
      <c r="EB376" s="648"/>
      <c r="EC376" s="648"/>
      <c r="ED376" s="648"/>
      <c r="EE376" s="648"/>
      <c r="EF376" s="648"/>
      <c r="EG376" s="648"/>
      <c r="EH376" s="648"/>
      <c r="EI376" s="648"/>
      <c r="EJ376" s="648"/>
      <c r="EK376" s="648"/>
      <c r="EL376" s="648"/>
      <c r="EM376" s="648"/>
      <c r="EN376" s="648"/>
      <c r="EO376" s="648"/>
      <c r="EP376" s="648"/>
      <c r="EQ376" s="648"/>
      <c r="ER376" s="648"/>
      <c r="ES376" s="648"/>
      <c r="ET376" s="648"/>
      <c r="EU376" s="648"/>
      <c r="EV376" s="648"/>
      <c r="EW376" s="648"/>
      <c r="EX376" s="648"/>
      <c r="EY376" s="648"/>
      <c r="EZ376" s="648"/>
      <c r="FA376" s="648"/>
      <c r="FB376" s="648"/>
      <c r="FC376" s="648"/>
      <c r="FD376" s="648"/>
      <c r="FE376" s="648"/>
      <c r="FF376" s="648"/>
      <c r="FG376" s="648"/>
      <c r="FH376" s="648"/>
      <c r="FI376" s="648"/>
      <c r="FJ376" s="648"/>
      <c r="FK376" s="648"/>
      <c r="FL376" s="648"/>
      <c r="FM376" s="648"/>
      <c r="FN376" s="648"/>
      <c r="FO376" s="648"/>
      <c r="FP376" s="648"/>
      <c r="FQ376" s="648"/>
      <c r="FR376" s="648"/>
      <c r="FS376" s="648"/>
      <c r="FT376" s="648"/>
      <c r="FU376" s="648"/>
      <c r="FV376" s="648"/>
      <c r="FW376" s="648"/>
      <c r="FX376" s="648"/>
      <c r="FY376" s="648"/>
      <c r="FZ376" s="648"/>
      <c r="GA376" s="648"/>
      <c r="GB376" s="648"/>
      <c r="GC376" s="648"/>
      <c r="GD376" s="648"/>
      <c r="GE376" s="648"/>
      <c r="GF376" s="648"/>
      <c r="GG376" s="648"/>
      <c r="GH376" s="648"/>
      <c r="GI376" s="648"/>
      <c r="GJ376" s="648"/>
      <c r="GK376" s="648"/>
      <c r="GL376" s="648"/>
      <c r="GM376" s="648"/>
      <c r="GN376" s="648"/>
      <c r="GO376" s="648"/>
      <c r="GP376" s="648"/>
      <c r="GQ376" s="648"/>
      <c r="GR376" s="648"/>
      <c r="GS376" s="648"/>
      <c r="GT376" s="648"/>
      <c r="GU376" s="648"/>
      <c r="GV376" s="648"/>
      <c r="GW376" s="648"/>
      <c r="GX376" s="648"/>
      <c r="GY376" s="648"/>
      <c r="GZ376" s="648"/>
      <c r="HA376" s="648"/>
      <c r="HB376" s="648"/>
      <c r="HC376" s="648"/>
      <c r="HD376" s="648"/>
      <c r="HE376" s="648"/>
      <c r="HF376" s="648"/>
      <c r="HG376" s="648"/>
      <c r="HH376" s="648"/>
      <c r="HI376" s="648"/>
      <c r="HJ376" s="648"/>
      <c r="HK376" s="648"/>
      <c r="HL376" s="648"/>
    </row>
    <row r="377" spans="1:220" s="679" customFormat="1">
      <c r="A377" s="648"/>
      <c r="B377" s="648"/>
      <c r="C377" s="648"/>
      <c r="D377" s="648"/>
      <c r="E377" s="648"/>
      <c r="F377" s="648"/>
      <c r="G377" s="690"/>
      <c r="H377" s="691"/>
      <c r="I377" s="691"/>
      <c r="J377" s="645"/>
      <c r="K377" s="648"/>
      <c r="L377" s="648"/>
      <c r="M377" s="648"/>
      <c r="N377" s="648"/>
      <c r="O377" s="648"/>
      <c r="P377" s="648"/>
      <c r="Q377" s="648"/>
      <c r="R377" s="648"/>
      <c r="S377" s="648"/>
      <c r="T377" s="648"/>
      <c r="U377" s="648"/>
      <c r="V377" s="648"/>
      <c r="W377" s="648"/>
      <c r="X377" s="648"/>
      <c r="Y377" s="648"/>
      <c r="Z377" s="648"/>
      <c r="AA377" s="648"/>
      <c r="AB377" s="648"/>
      <c r="AC377" s="648"/>
      <c r="AD377" s="648"/>
      <c r="AE377" s="648"/>
      <c r="AF377" s="648"/>
      <c r="AG377" s="648"/>
      <c r="AH377" s="648"/>
      <c r="AI377" s="648"/>
      <c r="AJ377" s="648"/>
      <c r="AK377" s="648"/>
      <c r="AL377" s="648"/>
      <c r="AM377" s="648"/>
      <c r="AN377" s="648"/>
      <c r="AO377" s="648"/>
      <c r="AP377" s="648"/>
      <c r="AQ377" s="648"/>
      <c r="AR377" s="648"/>
      <c r="AS377" s="648"/>
      <c r="AT377" s="648"/>
      <c r="AU377" s="648"/>
      <c r="AV377" s="648"/>
      <c r="AW377" s="648"/>
      <c r="AX377" s="648"/>
      <c r="AY377" s="648"/>
      <c r="AZ377" s="648"/>
      <c r="BA377" s="648"/>
      <c r="BB377" s="648"/>
      <c r="BC377" s="648"/>
      <c r="BD377" s="648"/>
      <c r="BE377" s="648"/>
      <c r="BF377" s="648"/>
      <c r="BG377" s="648"/>
      <c r="BH377" s="648"/>
      <c r="BI377" s="648"/>
      <c r="BJ377" s="648"/>
      <c r="BK377" s="648"/>
      <c r="BL377" s="648"/>
      <c r="BM377" s="648"/>
      <c r="BN377" s="648"/>
      <c r="BO377" s="648"/>
      <c r="BP377" s="648"/>
      <c r="BQ377" s="648"/>
      <c r="BR377" s="648"/>
      <c r="BS377" s="648"/>
      <c r="BT377" s="648"/>
      <c r="BU377" s="648"/>
      <c r="BV377" s="648"/>
      <c r="BW377" s="648"/>
      <c r="BX377" s="648"/>
      <c r="BY377" s="648"/>
      <c r="BZ377" s="648"/>
      <c r="CA377" s="648"/>
      <c r="CB377" s="648"/>
      <c r="CC377" s="648"/>
      <c r="CD377" s="648"/>
      <c r="CE377" s="648"/>
      <c r="CF377" s="648"/>
      <c r="CG377" s="648"/>
      <c r="CH377" s="648"/>
      <c r="CI377" s="648"/>
      <c r="CJ377" s="648"/>
      <c r="CK377" s="648"/>
      <c r="CL377" s="648"/>
      <c r="CM377" s="648"/>
      <c r="CN377" s="648"/>
      <c r="CO377" s="648"/>
      <c r="CP377" s="648"/>
      <c r="CQ377" s="648"/>
      <c r="CR377" s="648"/>
      <c r="CS377" s="648"/>
      <c r="CT377" s="648"/>
      <c r="CU377" s="648"/>
      <c r="CV377" s="648"/>
      <c r="CW377" s="648"/>
      <c r="CX377" s="648"/>
      <c r="CY377" s="648"/>
      <c r="CZ377" s="648"/>
      <c r="DA377" s="648"/>
      <c r="DB377" s="648"/>
      <c r="DC377" s="648"/>
      <c r="DD377" s="648"/>
      <c r="DE377" s="648"/>
      <c r="DF377" s="648"/>
      <c r="DG377" s="648"/>
      <c r="DH377" s="648"/>
      <c r="DI377" s="648"/>
      <c r="DJ377" s="648"/>
      <c r="DK377" s="648"/>
      <c r="DL377" s="648"/>
      <c r="DM377" s="648"/>
      <c r="DN377" s="648"/>
      <c r="DO377" s="648"/>
      <c r="DP377" s="648"/>
      <c r="DQ377" s="648"/>
      <c r="DR377" s="648"/>
      <c r="DS377" s="648"/>
      <c r="DT377" s="648"/>
      <c r="DU377" s="648"/>
      <c r="DV377" s="648"/>
      <c r="DW377" s="648"/>
      <c r="DX377" s="648"/>
      <c r="DY377" s="648"/>
      <c r="DZ377" s="648"/>
      <c r="EA377" s="648"/>
      <c r="EB377" s="648"/>
      <c r="EC377" s="648"/>
      <c r="ED377" s="648"/>
      <c r="EE377" s="648"/>
      <c r="EF377" s="648"/>
      <c r="EG377" s="648"/>
      <c r="EH377" s="648"/>
      <c r="EI377" s="648"/>
      <c r="EJ377" s="648"/>
      <c r="EK377" s="648"/>
      <c r="EL377" s="648"/>
      <c r="EM377" s="648"/>
      <c r="EN377" s="648"/>
      <c r="EO377" s="648"/>
      <c r="EP377" s="648"/>
      <c r="EQ377" s="648"/>
      <c r="ER377" s="648"/>
      <c r="ES377" s="648"/>
      <c r="ET377" s="648"/>
      <c r="EU377" s="648"/>
      <c r="EV377" s="648"/>
      <c r="EW377" s="648"/>
      <c r="EX377" s="648"/>
      <c r="EY377" s="648"/>
      <c r="EZ377" s="648"/>
      <c r="FA377" s="648"/>
      <c r="FB377" s="648"/>
      <c r="FC377" s="648"/>
      <c r="FD377" s="648"/>
      <c r="FE377" s="648"/>
      <c r="FF377" s="648"/>
      <c r="FG377" s="648"/>
      <c r="FH377" s="648"/>
      <c r="FI377" s="648"/>
      <c r="FJ377" s="648"/>
      <c r="FK377" s="648"/>
      <c r="FL377" s="648"/>
      <c r="FM377" s="648"/>
      <c r="FN377" s="648"/>
      <c r="FO377" s="648"/>
      <c r="FP377" s="648"/>
      <c r="FQ377" s="648"/>
      <c r="FR377" s="648"/>
      <c r="FS377" s="648"/>
      <c r="FT377" s="648"/>
      <c r="FU377" s="648"/>
      <c r="FV377" s="648"/>
      <c r="FW377" s="648"/>
      <c r="FX377" s="648"/>
      <c r="FY377" s="648"/>
      <c r="FZ377" s="648"/>
      <c r="GA377" s="648"/>
      <c r="GB377" s="648"/>
      <c r="GC377" s="648"/>
      <c r="GD377" s="648"/>
      <c r="GE377" s="648"/>
      <c r="GF377" s="648"/>
      <c r="GG377" s="648"/>
      <c r="GH377" s="648"/>
      <c r="GI377" s="648"/>
      <c r="GJ377" s="648"/>
      <c r="GK377" s="648"/>
      <c r="GL377" s="648"/>
      <c r="GM377" s="648"/>
      <c r="GN377" s="648"/>
      <c r="GO377" s="648"/>
      <c r="GP377" s="648"/>
      <c r="GQ377" s="648"/>
      <c r="GR377" s="648"/>
      <c r="GS377" s="648"/>
      <c r="GT377" s="648"/>
      <c r="GU377" s="648"/>
      <c r="GV377" s="648"/>
      <c r="GW377" s="648"/>
      <c r="GX377" s="648"/>
      <c r="GY377" s="648"/>
      <c r="GZ377" s="648"/>
      <c r="HA377" s="648"/>
      <c r="HB377" s="648"/>
      <c r="HC377" s="648"/>
      <c r="HD377" s="648"/>
      <c r="HE377" s="648"/>
      <c r="HF377" s="648"/>
      <c r="HG377" s="648"/>
      <c r="HH377" s="648"/>
      <c r="HI377" s="648"/>
      <c r="HJ377" s="648"/>
      <c r="HK377" s="648"/>
      <c r="HL377" s="648"/>
    </row>
    <row r="378" spans="1:220" s="679" customFormat="1">
      <c r="A378" s="648"/>
      <c r="B378" s="648"/>
      <c r="C378" s="648"/>
      <c r="D378" s="648"/>
      <c r="E378" s="648"/>
      <c r="F378" s="648"/>
      <c r="G378" s="690"/>
      <c r="H378" s="691"/>
      <c r="I378" s="691"/>
      <c r="J378" s="645"/>
      <c r="K378" s="648"/>
      <c r="L378" s="648"/>
      <c r="M378" s="648"/>
      <c r="N378" s="648"/>
      <c r="O378" s="648"/>
      <c r="P378" s="648"/>
      <c r="Q378" s="648"/>
      <c r="R378" s="648"/>
      <c r="S378" s="648"/>
      <c r="T378" s="648"/>
      <c r="U378" s="648"/>
      <c r="V378" s="648"/>
      <c r="W378" s="648"/>
      <c r="X378" s="648"/>
      <c r="Y378" s="648"/>
      <c r="Z378" s="648"/>
      <c r="AA378" s="648"/>
      <c r="AB378" s="648"/>
      <c r="AC378" s="648"/>
      <c r="AD378" s="648"/>
      <c r="AE378" s="648"/>
      <c r="AF378" s="648"/>
      <c r="AG378" s="648"/>
      <c r="AH378" s="648"/>
      <c r="AI378" s="648"/>
      <c r="AJ378" s="648"/>
      <c r="AK378" s="648"/>
      <c r="AL378" s="648"/>
      <c r="AM378" s="648"/>
      <c r="AN378" s="648"/>
      <c r="AO378" s="648"/>
      <c r="AP378" s="648"/>
      <c r="AQ378" s="648"/>
      <c r="AR378" s="648"/>
      <c r="AS378" s="648"/>
      <c r="AT378" s="648"/>
      <c r="AU378" s="648"/>
      <c r="AV378" s="648"/>
      <c r="AW378" s="648"/>
      <c r="AX378" s="648"/>
      <c r="AY378" s="648"/>
      <c r="AZ378" s="648"/>
      <c r="BA378" s="648"/>
      <c r="BB378" s="648"/>
      <c r="BC378" s="648"/>
      <c r="BD378" s="648"/>
      <c r="BE378" s="648"/>
      <c r="BF378" s="648"/>
      <c r="BG378" s="648"/>
      <c r="BH378" s="648"/>
      <c r="BI378" s="648"/>
      <c r="BJ378" s="648"/>
      <c r="BK378" s="648"/>
      <c r="BL378" s="648"/>
      <c r="BM378" s="648"/>
      <c r="BN378" s="648"/>
      <c r="BO378" s="648"/>
      <c r="BP378" s="648"/>
      <c r="BQ378" s="648"/>
      <c r="BR378" s="648"/>
      <c r="BS378" s="648"/>
      <c r="BT378" s="648"/>
      <c r="BU378" s="648"/>
      <c r="BV378" s="648"/>
      <c r="BW378" s="648"/>
      <c r="BX378" s="648"/>
      <c r="BY378" s="648"/>
      <c r="BZ378" s="648"/>
      <c r="CA378" s="648"/>
      <c r="CB378" s="648"/>
      <c r="CC378" s="648"/>
      <c r="CD378" s="648"/>
      <c r="CE378" s="648"/>
      <c r="CF378" s="648"/>
      <c r="CG378" s="648"/>
      <c r="CH378" s="648"/>
      <c r="CI378" s="648"/>
      <c r="CJ378" s="648"/>
      <c r="CK378" s="648"/>
      <c r="CL378" s="648"/>
      <c r="CM378" s="648"/>
      <c r="CN378" s="648"/>
      <c r="CO378" s="648"/>
      <c r="CP378" s="648"/>
      <c r="CQ378" s="648"/>
      <c r="CR378" s="648"/>
      <c r="CS378" s="648"/>
      <c r="CT378" s="648"/>
      <c r="CU378" s="648"/>
      <c r="CV378" s="648"/>
      <c r="CW378" s="648"/>
      <c r="CX378" s="648"/>
      <c r="CY378" s="648"/>
      <c r="CZ378" s="648"/>
      <c r="DA378" s="648"/>
      <c r="DB378" s="648"/>
      <c r="DC378" s="648"/>
      <c r="DD378" s="648"/>
      <c r="DE378" s="648"/>
      <c r="DF378" s="648"/>
      <c r="DG378" s="648"/>
      <c r="DH378" s="648"/>
      <c r="DI378" s="648"/>
      <c r="DJ378" s="648"/>
      <c r="DK378" s="648"/>
      <c r="DL378" s="648"/>
      <c r="DM378" s="648"/>
      <c r="DN378" s="648"/>
      <c r="DO378" s="648"/>
      <c r="DP378" s="648"/>
      <c r="DQ378" s="648"/>
      <c r="DR378" s="648"/>
      <c r="DS378" s="648"/>
      <c r="DT378" s="648"/>
      <c r="DU378" s="648"/>
      <c r="DV378" s="648"/>
      <c r="DW378" s="648"/>
      <c r="DX378" s="648"/>
      <c r="DY378" s="648"/>
      <c r="DZ378" s="648"/>
      <c r="EA378" s="648"/>
      <c r="EB378" s="648"/>
      <c r="EC378" s="648"/>
      <c r="ED378" s="648"/>
      <c r="EE378" s="648"/>
      <c r="EF378" s="648"/>
      <c r="EG378" s="648"/>
      <c r="EH378" s="648"/>
      <c r="EI378" s="648"/>
      <c r="EJ378" s="648"/>
      <c r="EK378" s="648"/>
      <c r="EL378" s="648"/>
      <c r="EM378" s="648"/>
      <c r="EN378" s="648"/>
      <c r="EO378" s="648"/>
      <c r="EP378" s="648"/>
      <c r="EQ378" s="648"/>
      <c r="ER378" s="648"/>
      <c r="ES378" s="648"/>
      <c r="ET378" s="648"/>
      <c r="EU378" s="648"/>
      <c r="EV378" s="648"/>
      <c r="EW378" s="648"/>
      <c r="EX378" s="648"/>
      <c r="EY378" s="648"/>
      <c r="EZ378" s="648"/>
      <c r="FA378" s="648"/>
      <c r="FB378" s="648"/>
      <c r="FC378" s="648"/>
      <c r="FD378" s="648"/>
      <c r="FE378" s="648"/>
      <c r="FF378" s="648"/>
      <c r="FG378" s="648"/>
      <c r="FH378" s="648"/>
      <c r="FI378" s="648"/>
      <c r="FJ378" s="648"/>
      <c r="FK378" s="648"/>
      <c r="FL378" s="648"/>
      <c r="FM378" s="648"/>
      <c r="FN378" s="648"/>
      <c r="FO378" s="648"/>
      <c r="FP378" s="648"/>
      <c r="FQ378" s="648"/>
      <c r="FR378" s="648"/>
      <c r="FS378" s="648"/>
      <c r="FT378" s="648"/>
      <c r="FU378" s="648"/>
      <c r="FV378" s="648"/>
      <c r="FW378" s="648"/>
      <c r="FX378" s="648"/>
      <c r="FY378" s="648"/>
      <c r="FZ378" s="648"/>
      <c r="GA378" s="648"/>
      <c r="GB378" s="648"/>
      <c r="GC378" s="648"/>
      <c r="GD378" s="648"/>
      <c r="GE378" s="648"/>
      <c r="GF378" s="648"/>
      <c r="GG378" s="648"/>
      <c r="GH378" s="648"/>
      <c r="GI378" s="648"/>
      <c r="GJ378" s="648"/>
      <c r="GK378" s="648"/>
      <c r="GL378" s="648"/>
      <c r="GM378" s="648"/>
      <c r="GN378" s="648"/>
      <c r="GO378" s="648"/>
      <c r="GP378" s="648"/>
      <c r="GQ378" s="648"/>
      <c r="GR378" s="648"/>
      <c r="GS378" s="648"/>
      <c r="GT378" s="648"/>
      <c r="GU378" s="648"/>
      <c r="GV378" s="648"/>
      <c r="GW378" s="648"/>
      <c r="GX378" s="648"/>
      <c r="GY378" s="648"/>
      <c r="GZ378" s="648"/>
      <c r="HA378" s="648"/>
      <c r="HB378" s="648"/>
      <c r="HC378" s="648"/>
      <c r="HD378" s="648"/>
      <c r="HE378" s="648"/>
      <c r="HF378" s="648"/>
      <c r="HG378" s="648"/>
      <c r="HH378" s="648"/>
      <c r="HI378" s="648"/>
      <c r="HJ378" s="648"/>
      <c r="HK378" s="648"/>
      <c r="HL378" s="648"/>
    </row>
    <row r="379" spans="1:220" s="679" customFormat="1">
      <c r="A379" s="648"/>
      <c r="B379" s="648"/>
      <c r="C379" s="648"/>
      <c r="D379" s="648"/>
      <c r="E379" s="648"/>
      <c r="F379" s="648"/>
      <c r="G379" s="690"/>
      <c r="H379" s="691"/>
      <c r="I379" s="691"/>
      <c r="J379" s="645"/>
      <c r="K379" s="648"/>
      <c r="L379" s="648"/>
      <c r="M379" s="648"/>
      <c r="N379" s="648"/>
      <c r="O379" s="648"/>
      <c r="P379" s="648"/>
      <c r="Q379" s="648"/>
      <c r="R379" s="648"/>
      <c r="S379" s="648"/>
      <c r="T379" s="648"/>
      <c r="U379" s="648"/>
      <c r="V379" s="648"/>
      <c r="W379" s="648"/>
      <c r="X379" s="648"/>
      <c r="Y379" s="648"/>
      <c r="Z379" s="648"/>
      <c r="AA379" s="648"/>
      <c r="AB379" s="648"/>
      <c r="AC379" s="648"/>
      <c r="AD379" s="648"/>
      <c r="AE379" s="648"/>
      <c r="AF379" s="648"/>
      <c r="AG379" s="648"/>
      <c r="AH379" s="648"/>
      <c r="AI379" s="648"/>
      <c r="AJ379" s="648"/>
      <c r="AK379" s="648"/>
      <c r="AL379" s="648"/>
      <c r="AM379" s="648"/>
      <c r="AN379" s="648"/>
      <c r="AO379" s="648"/>
      <c r="AP379" s="648"/>
      <c r="AQ379" s="648"/>
      <c r="AR379" s="648"/>
      <c r="AS379" s="648"/>
      <c r="AT379" s="648"/>
      <c r="AU379" s="648"/>
      <c r="AV379" s="648"/>
      <c r="AW379" s="648"/>
      <c r="AX379" s="648"/>
      <c r="AY379" s="648"/>
      <c r="AZ379" s="648"/>
      <c r="BA379" s="648"/>
      <c r="BB379" s="648"/>
      <c r="BC379" s="648"/>
      <c r="BD379" s="648"/>
      <c r="BE379" s="648"/>
      <c r="BF379" s="648"/>
      <c r="BG379" s="648"/>
      <c r="BH379" s="648"/>
      <c r="BI379" s="648"/>
      <c r="BJ379" s="648"/>
      <c r="BK379" s="648"/>
      <c r="BL379" s="648"/>
      <c r="BM379" s="648"/>
      <c r="BN379" s="648"/>
      <c r="BO379" s="648"/>
      <c r="BP379" s="648"/>
      <c r="BQ379" s="648"/>
      <c r="BR379" s="648"/>
      <c r="BS379" s="648"/>
      <c r="BT379" s="648"/>
      <c r="BU379" s="648"/>
      <c r="BV379" s="648"/>
      <c r="BW379" s="648"/>
      <c r="BX379" s="648"/>
      <c r="BY379" s="648"/>
      <c r="BZ379" s="648"/>
      <c r="CA379" s="648"/>
      <c r="CB379" s="648"/>
      <c r="CC379" s="648"/>
      <c r="CD379" s="648"/>
      <c r="CE379" s="648"/>
      <c r="CF379" s="648"/>
      <c r="CG379" s="648"/>
      <c r="CH379" s="648"/>
      <c r="CI379" s="648"/>
      <c r="CJ379" s="648"/>
      <c r="CK379" s="648"/>
      <c r="CL379" s="648"/>
      <c r="CM379" s="648"/>
      <c r="CN379" s="648"/>
      <c r="CO379" s="648"/>
      <c r="CP379" s="648"/>
      <c r="CQ379" s="648"/>
      <c r="CR379" s="648"/>
      <c r="CS379" s="648"/>
      <c r="CT379" s="648"/>
      <c r="CU379" s="648"/>
      <c r="CV379" s="648"/>
      <c r="CW379" s="648"/>
      <c r="CX379" s="648"/>
      <c r="CY379" s="648"/>
      <c r="CZ379" s="648"/>
      <c r="DA379" s="648"/>
      <c r="DB379" s="648"/>
      <c r="DC379" s="648"/>
      <c r="DD379" s="648"/>
      <c r="DE379" s="648"/>
      <c r="DF379" s="648"/>
      <c r="DG379" s="648"/>
      <c r="DH379" s="648"/>
      <c r="DI379" s="648"/>
      <c r="DJ379" s="648"/>
      <c r="DK379" s="648"/>
      <c r="DL379" s="648"/>
      <c r="DM379" s="648"/>
      <c r="DN379" s="648"/>
      <c r="DO379" s="648"/>
      <c r="DP379" s="648"/>
      <c r="DQ379" s="648"/>
      <c r="DR379" s="648"/>
      <c r="DS379" s="648"/>
      <c r="DT379" s="648"/>
      <c r="DU379" s="648"/>
      <c r="DV379" s="648"/>
      <c r="DW379" s="648"/>
      <c r="DX379" s="648"/>
      <c r="DY379" s="648"/>
      <c r="DZ379" s="648"/>
      <c r="EA379" s="648"/>
      <c r="EB379" s="648"/>
      <c r="EC379" s="648"/>
      <c r="ED379" s="648"/>
      <c r="EE379" s="648"/>
      <c r="EF379" s="648"/>
      <c r="EG379" s="648"/>
      <c r="EH379" s="648"/>
      <c r="EI379" s="648"/>
      <c r="EJ379" s="648"/>
      <c r="EK379" s="648"/>
      <c r="EL379" s="648"/>
      <c r="EM379" s="648"/>
      <c r="EN379" s="648"/>
      <c r="EO379" s="648"/>
      <c r="EP379" s="648"/>
      <c r="EQ379" s="648"/>
      <c r="ER379" s="648"/>
      <c r="ES379" s="648"/>
      <c r="ET379" s="648"/>
      <c r="EU379" s="648"/>
      <c r="EV379" s="648"/>
      <c r="EW379" s="648"/>
      <c r="EX379" s="648"/>
      <c r="EY379" s="648"/>
      <c r="EZ379" s="648"/>
      <c r="FA379" s="648"/>
      <c r="FB379" s="648"/>
      <c r="FC379" s="648"/>
      <c r="FD379" s="648"/>
      <c r="FE379" s="648"/>
      <c r="FF379" s="648"/>
      <c r="FG379" s="648"/>
      <c r="FH379" s="648"/>
      <c r="FI379" s="648"/>
      <c r="FJ379" s="648"/>
      <c r="FK379" s="648"/>
      <c r="FL379" s="648"/>
      <c r="FM379" s="648"/>
      <c r="FN379" s="648"/>
      <c r="FO379" s="648"/>
      <c r="FP379" s="648"/>
      <c r="FQ379" s="648"/>
      <c r="FR379" s="648"/>
      <c r="FS379" s="648"/>
      <c r="FT379" s="648"/>
      <c r="FU379" s="648"/>
      <c r="FV379" s="648"/>
      <c r="FW379" s="648"/>
      <c r="FX379" s="648"/>
      <c r="FY379" s="648"/>
      <c r="FZ379" s="648"/>
      <c r="GA379" s="648"/>
      <c r="GB379" s="648"/>
      <c r="GC379" s="648"/>
      <c r="GD379" s="648"/>
      <c r="GE379" s="648"/>
      <c r="GF379" s="648"/>
      <c r="GG379" s="648"/>
      <c r="GH379" s="648"/>
      <c r="GI379" s="648"/>
      <c r="GJ379" s="648"/>
      <c r="GK379" s="648"/>
      <c r="GL379" s="648"/>
      <c r="GM379" s="648"/>
      <c r="GN379" s="648"/>
      <c r="GO379" s="648"/>
      <c r="GP379" s="648"/>
      <c r="GQ379" s="648"/>
      <c r="GR379" s="648"/>
      <c r="GS379" s="648"/>
      <c r="GT379" s="648"/>
      <c r="GU379" s="648"/>
      <c r="GV379" s="648"/>
      <c r="GW379" s="648"/>
      <c r="GX379" s="648"/>
      <c r="GY379" s="648"/>
      <c r="GZ379" s="648"/>
      <c r="HA379" s="648"/>
      <c r="HB379" s="648"/>
      <c r="HC379" s="648"/>
      <c r="HD379" s="648"/>
      <c r="HE379" s="648"/>
      <c r="HF379" s="648"/>
      <c r="HG379" s="648"/>
      <c r="HH379" s="648"/>
      <c r="HI379" s="648"/>
      <c r="HJ379" s="648"/>
      <c r="HK379" s="648"/>
      <c r="HL379" s="648"/>
    </row>
    <row r="380" spans="1:220" s="679" customFormat="1">
      <c r="A380" s="648"/>
      <c r="B380" s="648"/>
      <c r="C380" s="648"/>
      <c r="D380" s="648"/>
      <c r="E380" s="648"/>
      <c r="F380" s="648"/>
      <c r="G380" s="690"/>
      <c r="H380" s="691"/>
      <c r="I380" s="691"/>
      <c r="J380" s="645"/>
      <c r="K380" s="648"/>
      <c r="L380" s="648"/>
      <c r="M380" s="648"/>
      <c r="N380" s="648"/>
      <c r="O380" s="648"/>
      <c r="P380" s="648"/>
      <c r="Q380" s="648"/>
      <c r="R380" s="648"/>
      <c r="S380" s="648"/>
      <c r="T380" s="648"/>
      <c r="U380" s="648"/>
      <c r="V380" s="648"/>
      <c r="W380" s="648"/>
      <c r="X380" s="648"/>
      <c r="Y380" s="648"/>
      <c r="Z380" s="648"/>
      <c r="AA380" s="648"/>
      <c r="AB380" s="648"/>
      <c r="AC380" s="648"/>
      <c r="AD380" s="648"/>
      <c r="AE380" s="648"/>
      <c r="AF380" s="648"/>
      <c r="AG380" s="648"/>
      <c r="AH380" s="648"/>
      <c r="AI380" s="648"/>
      <c r="AJ380" s="648"/>
      <c r="AK380" s="648"/>
      <c r="AL380" s="648"/>
      <c r="AM380" s="648"/>
      <c r="AN380" s="648"/>
      <c r="AO380" s="648"/>
      <c r="AP380" s="648"/>
      <c r="AQ380" s="648"/>
      <c r="AR380" s="648"/>
      <c r="AS380" s="648"/>
      <c r="AT380" s="648"/>
      <c r="AU380" s="648"/>
      <c r="AV380" s="648"/>
      <c r="AW380" s="648"/>
      <c r="AX380" s="648"/>
      <c r="AY380" s="648"/>
      <c r="AZ380" s="648"/>
      <c r="BA380" s="648"/>
      <c r="BB380" s="648"/>
      <c r="BC380" s="648"/>
      <c r="BD380" s="648"/>
      <c r="BE380" s="648"/>
      <c r="BF380" s="648"/>
      <c r="BG380" s="648"/>
      <c r="BH380" s="648"/>
      <c r="BI380" s="648"/>
      <c r="BJ380" s="648"/>
      <c r="BK380" s="648"/>
      <c r="BL380" s="648"/>
      <c r="BM380" s="648"/>
      <c r="BN380" s="648"/>
      <c r="BO380" s="648"/>
      <c r="BP380" s="648"/>
      <c r="BQ380" s="648"/>
      <c r="BR380" s="648"/>
      <c r="BS380" s="648"/>
      <c r="BT380" s="648"/>
      <c r="BU380" s="648"/>
      <c r="BV380" s="648"/>
      <c r="BW380" s="648"/>
      <c r="BX380" s="648"/>
      <c r="BY380" s="648"/>
      <c r="BZ380" s="648"/>
      <c r="CA380" s="648"/>
      <c r="CB380" s="648"/>
      <c r="CC380" s="648"/>
      <c r="CD380" s="648"/>
      <c r="CE380" s="648"/>
      <c r="CF380" s="648"/>
      <c r="CG380" s="648"/>
      <c r="CH380" s="648"/>
      <c r="CI380" s="648"/>
      <c r="CJ380" s="648"/>
      <c r="CK380" s="648"/>
      <c r="CL380" s="648"/>
      <c r="CM380" s="648"/>
      <c r="CN380" s="648"/>
      <c r="CO380" s="648"/>
      <c r="CP380" s="648"/>
      <c r="CQ380" s="648"/>
      <c r="CR380" s="648"/>
      <c r="CS380" s="648"/>
      <c r="CT380" s="648"/>
      <c r="CU380" s="648"/>
      <c r="CV380" s="648"/>
      <c r="CW380" s="648"/>
      <c r="CX380" s="648"/>
      <c r="CY380" s="648"/>
      <c r="CZ380" s="648"/>
      <c r="DA380" s="648"/>
      <c r="DB380" s="648"/>
      <c r="DC380" s="648"/>
      <c r="DD380" s="648"/>
      <c r="DE380" s="648"/>
      <c r="DF380" s="648"/>
      <c r="DG380" s="648"/>
      <c r="DH380" s="648"/>
      <c r="DI380" s="648"/>
      <c r="DJ380" s="648"/>
      <c r="DK380" s="648"/>
      <c r="DL380" s="648"/>
      <c r="DM380" s="648"/>
      <c r="DN380" s="648"/>
      <c r="DO380" s="648"/>
      <c r="DP380" s="648"/>
      <c r="DQ380" s="648"/>
      <c r="DR380" s="648"/>
      <c r="DS380" s="648"/>
      <c r="DT380" s="648"/>
      <c r="DU380" s="648"/>
      <c r="DV380" s="648"/>
      <c r="DW380" s="648"/>
      <c r="DX380" s="648"/>
      <c r="DY380" s="648"/>
      <c r="DZ380" s="648"/>
      <c r="EA380" s="648"/>
      <c r="EB380" s="648"/>
      <c r="EC380" s="648"/>
      <c r="ED380" s="648"/>
      <c r="EE380" s="648"/>
      <c r="EF380" s="648"/>
      <c r="EG380" s="648"/>
      <c r="EH380" s="648"/>
      <c r="EI380" s="648"/>
      <c r="EJ380" s="648"/>
      <c r="EK380" s="648"/>
      <c r="EL380" s="648"/>
      <c r="EM380" s="648"/>
      <c r="EN380" s="648"/>
      <c r="EO380" s="648"/>
      <c r="EP380" s="648"/>
      <c r="EQ380" s="648"/>
      <c r="ER380" s="648"/>
      <c r="ES380" s="648"/>
      <c r="ET380" s="648"/>
      <c r="EU380" s="648"/>
      <c r="EV380" s="648"/>
      <c r="EW380" s="648"/>
      <c r="EX380" s="648"/>
      <c r="EY380" s="648"/>
      <c r="EZ380" s="648"/>
      <c r="FA380" s="648"/>
      <c r="FB380" s="648"/>
      <c r="FC380" s="648"/>
      <c r="FD380" s="648"/>
      <c r="FE380" s="648"/>
      <c r="FF380" s="648"/>
      <c r="FG380" s="648"/>
      <c r="FH380" s="648"/>
      <c r="FI380" s="648"/>
      <c r="FJ380" s="648"/>
      <c r="FK380" s="648"/>
      <c r="FL380" s="648"/>
      <c r="FM380" s="648"/>
      <c r="FN380" s="648"/>
      <c r="FO380" s="648"/>
      <c r="FP380" s="648"/>
      <c r="FQ380" s="648"/>
      <c r="FR380" s="648"/>
      <c r="FS380" s="648"/>
      <c r="FT380" s="648"/>
      <c r="FU380" s="648"/>
      <c r="FV380" s="648"/>
      <c r="FW380" s="648"/>
      <c r="FX380" s="648"/>
      <c r="FY380" s="648"/>
      <c r="FZ380" s="648"/>
      <c r="GA380" s="648"/>
      <c r="GB380" s="648"/>
      <c r="GC380" s="648"/>
      <c r="GD380" s="648"/>
      <c r="GE380" s="648"/>
      <c r="GF380" s="648"/>
      <c r="GG380" s="648"/>
      <c r="GH380" s="648"/>
      <c r="GI380" s="648"/>
      <c r="GJ380" s="648"/>
      <c r="GK380" s="648"/>
      <c r="GL380" s="648"/>
      <c r="GM380" s="648"/>
      <c r="GN380" s="648"/>
      <c r="GO380" s="648"/>
      <c r="GP380" s="648"/>
      <c r="GQ380" s="648"/>
      <c r="GR380" s="648"/>
      <c r="GS380" s="648"/>
      <c r="GT380" s="648"/>
      <c r="GU380" s="648"/>
      <c r="GV380" s="648"/>
      <c r="GW380" s="648"/>
      <c r="GX380" s="648"/>
      <c r="GY380" s="648"/>
      <c r="GZ380" s="648"/>
      <c r="HA380" s="648"/>
      <c r="HB380" s="648"/>
      <c r="HC380" s="648"/>
      <c r="HD380" s="648"/>
      <c r="HE380" s="648"/>
      <c r="HF380" s="648"/>
      <c r="HG380" s="648"/>
      <c r="HH380" s="648"/>
      <c r="HI380" s="648"/>
      <c r="HJ380" s="648"/>
      <c r="HK380" s="648"/>
      <c r="HL380" s="648"/>
    </row>
    <row r="381" spans="1:220" s="679" customFormat="1">
      <c r="A381" s="648"/>
      <c r="B381" s="648"/>
      <c r="C381" s="648"/>
      <c r="D381" s="648"/>
      <c r="E381" s="648"/>
      <c r="F381" s="648"/>
      <c r="G381" s="690"/>
      <c r="H381" s="691"/>
      <c r="I381" s="691"/>
      <c r="J381" s="645"/>
      <c r="K381" s="648"/>
      <c r="L381" s="648"/>
      <c r="M381" s="648"/>
      <c r="N381" s="648"/>
      <c r="O381" s="648"/>
      <c r="P381" s="648"/>
      <c r="Q381" s="648"/>
      <c r="R381" s="648"/>
      <c r="S381" s="648"/>
      <c r="T381" s="648"/>
      <c r="U381" s="648"/>
      <c r="V381" s="648"/>
      <c r="W381" s="648"/>
      <c r="X381" s="648"/>
      <c r="Y381" s="648"/>
      <c r="Z381" s="648"/>
      <c r="AA381" s="648"/>
      <c r="AB381" s="648"/>
      <c r="AC381" s="648"/>
      <c r="AD381" s="648"/>
      <c r="AE381" s="648"/>
      <c r="AF381" s="648"/>
      <c r="AG381" s="648"/>
      <c r="AH381" s="648"/>
      <c r="AI381" s="648"/>
      <c r="AJ381" s="648"/>
      <c r="AK381" s="648"/>
      <c r="AL381" s="648"/>
      <c r="AM381" s="648"/>
      <c r="AN381" s="648"/>
      <c r="AO381" s="648"/>
      <c r="AP381" s="648"/>
      <c r="AQ381" s="648"/>
      <c r="AR381" s="648"/>
      <c r="AS381" s="648"/>
      <c r="AT381" s="648"/>
      <c r="AU381" s="648"/>
      <c r="AV381" s="648"/>
      <c r="AW381" s="648"/>
      <c r="AX381" s="648"/>
      <c r="AY381" s="648"/>
      <c r="AZ381" s="648"/>
      <c r="BA381" s="648"/>
      <c r="BB381" s="648"/>
      <c r="BC381" s="648"/>
      <c r="BD381" s="648"/>
      <c r="BE381" s="648"/>
      <c r="BF381" s="648"/>
      <c r="BG381" s="648"/>
      <c r="BH381" s="648"/>
      <c r="BI381" s="648"/>
      <c r="BJ381" s="648"/>
      <c r="BK381" s="648"/>
      <c r="BL381" s="648"/>
      <c r="BM381" s="648"/>
      <c r="BN381" s="648"/>
      <c r="BO381" s="648"/>
      <c r="BP381" s="648"/>
      <c r="BQ381" s="648"/>
      <c r="BR381" s="648"/>
      <c r="BS381" s="648"/>
      <c r="BT381" s="648"/>
      <c r="BU381" s="648"/>
      <c r="BV381" s="648"/>
      <c r="BW381" s="648"/>
      <c r="BX381" s="648"/>
      <c r="BY381" s="648"/>
      <c r="BZ381" s="648"/>
      <c r="CA381" s="648"/>
      <c r="CB381" s="648"/>
      <c r="CC381" s="648"/>
      <c r="CD381" s="648"/>
      <c r="CE381" s="648"/>
      <c r="CF381" s="648"/>
      <c r="CG381" s="648"/>
      <c r="CH381" s="648"/>
      <c r="CI381" s="648"/>
      <c r="CJ381" s="648"/>
      <c r="CK381" s="648"/>
      <c r="CL381" s="648"/>
      <c r="CM381" s="648"/>
      <c r="CN381" s="648"/>
      <c r="CO381" s="648"/>
      <c r="CP381" s="648"/>
      <c r="CQ381" s="648"/>
      <c r="CR381" s="648"/>
      <c r="CS381" s="648"/>
      <c r="CT381" s="648"/>
      <c r="CU381" s="648"/>
      <c r="CV381" s="648"/>
      <c r="CW381" s="648"/>
      <c r="CX381" s="648"/>
      <c r="CY381" s="648"/>
      <c r="CZ381" s="648"/>
      <c r="DA381" s="648"/>
      <c r="DB381" s="648"/>
      <c r="DC381" s="648"/>
      <c r="DD381" s="648"/>
      <c r="DE381" s="648"/>
      <c r="DF381" s="648"/>
      <c r="DG381" s="648"/>
      <c r="DH381" s="648"/>
      <c r="DI381" s="648"/>
      <c r="DJ381" s="648"/>
      <c r="DK381" s="648"/>
      <c r="DL381" s="648"/>
      <c r="DM381" s="648"/>
      <c r="DN381" s="648"/>
      <c r="DO381" s="648"/>
      <c r="DP381" s="648"/>
      <c r="DQ381" s="648"/>
      <c r="DR381" s="648"/>
      <c r="DS381" s="648"/>
      <c r="DT381" s="648"/>
      <c r="DU381" s="648"/>
      <c r="DV381" s="648"/>
      <c r="DW381" s="648"/>
      <c r="DX381" s="648"/>
      <c r="DY381" s="648"/>
      <c r="DZ381" s="648"/>
      <c r="EA381" s="648"/>
      <c r="EB381" s="648"/>
      <c r="EC381" s="648"/>
      <c r="ED381" s="648"/>
      <c r="EE381" s="648"/>
      <c r="EF381" s="648"/>
      <c r="EG381" s="648"/>
      <c r="EH381" s="648"/>
      <c r="EI381" s="648"/>
      <c r="EJ381" s="648"/>
      <c r="EK381" s="648"/>
      <c r="EL381" s="648"/>
      <c r="EM381" s="648"/>
      <c r="EN381" s="648"/>
      <c r="EO381" s="648"/>
      <c r="EP381" s="648"/>
      <c r="EQ381" s="648"/>
      <c r="ER381" s="648"/>
      <c r="ES381" s="648"/>
      <c r="ET381" s="648"/>
      <c r="EU381" s="648"/>
      <c r="EV381" s="648"/>
      <c r="EW381" s="648"/>
      <c r="EX381" s="648"/>
      <c r="EY381" s="648"/>
      <c r="EZ381" s="648"/>
      <c r="FA381" s="648"/>
      <c r="FB381" s="648"/>
      <c r="FC381" s="648"/>
      <c r="FD381" s="648"/>
      <c r="FE381" s="648"/>
      <c r="FF381" s="648"/>
      <c r="FG381" s="648"/>
      <c r="FH381" s="648"/>
      <c r="FI381" s="648"/>
      <c r="FJ381" s="648"/>
      <c r="FK381" s="648"/>
      <c r="FL381" s="648"/>
      <c r="FM381" s="648"/>
      <c r="FN381" s="648"/>
      <c r="FO381" s="648"/>
      <c r="FP381" s="648"/>
      <c r="FQ381" s="648"/>
      <c r="FR381" s="648"/>
      <c r="FS381" s="648"/>
      <c r="FT381" s="648"/>
      <c r="FU381" s="648"/>
      <c r="FV381" s="648"/>
      <c r="FW381" s="648"/>
      <c r="FX381" s="648"/>
      <c r="FY381" s="648"/>
      <c r="FZ381" s="648"/>
      <c r="GA381" s="648"/>
      <c r="GB381" s="648"/>
      <c r="GC381" s="648"/>
      <c r="GD381" s="648"/>
      <c r="GE381" s="648"/>
      <c r="GF381" s="648"/>
      <c r="GG381" s="648"/>
      <c r="GH381" s="648"/>
      <c r="GI381" s="648"/>
      <c r="GJ381" s="648"/>
      <c r="GK381" s="648"/>
      <c r="GL381" s="648"/>
      <c r="GM381" s="648"/>
      <c r="GN381" s="648"/>
      <c r="GO381" s="648"/>
      <c r="GP381" s="648"/>
      <c r="GQ381" s="648"/>
      <c r="GR381" s="648"/>
      <c r="GS381" s="648"/>
      <c r="GT381" s="648"/>
      <c r="GU381" s="648"/>
      <c r="GV381" s="648"/>
      <c r="GW381" s="648"/>
      <c r="GX381" s="648"/>
      <c r="GY381" s="648"/>
      <c r="GZ381" s="648"/>
      <c r="HA381" s="648"/>
      <c r="HB381" s="648"/>
      <c r="HC381" s="648"/>
      <c r="HD381" s="648"/>
      <c r="HE381" s="648"/>
      <c r="HF381" s="648"/>
      <c r="HG381" s="648"/>
      <c r="HH381" s="648"/>
      <c r="HI381" s="648"/>
      <c r="HJ381" s="648"/>
      <c r="HK381" s="648"/>
      <c r="HL381" s="648"/>
    </row>
    <row r="382" spans="1:220" s="679" customFormat="1">
      <c r="A382" s="648"/>
      <c r="B382" s="648"/>
      <c r="C382" s="648"/>
      <c r="D382" s="648"/>
      <c r="E382" s="648"/>
      <c r="F382" s="648"/>
      <c r="G382" s="690"/>
      <c r="H382" s="691"/>
      <c r="I382" s="691"/>
      <c r="J382" s="645"/>
      <c r="K382" s="648"/>
      <c r="L382" s="648"/>
      <c r="M382" s="648"/>
      <c r="N382" s="648"/>
      <c r="O382" s="648"/>
      <c r="P382" s="648"/>
      <c r="Q382" s="648"/>
      <c r="R382" s="648"/>
      <c r="S382" s="648"/>
      <c r="T382" s="648"/>
      <c r="U382" s="648"/>
      <c r="V382" s="648"/>
      <c r="W382" s="648"/>
      <c r="X382" s="648"/>
      <c r="Y382" s="648"/>
      <c r="Z382" s="648"/>
      <c r="AA382" s="648"/>
      <c r="AB382" s="648"/>
      <c r="AC382" s="648"/>
      <c r="AD382" s="648"/>
      <c r="AE382" s="648"/>
      <c r="AF382" s="648"/>
      <c r="AG382" s="648"/>
      <c r="AH382" s="648"/>
      <c r="AI382" s="648"/>
      <c r="AJ382" s="648"/>
      <c r="AK382" s="648"/>
      <c r="AL382" s="648"/>
      <c r="AM382" s="648"/>
      <c r="AN382" s="648"/>
      <c r="AO382" s="648"/>
      <c r="AP382" s="648"/>
      <c r="AQ382" s="648"/>
      <c r="AR382" s="648"/>
      <c r="AS382" s="648"/>
      <c r="AT382" s="648"/>
      <c r="AU382" s="648"/>
      <c r="AV382" s="648"/>
      <c r="AW382" s="648"/>
      <c r="AX382" s="648"/>
      <c r="AY382" s="648"/>
      <c r="AZ382" s="648"/>
      <c r="BA382" s="648"/>
      <c r="BB382" s="648"/>
      <c r="BC382" s="648"/>
      <c r="BD382" s="648"/>
      <c r="BE382" s="648"/>
      <c r="BF382" s="648"/>
      <c r="BG382" s="648"/>
      <c r="BH382" s="648"/>
      <c r="BI382" s="648"/>
      <c r="BJ382" s="648"/>
      <c r="BK382" s="648"/>
      <c r="BL382" s="648"/>
      <c r="BM382" s="648"/>
      <c r="BN382" s="648"/>
      <c r="BO382" s="648"/>
      <c r="BP382" s="648"/>
      <c r="BQ382" s="648"/>
      <c r="BR382" s="648"/>
      <c r="BS382" s="648"/>
      <c r="BT382" s="648"/>
      <c r="BU382" s="648"/>
      <c r="BV382" s="648"/>
      <c r="BW382" s="648"/>
      <c r="BX382" s="648"/>
      <c r="BY382" s="648"/>
      <c r="BZ382" s="648"/>
      <c r="CA382" s="648"/>
      <c r="CB382" s="648"/>
      <c r="CC382" s="648"/>
      <c r="CD382" s="648"/>
      <c r="CE382" s="648"/>
      <c r="CF382" s="648"/>
      <c r="CG382" s="648"/>
      <c r="CH382" s="648"/>
      <c r="CI382" s="648"/>
      <c r="CJ382" s="648"/>
      <c r="CK382" s="648"/>
      <c r="CL382" s="648"/>
      <c r="CM382" s="648"/>
      <c r="CN382" s="648"/>
      <c r="CO382" s="648"/>
      <c r="CP382" s="648"/>
      <c r="CQ382" s="648"/>
      <c r="CR382" s="648"/>
      <c r="CS382" s="648"/>
      <c r="CT382" s="648"/>
      <c r="CU382" s="648"/>
      <c r="CV382" s="648"/>
      <c r="CW382" s="648"/>
      <c r="CX382" s="648"/>
      <c r="CY382" s="648"/>
      <c r="CZ382" s="648"/>
      <c r="DA382" s="648"/>
      <c r="DB382" s="648"/>
      <c r="DC382" s="648"/>
      <c r="DD382" s="648"/>
      <c r="DE382" s="648"/>
      <c r="DF382" s="648"/>
      <c r="DG382" s="648"/>
      <c r="DH382" s="648"/>
      <c r="DI382" s="648"/>
      <c r="DJ382" s="648"/>
      <c r="DK382" s="648"/>
      <c r="DL382" s="648"/>
      <c r="DM382" s="648"/>
      <c r="DN382" s="648"/>
      <c r="DO382" s="648"/>
      <c r="DP382" s="648"/>
      <c r="DQ382" s="648"/>
      <c r="DR382" s="648"/>
      <c r="DS382" s="648"/>
      <c r="DT382" s="648"/>
      <c r="DU382" s="648"/>
      <c r="DV382" s="648"/>
      <c r="DW382" s="648"/>
      <c r="DX382" s="648"/>
      <c r="DY382" s="648"/>
      <c r="DZ382" s="648"/>
      <c r="EA382" s="648"/>
      <c r="EB382" s="648"/>
      <c r="EC382" s="648"/>
      <c r="ED382" s="648"/>
      <c r="EE382" s="648"/>
      <c r="EF382" s="648"/>
      <c r="EG382" s="648"/>
      <c r="EH382" s="648"/>
      <c r="EI382" s="648"/>
      <c r="EJ382" s="648"/>
      <c r="EK382" s="648"/>
      <c r="EL382" s="648"/>
      <c r="EM382" s="648"/>
      <c r="EN382" s="648"/>
      <c r="EO382" s="648"/>
      <c r="EP382" s="648"/>
      <c r="EQ382" s="648"/>
      <c r="ER382" s="648"/>
      <c r="ES382" s="648"/>
      <c r="ET382" s="648"/>
      <c r="EU382" s="648"/>
      <c r="EV382" s="648"/>
      <c r="EW382" s="648"/>
      <c r="EX382" s="648"/>
      <c r="EY382" s="648"/>
      <c r="EZ382" s="648"/>
      <c r="FA382" s="648"/>
      <c r="FB382" s="648"/>
      <c r="FC382" s="648"/>
      <c r="FD382" s="648"/>
      <c r="FE382" s="648"/>
      <c r="FF382" s="648"/>
      <c r="FG382" s="648"/>
      <c r="FH382" s="648"/>
      <c r="FI382" s="648"/>
      <c r="FJ382" s="648"/>
      <c r="FK382" s="648"/>
      <c r="FL382" s="648"/>
      <c r="FM382" s="648"/>
      <c r="FN382" s="648"/>
      <c r="FO382" s="648"/>
      <c r="FP382" s="648"/>
      <c r="FQ382" s="648"/>
      <c r="FR382" s="648"/>
      <c r="FS382" s="648"/>
      <c r="FT382" s="648"/>
      <c r="FU382" s="648"/>
      <c r="FV382" s="648"/>
      <c r="FW382" s="648"/>
      <c r="FX382" s="648"/>
      <c r="FY382" s="648"/>
      <c r="FZ382" s="648"/>
      <c r="GA382" s="648"/>
      <c r="GB382" s="648"/>
      <c r="GC382" s="648"/>
      <c r="GD382" s="648"/>
      <c r="GE382" s="648"/>
      <c r="GF382" s="648"/>
      <c r="GG382" s="648"/>
      <c r="GH382" s="648"/>
      <c r="GI382" s="648"/>
      <c r="GJ382" s="648"/>
      <c r="GK382" s="648"/>
      <c r="GL382" s="648"/>
      <c r="GM382" s="648"/>
      <c r="GN382" s="648"/>
      <c r="GO382" s="648"/>
      <c r="GP382" s="648"/>
      <c r="GQ382" s="648"/>
      <c r="GR382" s="648"/>
      <c r="GS382" s="648"/>
      <c r="GT382" s="648"/>
      <c r="GU382" s="648"/>
      <c r="GV382" s="648"/>
      <c r="GW382" s="648"/>
      <c r="GX382" s="648"/>
      <c r="GY382" s="648"/>
      <c r="GZ382" s="648"/>
      <c r="HA382" s="648"/>
      <c r="HB382" s="648"/>
      <c r="HC382" s="648"/>
      <c r="HD382" s="648"/>
      <c r="HE382" s="648"/>
      <c r="HF382" s="648"/>
      <c r="HG382" s="648"/>
      <c r="HH382" s="648"/>
      <c r="HI382" s="648"/>
      <c r="HJ382" s="648"/>
      <c r="HK382" s="648"/>
      <c r="HL382" s="648"/>
    </row>
    <row r="383" spans="1:220" s="679" customFormat="1">
      <c r="A383" s="648"/>
      <c r="B383" s="648"/>
      <c r="C383" s="648"/>
      <c r="D383" s="648"/>
      <c r="E383" s="648"/>
      <c r="F383" s="648"/>
      <c r="G383" s="690"/>
      <c r="H383" s="691"/>
      <c r="I383" s="691"/>
      <c r="J383" s="645"/>
      <c r="K383" s="648"/>
      <c r="L383" s="648"/>
      <c r="M383" s="648"/>
      <c r="N383" s="648"/>
      <c r="O383" s="648"/>
      <c r="P383" s="648"/>
      <c r="Q383" s="648"/>
      <c r="R383" s="648"/>
      <c r="S383" s="648"/>
      <c r="T383" s="648"/>
      <c r="U383" s="648"/>
      <c r="V383" s="648"/>
      <c r="W383" s="648"/>
      <c r="X383" s="648"/>
      <c r="Y383" s="648"/>
      <c r="Z383" s="648"/>
      <c r="AA383" s="648"/>
      <c r="AB383" s="648"/>
      <c r="AC383" s="648"/>
      <c r="AD383" s="648"/>
      <c r="AE383" s="648"/>
      <c r="AF383" s="648"/>
      <c r="AG383" s="648"/>
      <c r="AH383" s="648"/>
      <c r="AI383" s="648"/>
      <c r="AJ383" s="648"/>
      <c r="AK383" s="648"/>
      <c r="AL383" s="648"/>
      <c r="AM383" s="648"/>
      <c r="AN383" s="648"/>
      <c r="AO383" s="648"/>
      <c r="AP383" s="648"/>
      <c r="AQ383" s="648"/>
      <c r="AR383" s="648"/>
      <c r="AS383" s="648"/>
      <c r="AT383" s="648"/>
      <c r="AU383" s="648"/>
      <c r="AV383" s="648"/>
      <c r="AW383" s="648"/>
      <c r="AX383" s="648"/>
      <c r="AY383" s="648"/>
      <c r="AZ383" s="648"/>
      <c r="BA383" s="648"/>
      <c r="BB383" s="648"/>
      <c r="BC383" s="648"/>
      <c r="BD383" s="648"/>
      <c r="BE383" s="648"/>
      <c r="BF383" s="648"/>
      <c r="BG383" s="648"/>
      <c r="BH383" s="648"/>
      <c r="BI383" s="648"/>
      <c r="BJ383" s="648"/>
      <c r="BK383" s="648"/>
      <c r="BL383" s="648"/>
      <c r="BM383" s="648"/>
      <c r="BN383" s="648"/>
      <c r="BO383" s="648"/>
      <c r="BP383" s="648"/>
      <c r="BQ383" s="648"/>
      <c r="BR383" s="648"/>
      <c r="BS383" s="648"/>
      <c r="BT383" s="648"/>
      <c r="BU383" s="648"/>
      <c r="BV383" s="648"/>
      <c r="BW383" s="648"/>
      <c r="BX383" s="648"/>
      <c r="BY383" s="648"/>
      <c r="BZ383" s="648"/>
      <c r="CA383" s="648"/>
      <c r="CB383" s="648"/>
      <c r="CC383" s="648"/>
      <c r="CD383" s="648"/>
      <c r="CE383" s="648"/>
      <c r="CF383" s="648"/>
      <c r="CG383" s="648"/>
      <c r="CH383" s="648"/>
      <c r="CI383" s="648"/>
      <c r="CJ383" s="648"/>
      <c r="CK383" s="648"/>
      <c r="CL383" s="648"/>
      <c r="CM383" s="648"/>
      <c r="CN383" s="648"/>
      <c r="CO383" s="648"/>
      <c r="CP383" s="648"/>
      <c r="CQ383" s="648"/>
      <c r="CR383" s="648"/>
      <c r="CS383" s="648"/>
      <c r="CT383" s="648"/>
      <c r="CU383" s="648"/>
      <c r="CV383" s="648"/>
      <c r="CW383" s="648"/>
      <c r="CX383" s="648"/>
      <c r="CY383" s="648"/>
      <c r="CZ383" s="648"/>
      <c r="DA383" s="648"/>
      <c r="DB383" s="648"/>
      <c r="DC383" s="648"/>
      <c r="DD383" s="648"/>
      <c r="DE383" s="648"/>
      <c r="DF383" s="648"/>
      <c r="DG383" s="648"/>
      <c r="DH383" s="648"/>
      <c r="DI383" s="648"/>
      <c r="DJ383" s="648"/>
      <c r="DK383" s="648"/>
      <c r="DL383" s="648"/>
      <c r="DM383" s="648"/>
      <c r="DN383" s="648"/>
      <c r="DO383" s="648"/>
      <c r="DP383" s="648"/>
      <c r="DQ383" s="648"/>
      <c r="DR383" s="648"/>
      <c r="DS383" s="648"/>
      <c r="DT383" s="648"/>
      <c r="DU383" s="648"/>
      <c r="DV383" s="648"/>
      <c r="DW383" s="648"/>
      <c r="DX383" s="648"/>
      <c r="DY383" s="648"/>
      <c r="DZ383" s="648"/>
      <c r="EA383" s="648"/>
      <c r="EB383" s="648"/>
      <c r="EC383" s="648"/>
      <c r="ED383" s="648"/>
      <c r="EE383" s="648"/>
      <c r="EF383" s="648"/>
      <c r="EG383" s="648"/>
      <c r="EH383" s="648"/>
      <c r="EI383" s="648"/>
      <c r="EJ383" s="648"/>
      <c r="EK383" s="648"/>
      <c r="EL383" s="648"/>
      <c r="EM383" s="648"/>
      <c r="EN383" s="648"/>
      <c r="EO383" s="648"/>
      <c r="EP383" s="648"/>
      <c r="EQ383" s="648"/>
      <c r="ER383" s="648"/>
      <c r="ES383" s="648"/>
      <c r="ET383" s="648"/>
      <c r="EU383" s="648"/>
      <c r="EV383" s="648"/>
      <c r="EW383" s="648"/>
      <c r="EX383" s="648"/>
      <c r="EY383" s="648"/>
      <c r="EZ383" s="648"/>
      <c r="FA383" s="648"/>
      <c r="FB383" s="648"/>
      <c r="FC383" s="648"/>
      <c r="FD383" s="648"/>
      <c r="FE383" s="648"/>
      <c r="FF383" s="648"/>
      <c r="FG383" s="648"/>
      <c r="FH383" s="648"/>
      <c r="FI383" s="648"/>
      <c r="FJ383" s="648"/>
      <c r="FK383" s="648"/>
      <c r="FL383" s="648"/>
      <c r="FM383" s="648"/>
      <c r="FN383" s="648"/>
      <c r="FO383" s="648"/>
      <c r="FP383" s="648"/>
      <c r="FQ383" s="648"/>
      <c r="FR383" s="648"/>
      <c r="FS383" s="648"/>
      <c r="FT383" s="648"/>
      <c r="FU383" s="648"/>
      <c r="FV383" s="648"/>
      <c r="FW383" s="648"/>
      <c r="FX383" s="648"/>
      <c r="FY383" s="648"/>
      <c r="FZ383" s="648"/>
      <c r="GA383" s="648"/>
      <c r="GB383" s="648"/>
      <c r="GC383" s="648"/>
      <c r="GD383" s="648"/>
      <c r="GE383" s="648"/>
      <c r="GF383" s="648"/>
      <c r="GG383" s="648"/>
      <c r="GH383" s="648"/>
      <c r="GI383" s="648"/>
      <c r="GJ383" s="648"/>
      <c r="GK383" s="648"/>
      <c r="GL383" s="648"/>
      <c r="GM383" s="648"/>
      <c r="GN383" s="648"/>
      <c r="GO383" s="648"/>
      <c r="GP383" s="648"/>
      <c r="GQ383" s="648"/>
      <c r="GR383" s="648"/>
      <c r="GS383" s="648"/>
      <c r="GT383" s="648"/>
      <c r="GU383" s="648"/>
      <c r="GV383" s="648"/>
      <c r="GW383" s="648"/>
      <c r="GX383" s="648"/>
      <c r="GY383" s="648"/>
      <c r="GZ383" s="648"/>
      <c r="HA383" s="648"/>
      <c r="HB383" s="648"/>
      <c r="HC383" s="648"/>
      <c r="HD383" s="648"/>
      <c r="HE383" s="648"/>
      <c r="HF383" s="648"/>
      <c r="HG383" s="648"/>
      <c r="HH383" s="648"/>
      <c r="HI383" s="648"/>
      <c r="HJ383" s="648"/>
      <c r="HK383" s="648"/>
      <c r="HL383" s="648"/>
    </row>
    <row r="384" spans="1:220" s="679" customFormat="1">
      <c r="A384" s="648"/>
      <c r="B384" s="648"/>
      <c r="C384" s="648"/>
      <c r="D384" s="648"/>
      <c r="E384" s="648"/>
      <c r="F384" s="648"/>
      <c r="G384" s="690"/>
      <c r="H384" s="691"/>
      <c r="I384" s="691"/>
      <c r="J384" s="645"/>
      <c r="K384" s="648"/>
      <c r="L384" s="648"/>
      <c r="M384" s="648"/>
      <c r="N384" s="648"/>
      <c r="O384" s="648"/>
      <c r="P384" s="648"/>
      <c r="Q384" s="648"/>
      <c r="R384" s="648"/>
      <c r="S384" s="648"/>
      <c r="T384" s="648"/>
      <c r="U384" s="648"/>
      <c r="V384" s="648"/>
      <c r="W384" s="648"/>
      <c r="X384" s="648"/>
      <c r="Y384" s="648"/>
      <c r="Z384" s="648"/>
      <c r="AA384" s="648"/>
      <c r="AB384" s="648"/>
      <c r="AC384" s="648"/>
      <c r="AD384" s="648"/>
      <c r="AE384" s="648"/>
      <c r="AF384" s="648"/>
      <c r="AG384" s="648"/>
      <c r="AH384" s="648"/>
      <c r="AI384" s="648"/>
      <c r="AJ384" s="648"/>
      <c r="AK384" s="648"/>
      <c r="AL384" s="648"/>
      <c r="AM384" s="648"/>
      <c r="AN384" s="648"/>
      <c r="AO384" s="648"/>
      <c r="AP384" s="648"/>
      <c r="AQ384" s="648"/>
      <c r="AR384" s="648"/>
      <c r="AS384" s="648"/>
      <c r="AT384" s="648"/>
      <c r="AU384" s="648"/>
      <c r="AV384" s="648"/>
      <c r="AW384" s="648"/>
      <c r="AX384" s="648"/>
      <c r="AY384" s="648"/>
      <c r="AZ384" s="648"/>
      <c r="BA384" s="648"/>
      <c r="BB384" s="648"/>
      <c r="BC384" s="648"/>
      <c r="BD384" s="648"/>
      <c r="BE384" s="648"/>
      <c r="BF384" s="648"/>
      <c r="BG384" s="648"/>
      <c r="BH384" s="648"/>
      <c r="BI384" s="648"/>
      <c r="BJ384" s="648"/>
      <c r="BK384" s="648"/>
      <c r="BL384" s="648"/>
      <c r="BM384" s="648"/>
      <c r="BN384" s="648"/>
      <c r="BO384" s="648"/>
      <c r="BP384" s="648"/>
      <c r="BQ384" s="648"/>
      <c r="BR384" s="648"/>
      <c r="BS384" s="648"/>
      <c r="BT384" s="648"/>
      <c r="BU384" s="648"/>
      <c r="BV384" s="648"/>
      <c r="BW384" s="648"/>
      <c r="BX384" s="648"/>
      <c r="BY384" s="648"/>
      <c r="BZ384" s="648"/>
      <c r="CA384" s="648"/>
      <c r="CB384" s="648"/>
      <c r="CC384" s="648"/>
      <c r="CD384" s="648"/>
      <c r="CE384" s="648"/>
      <c r="CF384" s="648"/>
      <c r="CG384" s="648"/>
      <c r="CH384" s="648"/>
      <c r="CI384" s="648"/>
      <c r="CJ384" s="648"/>
      <c r="CK384" s="648"/>
      <c r="CL384" s="648"/>
      <c r="CM384" s="648"/>
      <c r="CN384" s="648"/>
      <c r="CO384" s="648"/>
      <c r="CP384" s="648"/>
      <c r="CQ384" s="648"/>
      <c r="CR384" s="648"/>
      <c r="CS384" s="648"/>
      <c r="CT384" s="648"/>
      <c r="CU384" s="648"/>
      <c r="CV384" s="648"/>
      <c r="CW384" s="648"/>
      <c r="CX384" s="648"/>
      <c r="CY384" s="648"/>
      <c r="CZ384" s="648"/>
      <c r="DA384" s="648"/>
      <c r="DB384" s="648"/>
      <c r="DC384" s="648"/>
      <c r="DD384" s="648"/>
      <c r="DE384" s="648"/>
      <c r="DF384" s="648"/>
      <c r="DG384" s="648"/>
      <c r="DH384" s="648"/>
      <c r="DI384" s="648"/>
      <c r="DJ384" s="648"/>
      <c r="DK384" s="648"/>
      <c r="DL384" s="648"/>
      <c r="DM384" s="648"/>
      <c r="DN384" s="648"/>
      <c r="DO384" s="648"/>
      <c r="DP384" s="648"/>
      <c r="DQ384" s="648"/>
      <c r="DR384" s="648"/>
      <c r="DS384" s="648"/>
      <c r="DT384" s="648"/>
      <c r="DU384" s="648"/>
      <c r="DV384" s="648"/>
      <c r="DW384" s="648"/>
      <c r="DX384" s="648"/>
      <c r="DY384" s="648"/>
      <c r="DZ384" s="648"/>
      <c r="EA384" s="648"/>
      <c r="EB384" s="648"/>
      <c r="EC384" s="648"/>
      <c r="ED384" s="648"/>
      <c r="EE384" s="648"/>
      <c r="EF384" s="648"/>
      <c r="EG384" s="648"/>
      <c r="EH384" s="648"/>
      <c r="EI384" s="648"/>
      <c r="EJ384" s="648"/>
      <c r="EK384" s="648"/>
      <c r="EL384" s="648"/>
      <c r="EM384" s="648"/>
      <c r="EN384" s="648"/>
      <c r="EO384" s="648"/>
      <c r="EP384" s="648"/>
      <c r="EQ384" s="648"/>
      <c r="ER384" s="648"/>
      <c r="ES384" s="648"/>
      <c r="ET384" s="648"/>
      <c r="EU384" s="648"/>
      <c r="EV384" s="648"/>
      <c r="EW384" s="648"/>
      <c r="EX384" s="648"/>
      <c r="EY384" s="648"/>
      <c r="EZ384" s="648"/>
      <c r="FA384" s="648"/>
      <c r="FB384" s="648"/>
      <c r="FC384" s="648"/>
      <c r="FD384" s="648"/>
      <c r="FE384" s="648"/>
      <c r="FF384" s="648"/>
      <c r="FG384" s="648"/>
      <c r="FH384" s="648"/>
      <c r="FI384" s="648"/>
      <c r="FJ384" s="648"/>
      <c r="FK384" s="648"/>
      <c r="FL384" s="648"/>
      <c r="FM384" s="648"/>
      <c r="FN384" s="648"/>
      <c r="FO384" s="648"/>
      <c r="FP384" s="648"/>
      <c r="FQ384" s="648"/>
      <c r="FR384" s="648"/>
      <c r="FS384" s="648"/>
      <c r="FT384" s="648"/>
      <c r="FU384" s="648"/>
      <c r="FV384" s="648"/>
      <c r="FW384" s="648"/>
      <c r="FX384" s="648"/>
      <c r="FY384" s="648"/>
      <c r="FZ384" s="648"/>
      <c r="GA384" s="648"/>
      <c r="GB384" s="648"/>
      <c r="GC384" s="648"/>
      <c r="GD384" s="648"/>
      <c r="GE384" s="648"/>
      <c r="GF384" s="648"/>
      <c r="GG384" s="648"/>
      <c r="GH384" s="648"/>
      <c r="GI384" s="648"/>
      <c r="GJ384" s="648"/>
      <c r="GK384" s="648"/>
      <c r="GL384" s="648"/>
      <c r="GM384" s="648"/>
      <c r="GN384" s="648"/>
      <c r="GO384" s="648"/>
      <c r="GP384" s="648"/>
      <c r="GQ384" s="648"/>
      <c r="GR384" s="648"/>
      <c r="GS384" s="648"/>
      <c r="GT384" s="648"/>
      <c r="GU384" s="648"/>
      <c r="GV384" s="648"/>
      <c r="GW384" s="648"/>
      <c r="GX384" s="648"/>
      <c r="GY384" s="648"/>
      <c r="GZ384" s="648"/>
      <c r="HA384" s="648"/>
      <c r="HB384" s="648"/>
      <c r="HC384" s="648"/>
      <c r="HD384" s="648"/>
      <c r="HE384" s="648"/>
      <c r="HF384" s="648"/>
      <c r="HG384" s="648"/>
      <c r="HH384" s="648"/>
      <c r="HI384" s="648"/>
      <c r="HJ384" s="648"/>
      <c r="HK384" s="648"/>
      <c r="HL384" s="648"/>
    </row>
    <row r="385" spans="1:220" s="679" customFormat="1">
      <c r="A385" s="648"/>
      <c r="B385" s="648"/>
      <c r="C385" s="648"/>
      <c r="D385" s="648"/>
      <c r="E385" s="648"/>
      <c r="F385" s="648"/>
      <c r="G385" s="690"/>
      <c r="H385" s="691"/>
      <c r="I385" s="691"/>
      <c r="J385" s="645"/>
      <c r="K385" s="648"/>
      <c r="L385" s="648"/>
      <c r="M385" s="648"/>
      <c r="N385" s="648"/>
      <c r="O385" s="648"/>
      <c r="P385" s="648"/>
      <c r="Q385" s="648"/>
      <c r="R385" s="648"/>
      <c r="S385" s="648"/>
      <c r="T385" s="648"/>
      <c r="U385" s="648"/>
      <c r="V385" s="648"/>
      <c r="W385" s="648"/>
      <c r="X385" s="648"/>
      <c r="Y385" s="648"/>
      <c r="Z385" s="648"/>
      <c r="AA385" s="648"/>
      <c r="AB385" s="648"/>
      <c r="AC385" s="648"/>
      <c r="AD385" s="648"/>
      <c r="AE385" s="648"/>
      <c r="AF385" s="648"/>
      <c r="AG385" s="648"/>
      <c r="AH385" s="648"/>
      <c r="AI385" s="648"/>
      <c r="AJ385" s="648"/>
      <c r="AK385" s="648"/>
      <c r="AL385" s="648"/>
      <c r="AM385" s="648"/>
      <c r="AN385" s="648"/>
      <c r="AO385" s="648"/>
      <c r="AP385" s="648"/>
      <c r="AQ385" s="648"/>
      <c r="AR385" s="648"/>
      <c r="AS385" s="648"/>
      <c r="AT385" s="648"/>
      <c r="AU385" s="648"/>
      <c r="AV385" s="648"/>
      <c r="AW385" s="648"/>
      <c r="AX385" s="648"/>
      <c r="AY385" s="648"/>
      <c r="AZ385" s="648"/>
      <c r="BA385" s="648"/>
      <c r="BB385" s="648"/>
      <c r="BC385" s="648"/>
      <c r="BD385" s="648"/>
      <c r="BE385" s="648"/>
      <c r="BF385" s="648"/>
      <c r="BG385" s="648"/>
      <c r="BH385" s="648"/>
      <c r="BI385" s="648"/>
      <c r="BJ385" s="648"/>
      <c r="BK385" s="648"/>
      <c r="BL385" s="648"/>
      <c r="BM385" s="648"/>
      <c r="BN385" s="648"/>
      <c r="BO385" s="648"/>
      <c r="BP385" s="648"/>
      <c r="BQ385" s="648"/>
      <c r="BR385" s="648"/>
      <c r="BS385" s="648"/>
      <c r="BT385" s="648"/>
      <c r="BU385" s="648"/>
      <c r="BV385" s="648"/>
      <c r="BW385" s="648"/>
      <c r="BX385" s="648"/>
      <c r="BY385" s="648"/>
      <c r="BZ385" s="648"/>
      <c r="CA385" s="648"/>
      <c r="CB385" s="648"/>
      <c r="CC385" s="648"/>
      <c r="CD385" s="648"/>
      <c r="CE385" s="648"/>
      <c r="CF385" s="648"/>
      <c r="CG385" s="648"/>
      <c r="CH385" s="648"/>
      <c r="CI385" s="648"/>
      <c r="CJ385" s="648"/>
      <c r="CK385" s="648"/>
      <c r="CL385" s="648"/>
      <c r="CM385" s="648"/>
      <c r="CN385" s="648"/>
      <c r="CO385" s="648"/>
      <c r="CP385" s="648"/>
      <c r="CQ385" s="648"/>
      <c r="CR385" s="648"/>
      <c r="CS385" s="648"/>
      <c r="CT385" s="648"/>
      <c r="CU385" s="648"/>
      <c r="CV385" s="648"/>
      <c r="CW385" s="648"/>
      <c r="CX385" s="648"/>
      <c r="CY385" s="648"/>
      <c r="CZ385" s="648"/>
      <c r="DA385" s="648"/>
      <c r="DB385" s="648"/>
      <c r="DC385" s="648"/>
      <c r="DD385" s="648"/>
      <c r="DE385" s="648"/>
      <c r="DF385" s="648"/>
      <c r="DG385" s="648"/>
      <c r="DH385" s="648"/>
      <c r="DI385" s="648"/>
      <c r="DJ385" s="648"/>
      <c r="DK385" s="648"/>
      <c r="DL385" s="648"/>
      <c r="DM385" s="648"/>
      <c r="DN385" s="648"/>
      <c r="DO385" s="648"/>
      <c r="DP385" s="648"/>
      <c r="DQ385" s="648"/>
      <c r="DR385" s="648"/>
      <c r="DS385" s="648"/>
      <c r="DT385" s="648"/>
      <c r="DU385" s="648"/>
      <c r="DV385" s="648"/>
      <c r="DW385" s="648"/>
      <c r="DX385" s="648"/>
      <c r="DY385" s="648"/>
      <c r="DZ385" s="648"/>
      <c r="EA385" s="648"/>
      <c r="EB385" s="648"/>
      <c r="EC385" s="648"/>
      <c r="ED385" s="648"/>
      <c r="EE385" s="648"/>
      <c r="EF385" s="648"/>
      <c r="EG385" s="648"/>
      <c r="EH385" s="648"/>
      <c r="EI385" s="648"/>
      <c r="EJ385" s="648"/>
      <c r="EK385" s="648"/>
      <c r="EL385" s="648"/>
      <c r="EM385" s="648"/>
      <c r="EN385" s="648"/>
      <c r="EO385" s="648"/>
      <c r="EP385" s="648"/>
      <c r="EQ385" s="648"/>
      <c r="ER385" s="648"/>
      <c r="ES385" s="648"/>
      <c r="ET385" s="648"/>
      <c r="EU385" s="648"/>
      <c r="EV385" s="648"/>
      <c r="EW385" s="648"/>
      <c r="EX385" s="648"/>
      <c r="EY385" s="648"/>
      <c r="EZ385" s="648"/>
      <c r="FA385" s="648"/>
      <c r="FB385" s="648"/>
      <c r="FC385" s="648"/>
      <c r="FD385" s="648"/>
      <c r="FE385" s="648"/>
      <c r="FF385" s="648"/>
      <c r="FG385" s="648"/>
      <c r="FH385" s="648"/>
      <c r="FI385" s="648"/>
      <c r="FJ385" s="648"/>
      <c r="FK385" s="648"/>
      <c r="FL385" s="648"/>
      <c r="FM385" s="648"/>
      <c r="FN385" s="648"/>
      <c r="FO385" s="648"/>
      <c r="FP385" s="648"/>
      <c r="FQ385" s="648"/>
      <c r="FR385" s="648"/>
      <c r="FS385" s="648"/>
      <c r="FT385" s="648"/>
      <c r="FU385" s="648"/>
      <c r="FV385" s="648"/>
      <c r="FW385" s="648"/>
      <c r="FX385" s="648"/>
      <c r="FY385" s="648"/>
      <c r="FZ385" s="648"/>
      <c r="GA385" s="648"/>
      <c r="GB385" s="648"/>
      <c r="GC385" s="648"/>
      <c r="GD385" s="648"/>
      <c r="GE385" s="648"/>
      <c r="GF385" s="648"/>
      <c r="GG385" s="648"/>
      <c r="GH385" s="648"/>
      <c r="GI385" s="648"/>
      <c r="GJ385" s="648"/>
      <c r="GK385" s="648"/>
      <c r="GL385" s="648"/>
      <c r="GM385" s="648"/>
      <c r="GN385" s="648"/>
      <c r="GO385" s="648"/>
      <c r="GP385" s="648"/>
      <c r="GQ385" s="648"/>
      <c r="GR385" s="648"/>
      <c r="GS385" s="648"/>
      <c r="GT385" s="648"/>
      <c r="GU385" s="648"/>
      <c r="GV385" s="648"/>
      <c r="GW385" s="648"/>
      <c r="GX385" s="648"/>
      <c r="GY385" s="648"/>
      <c r="GZ385" s="648"/>
      <c r="HA385" s="648"/>
      <c r="HB385" s="648"/>
      <c r="HC385" s="648"/>
      <c r="HD385" s="648"/>
      <c r="HE385" s="648"/>
      <c r="HF385" s="648"/>
      <c r="HG385" s="648"/>
      <c r="HH385" s="648"/>
      <c r="HI385" s="648"/>
      <c r="HJ385" s="648"/>
      <c r="HK385" s="648"/>
      <c r="HL385" s="648"/>
    </row>
    <row r="386" spans="1:220" s="679" customFormat="1">
      <c r="A386" s="648"/>
      <c r="B386" s="648"/>
      <c r="C386" s="648"/>
      <c r="D386" s="648"/>
      <c r="E386" s="648"/>
      <c r="F386" s="648"/>
      <c r="G386" s="690"/>
      <c r="H386" s="691"/>
      <c r="I386" s="691"/>
      <c r="J386" s="645"/>
      <c r="K386" s="648"/>
      <c r="L386" s="648"/>
      <c r="M386" s="648"/>
      <c r="N386" s="648"/>
      <c r="O386" s="648"/>
      <c r="P386" s="648"/>
      <c r="Q386" s="648"/>
      <c r="R386" s="648"/>
      <c r="S386" s="648"/>
      <c r="T386" s="648"/>
      <c r="U386" s="648"/>
      <c r="V386" s="648"/>
      <c r="W386" s="648"/>
      <c r="X386" s="648"/>
      <c r="Y386" s="648"/>
      <c r="Z386" s="648"/>
      <c r="AA386" s="648"/>
      <c r="AB386" s="648"/>
      <c r="AC386" s="648"/>
      <c r="AD386" s="648"/>
      <c r="AE386" s="648"/>
      <c r="AF386" s="648"/>
      <c r="AG386" s="648"/>
      <c r="AH386" s="648"/>
      <c r="AI386" s="648"/>
      <c r="AJ386" s="648"/>
      <c r="AK386" s="648"/>
      <c r="AL386" s="648"/>
      <c r="AM386" s="648"/>
      <c r="AN386" s="648"/>
      <c r="AO386" s="648"/>
      <c r="AP386" s="648"/>
      <c r="AQ386" s="648"/>
      <c r="AR386" s="648"/>
      <c r="AS386" s="648"/>
      <c r="AT386" s="648"/>
      <c r="AU386" s="648"/>
      <c r="AV386" s="648"/>
      <c r="AW386" s="648"/>
      <c r="AX386" s="648"/>
      <c r="AY386" s="648"/>
      <c r="AZ386" s="648"/>
      <c r="BA386" s="648"/>
      <c r="BB386" s="648"/>
      <c r="BC386" s="648"/>
      <c r="BD386" s="648"/>
      <c r="BE386" s="648"/>
      <c r="BF386" s="648"/>
      <c r="BG386" s="648"/>
      <c r="BH386" s="648"/>
      <c r="BI386" s="648"/>
      <c r="BJ386" s="648"/>
      <c r="BK386" s="648"/>
      <c r="BL386" s="648"/>
      <c r="BM386" s="648"/>
      <c r="BN386" s="648"/>
      <c r="BO386" s="648"/>
      <c r="BP386" s="648"/>
      <c r="BQ386" s="648"/>
      <c r="BR386" s="648"/>
      <c r="BS386" s="648"/>
      <c r="BT386" s="648"/>
      <c r="BU386" s="648"/>
      <c r="BV386" s="648"/>
      <c r="BW386" s="648"/>
      <c r="BX386" s="648"/>
      <c r="BY386" s="648"/>
      <c r="BZ386" s="648"/>
      <c r="CA386" s="648"/>
      <c r="CB386" s="648"/>
      <c r="CC386" s="648"/>
      <c r="CD386" s="648"/>
      <c r="CE386" s="648"/>
      <c r="CF386" s="648"/>
      <c r="CG386" s="648"/>
      <c r="CH386" s="648"/>
      <c r="CI386" s="648"/>
      <c r="CJ386" s="648"/>
      <c r="CK386" s="648"/>
      <c r="CL386" s="648"/>
      <c r="CM386" s="648"/>
      <c r="CN386" s="648"/>
      <c r="CO386" s="648"/>
      <c r="CP386" s="648"/>
      <c r="CQ386" s="648"/>
      <c r="CR386" s="648"/>
      <c r="CS386" s="648"/>
      <c r="CT386" s="648"/>
      <c r="CU386" s="648"/>
      <c r="CV386" s="648"/>
      <c r="CW386" s="648"/>
      <c r="CX386" s="648"/>
      <c r="CY386" s="648"/>
      <c r="CZ386" s="648"/>
      <c r="DA386" s="648"/>
      <c r="DB386" s="648"/>
      <c r="DC386" s="648"/>
      <c r="DD386" s="648"/>
      <c r="DE386" s="648"/>
      <c r="DF386" s="648"/>
      <c r="DG386" s="648"/>
      <c r="DH386" s="648"/>
      <c r="DI386" s="648"/>
      <c r="DJ386" s="648"/>
      <c r="DK386" s="648"/>
      <c r="DL386" s="648"/>
      <c r="DM386" s="648"/>
      <c r="DN386" s="648"/>
      <c r="DO386" s="648"/>
      <c r="DP386" s="648"/>
      <c r="DQ386" s="648"/>
      <c r="DR386" s="648"/>
      <c r="DS386" s="648"/>
      <c r="DT386" s="648"/>
      <c r="DU386" s="648"/>
      <c r="DV386" s="648"/>
      <c r="DW386" s="648"/>
      <c r="DX386" s="648"/>
      <c r="DY386" s="648"/>
      <c r="DZ386" s="648"/>
      <c r="EA386" s="648"/>
      <c r="EB386" s="648"/>
      <c r="EC386" s="648"/>
      <c r="ED386" s="648"/>
      <c r="EE386" s="648"/>
      <c r="EF386" s="648"/>
      <c r="EG386" s="648"/>
      <c r="EH386" s="648"/>
      <c r="EI386" s="648"/>
      <c r="EJ386" s="648"/>
      <c r="EK386" s="648"/>
      <c r="EL386" s="648"/>
      <c r="EM386" s="648"/>
      <c r="EN386" s="648"/>
      <c r="EO386" s="648"/>
      <c r="EP386" s="648"/>
      <c r="EQ386" s="648"/>
      <c r="ER386" s="648"/>
      <c r="ES386" s="648"/>
      <c r="ET386" s="648"/>
      <c r="EU386" s="648"/>
      <c r="EV386" s="648"/>
      <c r="EW386" s="648"/>
      <c r="EX386" s="648"/>
      <c r="EY386" s="648"/>
      <c r="EZ386" s="648"/>
      <c r="FA386" s="648"/>
      <c r="FB386" s="648"/>
      <c r="FC386" s="648"/>
      <c r="FD386" s="648"/>
      <c r="FE386" s="648"/>
      <c r="FF386" s="648"/>
      <c r="FG386" s="648"/>
      <c r="FH386" s="648"/>
      <c r="FI386" s="648"/>
      <c r="FJ386" s="648"/>
      <c r="FK386" s="648"/>
      <c r="FL386" s="648"/>
      <c r="FM386" s="648"/>
      <c r="FN386" s="648"/>
      <c r="FO386" s="648"/>
      <c r="FP386" s="648"/>
      <c r="FQ386" s="648"/>
      <c r="FR386" s="648"/>
      <c r="FS386" s="648"/>
      <c r="FT386" s="648"/>
      <c r="FU386" s="648"/>
      <c r="FV386" s="648"/>
      <c r="FW386" s="648"/>
      <c r="FX386" s="648"/>
      <c r="FY386" s="648"/>
      <c r="FZ386" s="648"/>
      <c r="GA386" s="648"/>
      <c r="GB386" s="648"/>
      <c r="GC386" s="648"/>
      <c r="GD386" s="648"/>
      <c r="GE386" s="648"/>
      <c r="GF386" s="648"/>
      <c r="GG386" s="648"/>
      <c r="GH386" s="648"/>
      <c r="GI386" s="648"/>
      <c r="GJ386" s="648"/>
      <c r="GK386" s="648"/>
      <c r="GL386" s="648"/>
      <c r="GM386" s="648"/>
      <c r="GN386" s="648"/>
      <c r="GO386" s="648"/>
      <c r="GP386" s="648"/>
      <c r="GQ386" s="648"/>
      <c r="GR386" s="648"/>
      <c r="GS386" s="648"/>
      <c r="GT386" s="648"/>
      <c r="GU386" s="648"/>
      <c r="GV386" s="648"/>
      <c r="GW386" s="648"/>
      <c r="GX386" s="648"/>
      <c r="GY386" s="648"/>
      <c r="GZ386" s="648"/>
      <c r="HA386" s="648"/>
      <c r="HB386" s="648"/>
      <c r="HC386" s="648"/>
      <c r="HD386" s="648"/>
      <c r="HE386" s="648"/>
      <c r="HF386" s="648"/>
      <c r="HG386" s="648"/>
      <c r="HH386" s="648"/>
      <c r="HI386" s="648"/>
      <c r="HJ386" s="648"/>
      <c r="HK386" s="648"/>
      <c r="HL386" s="648"/>
    </row>
    <row r="387" spans="1:220" s="679" customFormat="1">
      <c r="A387" s="648"/>
      <c r="B387" s="648"/>
      <c r="C387" s="648"/>
      <c r="D387" s="648"/>
      <c r="E387" s="648"/>
      <c r="F387" s="648"/>
      <c r="G387" s="690"/>
      <c r="H387" s="691"/>
      <c r="I387" s="691"/>
      <c r="J387" s="645"/>
      <c r="K387" s="648"/>
      <c r="L387" s="648"/>
      <c r="M387" s="648"/>
      <c r="N387" s="648"/>
      <c r="O387" s="648"/>
      <c r="P387" s="648"/>
      <c r="Q387" s="648"/>
      <c r="R387" s="648"/>
      <c r="S387" s="648"/>
      <c r="T387" s="648"/>
      <c r="U387" s="648"/>
      <c r="V387" s="648"/>
      <c r="W387" s="648"/>
      <c r="X387" s="648"/>
      <c r="Y387" s="648"/>
      <c r="Z387" s="648"/>
      <c r="AA387" s="648"/>
      <c r="AB387" s="648"/>
      <c r="AC387" s="648"/>
      <c r="AD387" s="648"/>
      <c r="AE387" s="648"/>
      <c r="AF387" s="648"/>
      <c r="AG387" s="648"/>
      <c r="AH387" s="648"/>
      <c r="AI387" s="648"/>
      <c r="AJ387" s="648"/>
      <c r="AK387" s="648"/>
      <c r="AL387" s="648"/>
      <c r="AM387" s="648"/>
      <c r="AN387" s="648"/>
      <c r="AO387" s="648"/>
      <c r="AP387" s="648"/>
      <c r="AQ387" s="648"/>
      <c r="AR387" s="648"/>
      <c r="AS387" s="648"/>
      <c r="AT387" s="648"/>
      <c r="AU387" s="648"/>
      <c r="AV387" s="648"/>
      <c r="AW387" s="648"/>
      <c r="AX387" s="648"/>
      <c r="AY387" s="648"/>
      <c r="AZ387" s="648"/>
      <c r="BA387" s="648"/>
      <c r="BB387" s="648"/>
      <c r="BC387" s="648"/>
      <c r="BD387" s="648"/>
      <c r="BE387" s="648"/>
      <c r="BF387" s="648"/>
      <c r="BG387" s="648"/>
      <c r="BH387" s="648"/>
      <c r="BI387" s="648"/>
      <c r="BJ387" s="648"/>
      <c r="BK387" s="648"/>
      <c r="BL387" s="648"/>
      <c r="BM387" s="648"/>
      <c r="BN387" s="648"/>
      <c r="BO387" s="648"/>
      <c r="BP387" s="648"/>
      <c r="BQ387" s="648"/>
      <c r="BR387" s="648"/>
      <c r="BS387" s="648"/>
      <c r="BT387" s="648"/>
      <c r="BU387" s="648"/>
      <c r="BV387" s="648"/>
      <c r="BW387" s="648"/>
      <c r="BX387" s="648"/>
      <c r="BY387" s="648"/>
      <c r="BZ387" s="648"/>
      <c r="CA387" s="648"/>
      <c r="CB387" s="648"/>
      <c r="CC387" s="648"/>
      <c r="CD387" s="648"/>
      <c r="CE387" s="648"/>
      <c r="CF387" s="648"/>
      <c r="CG387" s="648"/>
      <c r="CH387" s="648"/>
      <c r="CI387" s="648"/>
      <c r="CJ387" s="648"/>
      <c r="CK387" s="648"/>
      <c r="CL387" s="648"/>
      <c r="CM387" s="648"/>
      <c r="CN387" s="648"/>
      <c r="CO387" s="648"/>
      <c r="CP387" s="648"/>
      <c r="CQ387" s="648"/>
      <c r="CR387" s="648"/>
      <c r="CS387" s="648"/>
      <c r="CT387" s="648"/>
      <c r="CU387" s="648"/>
      <c r="CV387" s="648"/>
      <c r="CW387" s="648"/>
      <c r="CX387" s="648"/>
      <c r="CY387" s="648"/>
      <c r="CZ387" s="648"/>
      <c r="DA387" s="648"/>
      <c r="DB387" s="648"/>
      <c r="DC387" s="648"/>
      <c r="DD387" s="648"/>
      <c r="DE387" s="648"/>
      <c r="DF387" s="648"/>
      <c r="DG387" s="648"/>
      <c r="DH387" s="648"/>
      <c r="DI387" s="648"/>
      <c r="DJ387" s="648"/>
      <c r="DK387" s="648"/>
      <c r="DL387" s="648"/>
      <c r="DM387" s="648"/>
      <c r="DN387" s="648"/>
      <c r="DO387" s="648"/>
      <c r="DP387" s="648"/>
      <c r="DQ387" s="648"/>
      <c r="DR387" s="648"/>
      <c r="DS387" s="648"/>
      <c r="DT387" s="648"/>
      <c r="DU387" s="648"/>
      <c r="DV387" s="648"/>
      <c r="DW387" s="648"/>
      <c r="DX387" s="648"/>
      <c r="DY387" s="648"/>
      <c r="DZ387" s="648"/>
      <c r="EA387" s="648"/>
      <c r="EB387" s="648"/>
      <c r="EC387" s="648"/>
      <c r="ED387" s="648"/>
      <c r="EE387" s="648"/>
      <c r="EF387" s="648"/>
      <c r="EG387" s="648"/>
      <c r="EH387" s="648"/>
      <c r="EI387" s="648"/>
      <c r="EJ387" s="648"/>
      <c r="EK387" s="648"/>
      <c r="EL387" s="648"/>
      <c r="EM387" s="648"/>
      <c r="EN387" s="648"/>
      <c r="EO387" s="648"/>
      <c r="EP387" s="648"/>
      <c r="EQ387" s="648"/>
      <c r="ER387" s="648"/>
      <c r="ES387" s="648"/>
      <c r="ET387" s="648"/>
      <c r="EU387" s="648"/>
      <c r="EV387" s="648"/>
      <c r="EW387" s="648"/>
      <c r="EX387" s="648"/>
      <c r="EY387" s="648"/>
      <c r="EZ387" s="648"/>
      <c r="FA387" s="648"/>
      <c r="FB387" s="648"/>
      <c r="FC387" s="648"/>
      <c r="FD387" s="648"/>
      <c r="FE387" s="648"/>
      <c r="FF387" s="648"/>
      <c r="FG387" s="648"/>
      <c r="FH387" s="648"/>
      <c r="FI387" s="648"/>
      <c r="FJ387" s="648"/>
      <c r="FK387" s="648"/>
      <c r="FL387" s="648"/>
      <c r="FM387" s="648"/>
      <c r="FN387" s="648"/>
      <c r="FO387" s="648"/>
      <c r="FP387" s="648"/>
      <c r="FQ387" s="648"/>
      <c r="FR387" s="648"/>
      <c r="FS387" s="648"/>
      <c r="FT387" s="648"/>
      <c r="FU387" s="648"/>
      <c r="FV387" s="648"/>
      <c r="FW387" s="648"/>
      <c r="FX387" s="648"/>
      <c r="FY387" s="648"/>
      <c r="FZ387" s="648"/>
      <c r="GA387" s="648"/>
      <c r="GB387" s="648"/>
      <c r="GC387" s="648"/>
      <c r="GD387" s="648"/>
      <c r="GE387" s="648"/>
      <c r="GF387" s="648"/>
      <c r="GG387" s="648"/>
      <c r="GH387" s="648"/>
      <c r="GI387" s="648"/>
      <c r="GJ387" s="648"/>
      <c r="GK387" s="648"/>
      <c r="GL387" s="648"/>
      <c r="GM387" s="648"/>
      <c r="GN387" s="648"/>
      <c r="GO387" s="648"/>
      <c r="GP387" s="648"/>
      <c r="GQ387" s="648"/>
      <c r="GR387" s="648"/>
      <c r="GS387" s="648"/>
      <c r="GT387" s="648"/>
      <c r="GU387" s="648"/>
      <c r="GV387" s="648"/>
      <c r="GW387" s="648"/>
      <c r="GX387" s="648"/>
      <c r="GY387" s="648"/>
      <c r="GZ387" s="648"/>
      <c r="HA387" s="648"/>
      <c r="HB387" s="648"/>
      <c r="HC387" s="648"/>
      <c r="HD387" s="648"/>
      <c r="HE387" s="648"/>
      <c r="HF387" s="648"/>
      <c r="HG387" s="648"/>
      <c r="HH387" s="648"/>
      <c r="HI387" s="648"/>
      <c r="HJ387" s="648"/>
      <c r="HK387" s="648"/>
      <c r="HL387" s="648"/>
    </row>
    <row r="388" spans="1:220" s="679" customFormat="1">
      <c r="A388" s="648"/>
      <c r="B388" s="648"/>
      <c r="C388" s="648"/>
      <c r="D388" s="648"/>
      <c r="E388" s="648"/>
      <c r="F388" s="648"/>
      <c r="G388" s="690"/>
      <c r="H388" s="691"/>
      <c r="I388" s="691"/>
      <c r="J388" s="645"/>
      <c r="K388" s="648"/>
      <c r="L388" s="648"/>
      <c r="M388" s="648"/>
      <c r="N388" s="648"/>
      <c r="O388" s="648"/>
      <c r="P388" s="648"/>
      <c r="Q388" s="648"/>
      <c r="R388" s="648"/>
      <c r="S388" s="648"/>
      <c r="T388" s="648"/>
      <c r="U388" s="648"/>
      <c r="V388" s="648"/>
      <c r="W388" s="648"/>
      <c r="X388" s="648"/>
      <c r="Y388" s="648"/>
      <c r="Z388" s="648"/>
      <c r="AA388" s="648"/>
      <c r="AB388" s="648"/>
      <c r="AC388" s="648"/>
      <c r="AD388" s="648"/>
      <c r="AE388" s="648"/>
      <c r="AF388" s="648"/>
      <c r="AG388" s="648"/>
      <c r="AH388" s="648"/>
      <c r="AI388" s="648"/>
      <c r="AJ388" s="648"/>
      <c r="AK388" s="648"/>
      <c r="AL388" s="648"/>
      <c r="AM388" s="648"/>
      <c r="AN388" s="648"/>
      <c r="AO388" s="648"/>
      <c r="AP388" s="648"/>
      <c r="AQ388" s="648"/>
      <c r="AR388" s="648"/>
      <c r="AS388" s="648"/>
      <c r="AT388" s="648"/>
      <c r="AU388" s="648"/>
      <c r="AV388" s="648"/>
      <c r="AW388" s="648"/>
      <c r="AX388" s="648"/>
      <c r="AY388" s="648"/>
      <c r="AZ388" s="648"/>
      <c r="BA388" s="648"/>
      <c r="BB388" s="648"/>
      <c r="BC388" s="648"/>
      <c r="BD388" s="648"/>
      <c r="BE388" s="648"/>
      <c r="BF388" s="648"/>
      <c r="BG388" s="648"/>
      <c r="BH388" s="648"/>
      <c r="BI388" s="648"/>
      <c r="BJ388" s="648"/>
      <c r="BK388" s="648"/>
      <c r="BL388" s="648"/>
      <c r="BM388" s="648"/>
      <c r="BN388" s="648"/>
      <c r="BO388" s="648"/>
      <c r="BP388" s="648"/>
      <c r="BQ388" s="648"/>
      <c r="BR388" s="648"/>
      <c r="BS388" s="648"/>
      <c r="BT388" s="648"/>
      <c r="BU388" s="648"/>
      <c r="BV388" s="648"/>
      <c r="BW388" s="648"/>
      <c r="BX388" s="648"/>
      <c r="BY388" s="648"/>
      <c r="BZ388" s="648"/>
      <c r="CA388" s="648"/>
      <c r="CB388" s="648"/>
      <c r="CC388" s="648"/>
      <c r="CD388" s="648"/>
      <c r="CE388" s="648"/>
      <c r="CF388" s="648"/>
      <c r="CG388" s="648"/>
      <c r="CH388" s="648"/>
      <c r="CI388" s="648"/>
      <c r="CJ388" s="648"/>
      <c r="CK388" s="648"/>
      <c r="CL388" s="648"/>
      <c r="CM388" s="648"/>
      <c r="CN388" s="648"/>
      <c r="CO388" s="648"/>
      <c r="CP388" s="648"/>
      <c r="CQ388" s="648"/>
      <c r="CR388" s="648"/>
      <c r="CS388" s="648"/>
      <c r="CT388" s="648"/>
      <c r="CU388" s="648"/>
      <c r="CV388" s="648"/>
      <c r="CW388" s="648"/>
      <c r="CX388" s="648"/>
      <c r="CY388" s="648"/>
      <c r="CZ388" s="648"/>
      <c r="DA388" s="648"/>
      <c r="DB388" s="648"/>
      <c r="DC388" s="648"/>
      <c r="DD388" s="648"/>
      <c r="DE388" s="648"/>
      <c r="DF388" s="648"/>
      <c r="DG388" s="648"/>
      <c r="DH388" s="648"/>
      <c r="DI388" s="648"/>
      <c r="DJ388" s="648"/>
      <c r="DK388" s="648"/>
      <c r="DL388" s="648"/>
      <c r="DM388" s="648"/>
      <c r="DN388" s="648"/>
      <c r="DO388" s="648"/>
      <c r="DP388" s="648"/>
      <c r="DQ388" s="648"/>
      <c r="DR388" s="648"/>
      <c r="DS388" s="648"/>
      <c r="DT388" s="648"/>
      <c r="DU388" s="648"/>
      <c r="DV388" s="648"/>
      <c r="DW388" s="648"/>
      <c r="DX388" s="648"/>
      <c r="DY388" s="648"/>
      <c r="DZ388" s="648"/>
      <c r="EA388" s="648"/>
      <c r="EB388" s="648"/>
      <c r="EC388" s="648"/>
      <c r="ED388" s="648"/>
      <c r="EE388" s="648"/>
      <c r="EF388" s="648"/>
      <c r="EG388" s="648"/>
      <c r="EH388" s="648"/>
      <c r="EI388" s="648"/>
      <c r="EJ388" s="648"/>
      <c r="EK388" s="648"/>
      <c r="EL388" s="648"/>
      <c r="EM388" s="648"/>
      <c r="EN388" s="648"/>
      <c r="EO388" s="648"/>
      <c r="EP388" s="648"/>
      <c r="EQ388" s="648"/>
      <c r="ER388" s="648"/>
      <c r="ES388" s="648"/>
      <c r="ET388" s="648"/>
      <c r="EU388" s="648"/>
      <c r="EV388" s="648"/>
      <c r="EW388" s="648"/>
      <c r="EX388" s="648"/>
      <c r="EY388" s="648"/>
      <c r="EZ388" s="648"/>
      <c r="FA388" s="648"/>
      <c r="FB388" s="648"/>
      <c r="FC388" s="648"/>
      <c r="FD388" s="648"/>
      <c r="FE388" s="648"/>
      <c r="FF388" s="648"/>
      <c r="FG388" s="648"/>
      <c r="FH388" s="648"/>
      <c r="FI388" s="648"/>
      <c r="FJ388" s="648"/>
      <c r="FK388" s="648"/>
      <c r="FL388" s="648"/>
      <c r="FM388" s="648"/>
      <c r="FN388" s="648"/>
      <c r="FO388" s="648"/>
      <c r="FP388" s="648"/>
      <c r="FQ388" s="648"/>
      <c r="FR388" s="648"/>
      <c r="FS388" s="648"/>
      <c r="FT388" s="648"/>
      <c r="FU388" s="648"/>
      <c r="FV388" s="648"/>
      <c r="FW388" s="648"/>
      <c r="FX388" s="648"/>
      <c r="FY388" s="648"/>
      <c r="FZ388" s="648"/>
      <c r="GA388" s="648"/>
      <c r="GB388" s="648"/>
      <c r="GC388" s="648"/>
      <c r="GD388" s="648"/>
      <c r="GE388" s="648"/>
      <c r="GF388" s="648"/>
      <c r="GG388" s="648"/>
      <c r="GH388" s="648"/>
      <c r="GI388" s="648"/>
      <c r="GJ388" s="648"/>
      <c r="GK388" s="648"/>
      <c r="GL388" s="648"/>
      <c r="GM388" s="648"/>
      <c r="GN388" s="648"/>
      <c r="GO388" s="648"/>
      <c r="GP388" s="648"/>
      <c r="GQ388" s="648"/>
      <c r="GR388" s="648"/>
      <c r="GS388" s="648"/>
      <c r="GT388" s="648"/>
      <c r="GU388" s="648"/>
      <c r="GV388" s="648"/>
      <c r="GW388" s="648"/>
      <c r="GX388" s="648"/>
      <c r="GY388" s="648"/>
      <c r="GZ388" s="648"/>
      <c r="HA388" s="648"/>
      <c r="HB388" s="648"/>
      <c r="HC388" s="648"/>
      <c r="HD388" s="648"/>
      <c r="HE388" s="648"/>
      <c r="HF388" s="648"/>
      <c r="HG388" s="648"/>
      <c r="HH388" s="648"/>
      <c r="HI388" s="648"/>
      <c r="HJ388" s="648"/>
      <c r="HK388" s="648"/>
      <c r="HL388" s="648"/>
    </row>
    <row r="389" spans="1:220" s="679" customFormat="1">
      <c r="A389" s="648"/>
      <c r="B389" s="648"/>
      <c r="C389" s="648"/>
      <c r="D389" s="648"/>
      <c r="E389" s="648"/>
      <c r="F389" s="648"/>
      <c r="G389" s="690"/>
      <c r="H389" s="691"/>
      <c r="I389" s="691"/>
      <c r="J389" s="645"/>
      <c r="K389" s="648"/>
      <c r="L389" s="648"/>
      <c r="M389" s="648"/>
      <c r="N389" s="648"/>
      <c r="O389" s="648"/>
      <c r="P389" s="648"/>
      <c r="Q389" s="648"/>
      <c r="R389" s="648"/>
      <c r="S389" s="648"/>
      <c r="T389" s="648"/>
      <c r="U389" s="648"/>
      <c r="V389" s="648"/>
      <c r="W389" s="648"/>
      <c r="X389" s="648"/>
      <c r="Y389" s="648"/>
      <c r="Z389" s="648"/>
      <c r="AA389" s="648"/>
      <c r="AB389" s="648"/>
      <c r="AC389" s="648"/>
      <c r="AD389" s="648"/>
      <c r="AE389" s="648"/>
      <c r="AF389" s="648"/>
      <c r="AG389" s="648"/>
      <c r="AH389" s="648"/>
      <c r="AI389" s="648"/>
      <c r="AJ389" s="648"/>
      <c r="AK389" s="648"/>
      <c r="AL389" s="648"/>
      <c r="AM389" s="648"/>
      <c r="AN389" s="648"/>
      <c r="AO389" s="648"/>
      <c r="AP389" s="648"/>
      <c r="AQ389" s="648"/>
      <c r="AR389" s="648"/>
      <c r="AS389" s="648"/>
      <c r="AT389" s="648"/>
      <c r="AU389" s="648"/>
      <c r="AV389" s="648"/>
      <c r="AW389" s="648"/>
      <c r="AX389" s="648"/>
      <c r="AY389" s="648"/>
      <c r="AZ389" s="648"/>
      <c r="BA389" s="648"/>
      <c r="BB389" s="648"/>
      <c r="BC389" s="648"/>
      <c r="BD389" s="648"/>
      <c r="BE389" s="648"/>
      <c r="BF389" s="648"/>
      <c r="BG389" s="648"/>
      <c r="BH389" s="648"/>
      <c r="BI389" s="648"/>
      <c r="BJ389" s="648"/>
      <c r="BK389" s="648"/>
      <c r="BL389" s="648"/>
      <c r="BM389" s="648"/>
      <c r="BN389" s="648"/>
      <c r="BO389" s="648"/>
      <c r="BP389" s="648"/>
      <c r="BQ389" s="648"/>
      <c r="BR389" s="648"/>
      <c r="BS389" s="648"/>
      <c r="BT389" s="648"/>
      <c r="BU389" s="648"/>
      <c r="BV389" s="648"/>
      <c r="BW389" s="648"/>
      <c r="BX389" s="648"/>
      <c r="BY389" s="648"/>
      <c r="BZ389" s="648"/>
      <c r="CA389" s="648"/>
      <c r="CB389" s="648"/>
      <c r="CC389" s="648"/>
      <c r="CD389" s="648"/>
      <c r="CE389" s="648"/>
      <c r="CF389" s="648"/>
      <c r="CG389" s="648"/>
      <c r="CH389" s="648"/>
      <c r="CI389" s="648"/>
      <c r="CJ389" s="648"/>
      <c r="CK389" s="648"/>
      <c r="CL389" s="648"/>
      <c r="CM389" s="648"/>
      <c r="CN389" s="648"/>
      <c r="CO389" s="648"/>
      <c r="CP389" s="648"/>
      <c r="CQ389" s="648"/>
      <c r="CR389" s="648"/>
      <c r="CS389" s="648"/>
      <c r="CT389" s="648"/>
      <c r="CU389" s="648"/>
      <c r="CV389" s="648"/>
      <c r="CW389" s="648"/>
      <c r="CX389" s="648"/>
      <c r="CY389" s="648"/>
      <c r="CZ389" s="648"/>
      <c r="DA389" s="648"/>
      <c r="DB389" s="648"/>
      <c r="DC389" s="648"/>
      <c r="DD389" s="648"/>
      <c r="DE389" s="648"/>
      <c r="DF389" s="648"/>
      <c r="DG389" s="648"/>
      <c r="DH389" s="648"/>
      <c r="DI389" s="648"/>
      <c r="DJ389" s="648"/>
      <c r="DK389" s="648"/>
      <c r="DL389" s="648"/>
      <c r="DM389" s="648"/>
      <c r="DN389" s="648"/>
      <c r="DO389" s="648"/>
      <c r="DP389" s="648"/>
      <c r="DQ389" s="648"/>
      <c r="DR389" s="648"/>
      <c r="DS389" s="648"/>
      <c r="DT389" s="648"/>
      <c r="DU389" s="648"/>
      <c r="DV389" s="648"/>
      <c r="DW389" s="648"/>
      <c r="DX389" s="648"/>
      <c r="DY389" s="648"/>
      <c r="DZ389" s="648"/>
      <c r="EA389" s="648"/>
      <c r="EB389" s="648"/>
      <c r="EC389" s="648"/>
      <c r="ED389" s="648"/>
      <c r="EE389" s="648"/>
      <c r="EF389" s="648"/>
      <c r="EG389" s="648"/>
      <c r="EH389" s="648"/>
      <c r="EI389" s="648"/>
      <c r="EJ389" s="648"/>
      <c r="EK389" s="648"/>
      <c r="EL389" s="648"/>
      <c r="EM389" s="648"/>
      <c r="EN389" s="648"/>
      <c r="EO389" s="648"/>
      <c r="EP389" s="648"/>
      <c r="EQ389" s="648"/>
      <c r="ER389" s="648"/>
      <c r="ES389" s="648"/>
      <c r="ET389" s="648"/>
      <c r="EU389" s="648"/>
      <c r="EV389" s="648"/>
      <c r="EW389" s="648"/>
      <c r="EX389" s="648"/>
      <c r="EY389" s="648"/>
      <c r="EZ389" s="648"/>
      <c r="FA389" s="648"/>
      <c r="FB389" s="648"/>
      <c r="FC389" s="648"/>
      <c r="FD389" s="648"/>
      <c r="FE389" s="648"/>
      <c r="FF389" s="648"/>
      <c r="FG389" s="648"/>
      <c r="FH389" s="648"/>
      <c r="FI389" s="648"/>
      <c r="FJ389" s="648"/>
      <c r="FK389" s="648"/>
      <c r="FL389" s="648"/>
      <c r="FM389" s="648"/>
      <c r="FN389" s="648"/>
      <c r="FO389" s="648"/>
      <c r="FP389" s="648"/>
      <c r="FQ389" s="648"/>
      <c r="FR389" s="648"/>
      <c r="FS389" s="648"/>
      <c r="FT389" s="648"/>
      <c r="FU389" s="648"/>
      <c r="FV389" s="648"/>
      <c r="FW389" s="648"/>
      <c r="FX389" s="648"/>
      <c r="FY389" s="648"/>
      <c r="FZ389" s="648"/>
      <c r="GA389" s="648"/>
      <c r="GB389" s="648"/>
      <c r="GC389" s="648"/>
      <c r="GD389" s="648"/>
      <c r="GE389" s="648"/>
      <c r="GF389" s="648"/>
      <c r="GG389" s="648"/>
      <c r="GH389" s="648"/>
      <c r="GI389" s="648"/>
      <c r="GJ389" s="648"/>
      <c r="GK389" s="648"/>
      <c r="GL389" s="648"/>
      <c r="GM389" s="648"/>
      <c r="GN389" s="648"/>
      <c r="GO389" s="648"/>
      <c r="GP389" s="648"/>
      <c r="GQ389" s="648"/>
      <c r="GR389" s="648"/>
      <c r="GS389" s="648"/>
      <c r="GT389" s="648"/>
      <c r="GU389" s="648"/>
      <c r="GV389" s="648"/>
      <c r="GW389" s="648"/>
      <c r="GX389" s="648"/>
      <c r="GY389" s="648"/>
      <c r="GZ389" s="648"/>
      <c r="HA389" s="648"/>
      <c r="HB389" s="648"/>
      <c r="HC389" s="648"/>
      <c r="HD389" s="648"/>
      <c r="HE389" s="648"/>
      <c r="HF389" s="648"/>
      <c r="HG389" s="648"/>
      <c r="HH389" s="648"/>
      <c r="HI389" s="648"/>
      <c r="HJ389" s="648"/>
      <c r="HK389" s="648"/>
      <c r="HL389" s="648"/>
    </row>
    <row r="390" spans="1:220" s="679" customFormat="1">
      <c r="A390" s="648"/>
      <c r="B390" s="648"/>
      <c r="C390" s="648"/>
      <c r="D390" s="648"/>
      <c r="E390" s="648"/>
      <c r="F390" s="648"/>
      <c r="G390" s="690"/>
      <c r="H390" s="691"/>
      <c r="I390" s="691"/>
      <c r="J390" s="645"/>
      <c r="K390" s="648"/>
      <c r="L390" s="648"/>
      <c r="M390" s="648"/>
      <c r="N390" s="648"/>
      <c r="O390" s="648"/>
      <c r="P390" s="648"/>
      <c r="Q390" s="648"/>
      <c r="R390" s="648"/>
      <c r="S390" s="648"/>
      <c r="T390" s="648"/>
      <c r="U390" s="648"/>
      <c r="V390" s="648"/>
      <c r="W390" s="648"/>
      <c r="X390" s="648"/>
      <c r="Y390" s="648"/>
      <c r="Z390" s="648"/>
      <c r="AA390" s="648"/>
      <c r="AB390" s="648"/>
      <c r="AC390" s="648"/>
      <c r="AD390" s="648"/>
      <c r="AE390" s="648"/>
      <c r="AF390" s="648"/>
      <c r="AG390" s="648"/>
      <c r="AH390" s="648"/>
      <c r="AI390" s="648"/>
      <c r="AJ390" s="648"/>
      <c r="AK390" s="648"/>
      <c r="AL390" s="648"/>
      <c r="AM390" s="648"/>
      <c r="AN390" s="648"/>
      <c r="AO390" s="648"/>
      <c r="AP390" s="648"/>
      <c r="AQ390" s="648"/>
      <c r="AR390" s="648"/>
      <c r="AS390" s="648"/>
      <c r="AT390" s="648"/>
      <c r="AU390" s="648"/>
      <c r="AV390" s="648"/>
      <c r="AW390" s="648"/>
      <c r="AX390" s="648"/>
      <c r="AY390" s="648"/>
      <c r="AZ390" s="648"/>
      <c r="BA390" s="648"/>
      <c r="BB390" s="648"/>
      <c r="BC390" s="648"/>
      <c r="BD390" s="648"/>
      <c r="BE390" s="648"/>
      <c r="BF390" s="648"/>
      <c r="BG390" s="648"/>
      <c r="BH390" s="648"/>
      <c r="BI390" s="648"/>
      <c r="BJ390" s="648"/>
      <c r="BK390" s="648"/>
      <c r="BL390" s="648"/>
      <c r="BM390" s="648"/>
      <c r="BN390" s="648"/>
      <c r="BO390" s="648"/>
      <c r="BP390" s="648"/>
      <c r="BQ390" s="648"/>
      <c r="BR390" s="648"/>
      <c r="BS390" s="648"/>
      <c r="BT390" s="648"/>
      <c r="BU390" s="648"/>
      <c r="BV390" s="648"/>
      <c r="BW390" s="648"/>
      <c r="BX390" s="648"/>
      <c r="BY390" s="648"/>
      <c r="BZ390" s="648"/>
      <c r="CA390" s="648"/>
      <c r="CB390" s="648"/>
      <c r="CC390" s="648"/>
      <c r="CD390" s="648"/>
      <c r="CE390" s="648"/>
      <c r="CF390" s="648"/>
      <c r="CG390" s="648"/>
      <c r="CH390" s="648"/>
      <c r="CI390" s="648"/>
      <c r="CJ390" s="648"/>
      <c r="CK390" s="648"/>
      <c r="CL390" s="648"/>
      <c r="CM390" s="648"/>
      <c r="CN390" s="648"/>
      <c r="CO390" s="648"/>
      <c r="CP390" s="648"/>
      <c r="CQ390" s="648"/>
      <c r="CR390" s="648"/>
      <c r="CS390" s="648"/>
      <c r="CT390" s="648"/>
      <c r="CU390" s="648"/>
      <c r="CV390" s="648"/>
      <c r="CW390" s="648"/>
      <c r="CX390" s="648"/>
      <c r="CY390" s="648"/>
      <c r="CZ390" s="648"/>
      <c r="DA390" s="648"/>
      <c r="DB390" s="648"/>
      <c r="DC390" s="648"/>
      <c r="DD390" s="648"/>
      <c r="DE390" s="648"/>
      <c r="DF390" s="648"/>
      <c r="DG390" s="648"/>
      <c r="DH390" s="648"/>
      <c r="DI390" s="648"/>
      <c r="DJ390" s="648"/>
      <c r="DK390" s="648"/>
      <c r="DL390" s="648"/>
      <c r="DM390" s="648"/>
      <c r="DN390" s="648"/>
      <c r="DO390" s="648"/>
      <c r="DP390" s="648"/>
      <c r="DQ390" s="648"/>
      <c r="DR390" s="648"/>
      <c r="DS390" s="648"/>
      <c r="DT390" s="648"/>
      <c r="DU390" s="648"/>
      <c r="DV390" s="648"/>
      <c r="DW390" s="648"/>
      <c r="DX390" s="648"/>
      <c r="DY390" s="648"/>
      <c r="DZ390" s="648"/>
      <c r="EA390" s="648"/>
      <c r="EB390" s="648"/>
      <c r="EC390" s="648"/>
      <c r="ED390" s="648"/>
      <c r="EE390" s="648"/>
      <c r="EF390" s="648"/>
      <c r="EG390" s="648"/>
      <c r="EH390" s="648"/>
      <c r="EI390" s="648"/>
      <c r="EJ390" s="648"/>
      <c r="EK390" s="648"/>
      <c r="EL390" s="648"/>
      <c r="EM390" s="648"/>
      <c r="EN390" s="648"/>
      <c r="EO390" s="648"/>
      <c r="EP390" s="648"/>
      <c r="EQ390" s="648"/>
      <c r="ER390" s="648"/>
      <c r="ES390" s="648"/>
      <c r="ET390" s="648"/>
      <c r="EU390" s="648"/>
      <c r="EV390" s="648"/>
      <c r="EW390" s="648"/>
      <c r="EX390" s="648"/>
      <c r="EY390" s="648"/>
      <c r="EZ390" s="648"/>
      <c r="FA390" s="648"/>
      <c r="FB390" s="648"/>
      <c r="FC390" s="648"/>
      <c r="FD390" s="648"/>
      <c r="FE390" s="648"/>
      <c r="FF390" s="648"/>
      <c r="FG390" s="648"/>
      <c r="FH390" s="648"/>
      <c r="FI390" s="648"/>
      <c r="FJ390" s="648"/>
      <c r="FK390" s="648"/>
      <c r="FL390" s="648"/>
      <c r="FM390" s="648"/>
      <c r="FN390" s="648"/>
      <c r="FO390" s="648"/>
      <c r="FP390" s="648"/>
      <c r="FQ390" s="648"/>
      <c r="FR390" s="648"/>
      <c r="FS390" s="648"/>
      <c r="FT390" s="648"/>
      <c r="FU390" s="648"/>
      <c r="FV390" s="648"/>
      <c r="FW390" s="648"/>
      <c r="FX390" s="648"/>
      <c r="FY390" s="648"/>
      <c r="FZ390" s="648"/>
      <c r="GA390" s="648"/>
      <c r="GB390" s="648"/>
      <c r="GC390" s="648"/>
      <c r="GD390" s="648"/>
      <c r="GE390" s="648"/>
      <c r="GF390" s="648"/>
      <c r="GG390" s="648"/>
      <c r="GH390" s="648"/>
      <c r="GI390" s="648"/>
      <c r="GJ390" s="648"/>
      <c r="GK390" s="648"/>
      <c r="GL390" s="648"/>
      <c r="GM390" s="648"/>
      <c r="GN390" s="648"/>
      <c r="GO390" s="648"/>
      <c r="GP390" s="648"/>
      <c r="GQ390" s="648"/>
      <c r="GR390" s="648"/>
      <c r="GS390" s="648"/>
      <c r="GT390" s="648"/>
      <c r="GU390" s="648"/>
      <c r="GV390" s="648"/>
      <c r="GW390" s="648"/>
      <c r="GX390" s="648"/>
      <c r="GY390" s="648"/>
      <c r="GZ390" s="648"/>
      <c r="HA390" s="648"/>
      <c r="HB390" s="648"/>
      <c r="HC390" s="648"/>
      <c r="HD390" s="648"/>
      <c r="HE390" s="648"/>
      <c r="HF390" s="648"/>
      <c r="HG390" s="648"/>
      <c r="HH390" s="648"/>
      <c r="HI390" s="648"/>
      <c r="HJ390" s="648"/>
      <c r="HK390" s="648"/>
      <c r="HL390" s="648"/>
    </row>
    <row r="391" spans="1:220" s="679" customFormat="1">
      <c r="A391" s="648"/>
      <c r="B391" s="648"/>
      <c r="C391" s="648"/>
      <c r="D391" s="648"/>
      <c r="E391" s="648"/>
      <c r="F391" s="648"/>
      <c r="G391" s="690"/>
      <c r="H391" s="691"/>
      <c r="I391" s="691"/>
      <c r="J391" s="645"/>
      <c r="K391" s="648"/>
      <c r="L391" s="648"/>
      <c r="M391" s="648"/>
      <c r="N391" s="648"/>
      <c r="O391" s="648"/>
      <c r="P391" s="648"/>
      <c r="Q391" s="648"/>
      <c r="R391" s="648"/>
      <c r="S391" s="648"/>
      <c r="T391" s="648"/>
      <c r="U391" s="648"/>
      <c r="V391" s="648"/>
      <c r="W391" s="648"/>
      <c r="X391" s="648"/>
      <c r="Y391" s="648"/>
      <c r="Z391" s="648"/>
      <c r="AA391" s="648"/>
      <c r="AB391" s="648"/>
      <c r="AC391" s="648"/>
      <c r="AD391" s="648"/>
      <c r="AE391" s="648"/>
      <c r="AF391" s="648"/>
      <c r="AG391" s="648"/>
      <c r="AH391" s="648"/>
      <c r="AI391" s="648"/>
      <c r="AJ391" s="648"/>
      <c r="AK391" s="648"/>
      <c r="AL391" s="648"/>
      <c r="AM391" s="648"/>
      <c r="AN391" s="648"/>
      <c r="AO391" s="648"/>
      <c r="AP391" s="648"/>
      <c r="AQ391" s="648"/>
      <c r="AR391" s="648"/>
      <c r="AS391" s="648"/>
      <c r="AT391" s="648"/>
      <c r="AU391" s="648"/>
      <c r="AV391" s="648"/>
      <c r="AW391" s="648"/>
      <c r="AX391" s="648"/>
      <c r="AY391" s="648"/>
      <c r="AZ391" s="648"/>
      <c r="BA391" s="648"/>
      <c r="BB391" s="648"/>
      <c r="BC391" s="648"/>
      <c r="BD391" s="648"/>
      <c r="BE391" s="648"/>
      <c r="BF391" s="648"/>
      <c r="BG391" s="648"/>
      <c r="BH391" s="648"/>
      <c r="BI391" s="648"/>
      <c r="BJ391" s="648"/>
      <c r="BK391" s="648"/>
      <c r="BL391" s="648"/>
      <c r="BM391" s="648"/>
      <c r="BN391" s="648"/>
      <c r="BO391" s="648"/>
      <c r="BP391" s="648"/>
      <c r="BQ391" s="648"/>
      <c r="BR391" s="648"/>
      <c r="BS391" s="648"/>
      <c r="BT391" s="648"/>
      <c r="BU391" s="648"/>
      <c r="BV391" s="648"/>
      <c r="BW391" s="648"/>
      <c r="BX391" s="648"/>
      <c r="BY391" s="648"/>
      <c r="BZ391" s="648"/>
      <c r="CA391" s="648"/>
      <c r="CB391" s="648"/>
      <c r="CC391" s="648"/>
      <c r="CD391" s="648"/>
      <c r="CE391" s="648"/>
      <c r="CF391" s="648"/>
      <c r="CG391" s="648"/>
      <c r="CH391" s="648"/>
      <c r="CI391" s="648"/>
      <c r="CJ391" s="648"/>
      <c r="CK391" s="648"/>
      <c r="CL391" s="648"/>
      <c r="CM391" s="648"/>
      <c r="CN391" s="648"/>
      <c r="CO391" s="648"/>
      <c r="CP391" s="648"/>
      <c r="CQ391" s="648"/>
      <c r="CR391" s="648"/>
      <c r="CS391" s="648"/>
      <c r="CT391" s="648"/>
      <c r="CU391" s="648"/>
      <c r="CV391" s="648"/>
      <c r="CW391" s="648"/>
      <c r="CX391" s="648"/>
      <c r="CY391" s="648"/>
      <c r="CZ391" s="648"/>
      <c r="DA391" s="648"/>
      <c r="DB391" s="648"/>
      <c r="DC391" s="648"/>
      <c r="DD391" s="648"/>
      <c r="DE391" s="648"/>
      <c r="DF391" s="648"/>
      <c r="DG391" s="648"/>
      <c r="DH391" s="648"/>
      <c r="DI391" s="648"/>
      <c r="DJ391" s="648"/>
      <c r="DK391" s="648"/>
      <c r="DL391" s="648"/>
      <c r="DM391" s="648"/>
      <c r="DN391" s="648"/>
      <c r="DO391" s="648"/>
      <c r="DP391" s="648"/>
      <c r="DQ391" s="648"/>
      <c r="DR391" s="648"/>
      <c r="DS391" s="648"/>
      <c r="DT391" s="648"/>
      <c r="DU391" s="648"/>
      <c r="DV391" s="648"/>
      <c r="DW391" s="648"/>
      <c r="DX391" s="648"/>
      <c r="DY391" s="648"/>
      <c r="DZ391" s="648"/>
      <c r="EA391" s="648"/>
      <c r="EB391" s="648"/>
      <c r="EC391" s="648"/>
      <c r="ED391" s="648"/>
      <c r="EE391" s="648"/>
      <c r="EF391" s="648"/>
      <c r="EG391" s="648"/>
      <c r="EH391" s="648"/>
      <c r="EI391" s="648"/>
      <c r="EJ391" s="648"/>
      <c r="EK391" s="648"/>
      <c r="EL391" s="648"/>
      <c r="EM391" s="648"/>
      <c r="EN391" s="648"/>
      <c r="EO391" s="648"/>
      <c r="EP391" s="648"/>
      <c r="EQ391" s="648"/>
      <c r="ER391" s="648"/>
      <c r="ES391" s="648"/>
      <c r="ET391" s="648"/>
      <c r="EU391" s="648"/>
      <c r="EV391" s="648"/>
      <c r="EW391" s="648"/>
      <c r="EX391" s="648"/>
      <c r="EY391" s="648"/>
      <c r="EZ391" s="648"/>
      <c r="FA391" s="648"/>
      <c r="FB391" s="648"/>
      <c r="FC391" s="648"/>
      <c r="FD391" s="648"/>
      <c r="FE391" s="648"/>
      <c r="FF391" s="648"/>
      <c r="FG391" s="648"/>
      <c r="FH391" s="648"/>
      <c r="FI391" s="648"/>
      <c r="FJ391" s="648"/>
      <c r="FK391" s="648"/>
      <c r="FL391" s="648"/>
      <c r="FM391" s="648"/>
      <c r="FN391" s="648"/>
      <c r="FO391" s="648"/>
      <c r="FP391" s="648"/>
      <c r="FQ391" s="648"/>
      <c r="FR391" s="648"/>
      <c r="FS391" s="648"/>
      <c r="FT391" s="648"/>
      <c r="FU391" s="648"/>
      <c r="FV391" s="648"/>
      <c r="FW391" s="648"/>
      <c r="FX391" s="648"/>
      <c r="FY391" s="648"/>
      <c r="FZ391" s="648"/>
      <c r="GA391" s="648"/>
      <c r="GB391" s="648"/>
      <c r="GC391" s="648"/>
      <c r="GD391" s="648"/>
      <c r="GE391" s="648"/>
      <c r="GF391" s="648"/>
      <c r="GG391" s="648"/>
      <c r="GH391" s="648"/>
      <c r="GI391" s="648"/>
      <c r="GJ391" s="648"/>
      <c r="GK391" s="648"/>
      <c r="GL391" s="648"/>
      <c r="GM391" s="648"/>
      <c r="GN391" s="648"/>
      <c r="GO391" s="648"/>
      <c r="GP391" s="648"/>
      <c r="GQ391" s="648"/>
      <c r="GR391" s="648"/>
      <c r="GS391" s="648"/>
      <c r="GT391" s="648"/>
      <c r="GU391" s="648"/>
      <c r="GV391" s="648"/>
      <c r="GW391" s="648"/>
      <c r="GX391" s="648"/>
      <c r="GY391" s="648"/>
      <c r="GZ391" s="648"/>
      <c r="HA391" s="648"/>
      <c r="HB391" s="648"/>
      <c r="HC391" s="648"/>
      <c r="HD391" s="648"/>
      <c r="HE391" s="648"/>
      <c r="HF391" s="648"/>
      <c r="HG391" s="648"/>
      <c r="HH391" s="648"/>
      <c r="HI391" s="648"/>
      <c r="HJ391" s="648"/>
      <c r="HK391" s="648"/>
      <c r="HL391" s="648"/>
    </row>
    <row r="392" spans="1:220" s="679" customFormat="1">
      <c r="A392" s="648"/>
      <c r="B392" s="648"/>
      <c r="C392" s="648"/>
      <c r="D392" s="648"/>
      <c r="E392" s="648"/>
      <c r="F392" s="648"/>
      <c r="G392" s="690"/>
      <c r="H392" s="691"/>
      <c r="I392" s="691"/>
      <c r="J392" s="645"/>
      <c r="K392" s="648"/>
      <c r="L392" s="648"/>
      <c r="M392" s="648"/>
      <c r="N392" s="648"/>
      <c r="O392" s="648"/>
      <c r="P392" s="648"/>
      <c r="Q392" s="648"/>
      <c r="R392" s="648"/>
      <c r="S392" s="648"/>
      <c r="T392" s="648"/>
      <c r="U392" s="648"/>
      <c r="V392" s="648"/>
      <c r="W392" s="648"/>
      <c r="X392" s="648"/>
      <c r="Y392" s="648"/>
      <c r="Z392" s="648"/>
      <c r="AA392" s="648"/>
      <c r="AB392" s="648"/>
      <c r="AC392" s="648"/>
      <c r="AD392" s="648"/>
      <c r="AE392" s="648"/>
      <c r="AF392" s="648"/>
      <c r="AG392" s="648"/>
      <c r="AH392" s="648"/>
      <c r="AI392" s="648"/>
      <c r="AJ392" s="648"/>
      <c r="AK392" s="648"/>
      <c r="AL392" s="648"/>
      <c r="AM392" s="648"/>
      <c r="AN392" s="648"/>
      <c r="AO392" s="648"/>
      <c r="AP392" s="648"/>
      <c r="AQ392" s="648"/>
      <c r="AR392" s="648"/>
      <c r="AS392" s="648"/>
      <c r="AT392" s="648"/>
      <c r="AU392" s="648"/>
      <c r="AV392" s="648"/>
      <c r="AW392" s="648"/>
      <c r="AX392" s="648"/>
      <c r="AY392" s="648"/>
      <c r="AZ392" s="648"/>
      <c r="BA392" s="648"/>
      <c r="BB392" s="648"/>
      <c r="BC392" s="648"/>
      <c r="BD392" s="648"/>
      <c r="BE392" s="648"/>
      <c r="BF392" s="648"/>
      <c r="BG392" s="648"/>
      <c r="BH392" s="648"/>
      <c r="BI392" s="648"/>
      <c r="BJ392" s="648"/>
      <c r="BK392" s="648"/>
      <c r="BL392" s="648"/>
      <c r="BM392" s="648"/>
      <c r="BN392" s="648"/>
      <c r="BO392" s="648"/>
      <c r="BP392" s="648"/>
      <c r="BQ392" s="648"/>
      <c r="BR392" s="648"/>
      <c r="BS392" s="648"/>
      <c r="BT392" s="648"/>
      <c r="BU392" s="648"/>
      <c r="BV392" s="648"/>
      <c r="BW392" s="648"/>
      <c r="BX392" s="648"/>
      <c r="BY392" s="648"/>
      <c r="BZ392" s="648"/>
      <c r="CA392" s="648"/>
      <c r="CB392" s="648"/>
      <c r="CC392" s="648"/>
      <c r="CD392" s="648"/>
      <c r="CE392" s="648"/>
      <c r="CF392" s="648"/>
      <c r="CG392" s="648"/>
      <c r="CH392" s="648"/>
      <c r="CI392" s="648"/>
      <c r="CJ392" s="648"/>
      <c r="CK392" s="648"/>
      <c r="CL392" s="648"/>
      <c r="CM392" s="648"/>
      <c r="CN392" s="648"/>
      <c r="CO392" s="648"/>
      <c r="CP392" s="648"/>
      <c r="CQ392" s="648"/>
      <c r="CR392" s="648"/>
      <c r="CS392" s="648"/>
      <c r="CT392" s="648"/>
      <c r="CU392" s="648"/>
      <c r="CV392" s="648"/>
      <c r="CW392" s="648"/>
      <c r="CX392" s="648"/>
      <c r="CY392" s="648"/>
      <c r="CZ392" s="648"/>
      <c r="DA392" s="648"/>
      <c r="DB392" s="648"/>
      <c r="DC392" s="648"/>
      <c r="DD392" s="648"/>
      <c r="DE392" s="648"/>
      <c r="DF392" s="648"/>
      <c r="DG392" s="648"/>
      <c r="DH392" s="648"/>
      <c r="DI392" s="648"/>
      <c r="DJ392" s="648"/>
      <c r="DK392" s="648"/>
      <c r="DL392" s="648"/>
      <c r="DM392" s="648"/>
      <c r="DN392" s="648"/>
      <c r="DO392" s="648"/>
      <c r="DP392" s="648"/>
      <c r="DQ392" s="648"/>
      <c r="DR392" s="648"/>
      <c r="DS392" s="648"/>
      <c r="DT392" s="648"/>
      <c r="DU392" s="648"/>
      <c r="DV392" s="648"/>
      <c r="DW392" s="648"/>
      <c r="DX392" s="648"/>
      <c r="DY392" s="648"/>
      <c r="DZ392" s="648"/>
      <c r="EA392" s="648"/>
      <c r="EB392" s="648"/>
      <c r="EC392" s="648"/>
      <c r="ED392" s="648"/>
      <c r="EE392" s="648"/>
      <c r="EF392" s="648"/>
      <c r="EG392" s="648"/>
      <c r="EH392" s="648"/>
      <c r="EI392" s="648"/>
      <c r="EJ392" s="648"/>
      <c r="EK392" s="648"/>
      <c r="EL392" s="648"/>
      <c r="EM392" s="648"/>
      <c r="EN392" s="648"/>
      <c r="EO392" s="648"/>
      <c r="EP392" s="648"/>
      <c r="EQ392" s="648"/>
      <c r="ER392" s="648"/>
      <c r="ES392" s="648"/>
      <c r="ET392" s="648"/>
      <c r="EU392" s="648"/>
      <c r="EV392" s="648"/>
      <c r="EW392" s="648"/>
      <c r="EX392" s="648"/>
      <c r="EY392" s="648"/>
      <c r="EZ392" s="648"/>
      <c r="FA392" s="648"/>
      <c r="FB392" s="648"/>
      <c r="FC392" s="648"/>
      <c r="FD392" s="648"/>
      <c r="FE392" s="648"/>
      <c r="FF392" s="648"/>
      <c r="FG392" s="648"/>
      <c r="FH392" s="648"/>
      <c r="FI392" s="648"/>
      <c r="FJ392" s="648"/>
      <c r="FK392" s="648"/>
      <c r="FL392" s="648"/>
      <c r="FM392" s="648"/>
      <c r="FN392" s="648"/>
      <c r="FO392" s="648"/>
      <c r="FP392" s="648"/>
      <c r="FQ392" s="648"/>
      <c r="FR392" s="648"/>
      <c r="FS392" s="648"/>
      <c r="FT392" s="648"/>
      <c r="FU392" s="648"/>
      <c r="FV392" s="648"/>
      <c r="FW392" s="648"/>
      <c r="FX392" s="648"/>
      <c r="FY392" s="648"/>
      <c r="FZ392" s="648"/>
      <c r="GA392" s="648"/>
      <c r="GB392" s="648"/>
      <c r="GC392" s="648"/>
      <c r="GD392" s="648"/>
      <c r="GE392" s="648"/>
      <c r="GF392" s="648"/>
      <c r="GG392" s="648"/>
      <c r="GH392" s="648"/>
      <c r="GI392" s="648"/>
      <c r="GJ392" s="648"/>
      <c r="GK392" s="648"/>
      <c r="GL392" s="648"/>
      <c r="GM392" s="648"/>
      <c r="GN392" s="648"/>
      <c r="GO392" s="648"/>
      <c r="GP392" s="648"/>
      <c r="GQ392" s="648"/>
      <c r="GR392" s="648"/>
      <c r="GS392" s="648"/>
      <c r="GT392" s="648"/>
      <c r="GU392" s="648"/>
      <c r="GV392" s="648"/>
      <c r="GW392" s="648"/>
      <c r="GX392" s="648"/>
      <c r="GY392" s="648"/>
      <c r="GZ392" s="648"/>
      <c r="HA392" s="648"/>
      <c r="HB392" s="648"/>
      <c r="HC392" s="648"/>
      <c r="HD392" s="648"/>
      <c r="HE392" s="648"/>
      <c r="HF392" s="648"/>
      <c r="HG392" s="648"/>
      <c r="HH392" s="648"/>
      <c r="HI392" s="648"/>
      <c r="HJ392" s="648"/>
      <c r="HK392" s="648"/>
      <c r="HL392" s="648"/>
    </row>
    <row r="393" spans="1:220" s="679" customFormat="1">
      <c r="A393" s="648"/>
      <c r="B393" s="648"/>
      <c r="C393" s="648"/>
      <c r="D393" s="648"/>
      <c r="E393" s="648"/>
      <c r="F393" s="648"/>
      <c r="G393" s="690"/>
      <c r="H393" s="691"/>
      <c r="I393" s="691"/>
      <c r="J393" s="645"/>
      <c r="K393" s="648"/>
      <c r="L393" s="648"/>
      <c r="M393" s="648"/>
      <c r="N393" s="648"/>
      <c r="O393" s="648"/>
      <c r="P393" s="648"/>
      <c r="Q393" s="648"/>
      <c r="R393" s="648"/>
      <c r="S393" s="648"/>
      <c r="T393" s="648"/>
      <c r="U393" s="648"/>
      <c r="V393" s="648"/>
      <c r="W393" s="648"/>
      <c r="X393" s="648"/>
      <c r="Y393" s="648"/>
      <c r="Z393" s="648"/>
      <c r="AA393" s="648"/>
      <c r="AB393" s="648"/>
      <c r="AC393" s="648"/>
      <c r="AD393" s="648"/>
      <c r="AE393" s="648"/>
      <c r="AF393" s="648"/>
      <c r="AG393" s="648"/>
      <c r="AH393" s="648"/>
      <c r="AI393" s="648"/>
      <c r="AJ393" s="648"/>
      <c r="AK393" s="648"/>
      <c r="AL393" s="648"/>
      <c r="AM393" s="648"/>
      <c r="AN393" s="648"/>
      <c r="AO393" s="648"/>
      <c r="AP393" s="648"/>
      <c r="AQ393" s="648"/>
      <c r="AR393" s="648"/>
      <c r="AS393" s="648"/>
      <c r="AT393" s="648"/>
      <c r="AU393" s="648"/>
      <c r="AV393" s="648"/>
      <c r="AW393" s="648"/>
      <c r="AX393" s="648"/>
      <c r="AY393" s="648"/>
      <c r="AZ393" s="648"/>
      <c r="BA393" s="648"/>
      <c r="BB393" s="648"/>
      <c r="BC393" s="648"/>
      <c r="BD393" s="648"/>
      <c r="BE393" s="648"/>
      <c r="BF393" s="648"/>
      <c r="BG393" s="648"/>
      <c r="BH393" s="648"/>
      <c r="BI393" s="648"/>
      <c r="BJ393" s="648"/>
      <c r="BK393" s="648"/>
      <c r="BL393" s="648"/>
      <c r="BM393" s="648"/>
      <c r="BN393" s="648"/>
      <c r="BO393" s="648"/>
      <c r="BP393" s="648"/>
      <c r="BQ393" s="648"/>
      <c r="BR393" s="648"/>
      <c r="BS393" s="648"/>
      <c r="BT393" s="648"/>
      <c r="BU393" s="648"/>
      <c r="BV393" s="648"/>
      <c r="BW393" s="648"/>
      <c r="BX393" s="648"/>
      <c r="BY393" s="648"/>
      <c r="BZ393" s="648"/>
      <c r="CA393" s="648"/>
      <c r="CB393" s="648"/>
      <c r="CC393" s="648"/>
      <c r="CD393" s="648"/>
      <c r="CE393" s="648"/>
      <c r="CF393" s="648"/>
      <c r="CG393" s="648"/>
      <c r="CH393" s="648"/>
      <c r="CI393" s="648"/>
      <c r="CJ393" s="648"/>
      <c r="CK393" s="648"/>
      <c r="CL393" s="648"/>
      <c r="CM393" s="648"/>
      <c r="CN393" s="648"/>
      <c r="CO393" s="648"/>
      <c r="CP393" s="648"/>
      <c r="CQ393" s="648"/>
      <c r="CR393" s="648"/>
      <c r="CS393" s="648"/>
      <c r="CT393" s="648"/>
      <c r="CU393" s="648"/>
      <c r="CV393" s="648"/>
      <c r="CW393" s="648"/>
      <c r="CX393" s="648"/>
      <c r="CY393" s="648"/>
      <c r="CZ393" s="648"/>
      <c r="DA393" s="648"/>
      <c r="DB393" s="648"/>
      <c r="DC393" s="648"/>
      <c r="DD393" s="648"/>
      <c r="DE393" s="648"/>
      <c r="DF393" s="648"/>
      <c r="DG393" s="648"/>
      <c r="DH393" s="648"/>
      <c r="DI393" s="648"/>
      <c r="DJ393" s="648"/>
      <c r="DK393" s="648"/>
      <c r="DL393" s="648"/>
      <c r="DM393" s="648"/>
      <c r="DN393" s="648"/>
      <c r="DO393" s="648"/>
      <c r="DP393" s="648"/>
      <c r="DQ393" s="648"/>
      <c r="DR393" s="648"/>
      <c r="DS393" s="648"/>
      <c r="DT393" s="648"/>
      <c r="DU393" s="648"/>
      <c r="DV393" s="648"/>
      <c r="DW393" s="648"/>
      <c r="DX393" s="648"/>
      <c r="DY393" s="648"/>
      <c r="DZ393" s="648"/>
      <c r="EA393" s="648"/>
      <c r="EB393" s="648"/>
      <c r="EC393" s="648"/>
      <c r="ED393" s="648"/>
      <c r="EE393" s="648"/>
      <c r="EF393" s="648"/>
      <c r="EG393" s="648"/>
      <c r="EH393" s="648"/>
      <c r="EI393" s="648"/>
      <c r="EJ393" s="648"/>
      <c r="EK393" s="648"/>
      <c r="EL393" s="648"/>
      <c r="EM393" s="648"/>
      <c r="EN393" s="648"/>
      <c r="EO393" s="648"/>
      <c r="EP393" s="648"/>
      <c r="EQ393" s="648"/>
      <c r="ER393" s="648"/>
      <c r="ES393" s="648"/>
      <c r="ET393" s="648"/>
      <c r="EU393" s="648"/>
      <c r="EV393" s="648"/>
      <c r="EW393" s="648"/>
      <c r="EX393" s="648"/>
      <c r="EY393" s="648"/>
      <c r="EZ393" s="648"/>
      <c r="FA393" s="648"/>
      <c r="FB393" s="648"/>
      <c r="FC393" s="648"/>
      <c r="FD393" s="648"/>
      <c r="FE393" s="648"/>
      <c r="FF393" s="648"/>
      <c r="FG393" s="648"/>
      <c r="FH393" s="648"/>
      <c r="FI393" s="648"/>
      <c r="FJ393" s="648"/>
      <c r="FK393" s="648"/>
      <c r="FL393" s="648"/>
      <c r="FM393" s="648"/>
      <c r="FN393" s="648"/>
      <c r="FO393" s="648"/>
      <c r="FP393" s="648"/>
      <c r="FQ393" s="648"/>
      <c r="FR393" s="648"/>
      <c r="FS393" s="648"/>
      <c r="FT393" s="648"/>
      <c r="FU393" s="648"/>
      <c r="FV393" s="648"/>
      <c r="FW393" s="648"/>
      <c r="FX393" s="648"/>
      <c r="FY393" s="648"/>
      <c r="FZ393" s="648"/>
      <c r="GA393" s="648"/>
      <c r="GB393" s="648"/>
      <c r="GC393" s="648"/>
      <c r="GD393" s="648"/>
      <c r="GE393" s="648"/>
      <c r="GF393" s="648"/>
      <c r="GG393" s="648"/>
      <c r="GH393" s="648"/>
      <c r="GI393" s="648"/>
      <c r="GJ393" s="648"/>
      <c r="GK393" s="648"/>
      <c r="GL393" s="648"/>
      <c r="GM393" s="648"/>
      <c r="GN393" s="648"/>
      <c r="GO393" s="648"/>
      <c r="GP393" s="648"/>
      <c r="GQ393" s="648"/>
      <c r="GR393" s="648"/>
      <c r="GS393" s="648"/>
      <c r="GT393" s="648"/>
      <c r="GU393" s="648"/>
      <c r="GV393" s="648"/>
      <c r="GW393" s="648"/>
      <c r="GX393" s="648"/>
      <c r="GY393" s="648"/>
      <c r="GZ393" s="648"/>
      <c r="HA393" s="648"/>
      <c r="HB393" s="648"/>
      <c r="HC393" s="648"/>
      <c r="HD393" s="648"/>
      <c r="HE393" s="648"/>
      <c r="HF393" s="648"/>
      <c r="HG393" s="648"/>
      <c r="HH393" s="648"/>
      <c r="HI393" s="648"/>
      <c r="HJ393" s="648"/>
      <c r="HK393" s="648"/>
      <c r="HL393" s="648"/>
    </row>
    <row r="394" spans="1:220" s="679" customFormat="1">
      <c r="A394" s="648"/>
      <c r="B394" s="648"/>
      <c r="C394" s="648"/>
      <c r="D394" s="648"/>
      <c r="E394" s="648"/>
      <c r="F394" s="648"/>
      <c r="G394" s="690"/>
      <c r="H394" s="691"/>
      <c r="I394" s="691"/>
      <c r="J394" s="645"/>
      <c r="K394" s="648"/>
      <c r="L394" s="648"/>
      <c r="M394" s="648"/>
      <c r="N394" s="648"/>
      <c r="O394" s="648"/>
      <c r="P394" s="648"/>
      <c r="Q394" s="648"/>
      <c r="R394" s="648"/>
      <c r="S394" s="648"/>
      <c r="T394" s="648"/>
      <c r="U394" s="648"/>
      <c r="V394" s="648"/>
      <c r="W394" s="648"/>
      <c r="X394" s="648"/>
      <c r="Y394" s="648"/>
      <c r="Z394" s="648"/>
      <c r="AA394" s="648"/>
      <c r="AB394" s="648"/>
      <c r="AC394" s="648"/>
      <c r="AD394" s="648"/>
      <c r="AE394" s="648"/>
      <c r="AF394" s="648"/>
      <c r="AG394" s="648"/>
      <c r="AH394" s="648"/>
      <c r="AI394" s="648"/>
      <c r="AJ394" s="648"/>
      <c r="AK394" s="648"/>
      <c r="AL394" s="648"/>
      <c r="AM394" s="648"/>
      <c r="AN394" s="648"/>
      <c r="AO394" s="648"/>
      <c r="AP394" s="648"/>
      <c r="AQ394" s="648"/>
      <c r="AR394" s="648"/>
      <c r="AS394" s="648"/>
      <c r="AT394" s="648"/>
      <c r="AU394" s="648"/>
      <c r="AV394" s="648"/>
      <c r="AW394" s="648"/>
      <c r="AX394" s="648"/>
      <c r="AY394" s="648"/>
      <c r="AZ394" s="648"/>
      <c r="BA394" s="648"/>
      <c r="BB394" s="648"/>
      <c r="BC394" s="648"/>
      <c r="BD394" s="648"/>
      <c r="BE394" s="648"/>
      <c r="BF394" s="648"/>
      <c r="BG394" s="648"/>
      <c r="BH394" s="648"/>
      <c r="BI394" s="648"/>
      <c r="BJ394" s="648"/>
      <c r="BK394" s="648"/>
      <c r="BL394" s="648"/>
      <c r="BM394" s="648"/>
      <c r="BN394" s="648"/>
      <c r="BO394" s="648"/>
      <c r="BP394" s="648"/>
      <c r="BQ394" s="648"/>
      <c r="BR394" s="648"/>
      <c r="BS394" s="648"/>
      <c r="BT394" s="648"/>
      <c r="BU394" s="648"/>
      <c r="BV394" s="648"/>
      <c r="BW394" s="648"/>
      <c r="BX394" s="648"/>
      <c r="BY394" s="648"/>
      <c r="BZ394" s="648"/>
      <c r="CA394" s="648"/>
      <c r="CB394" s="648"/>
      <c r="CC394" s="648"/>
      <c r="CD394" s="648"/>
      <c r="CE394" s="648"/>
      <c r="CF394" s="648"/>
      <c r="CG394" s="648"/>
      <c r="CH394" s="648"/>
      <c r="CI394" s="648"/>
      <c r="CJ394" s="648"/>
      <c r="CK394" s="648"/>
      <c r="CL394" s="648"/>
      <c r="CM394" s="648"/>
      <c r="CN394" s="648"/>
      <c r="CO394" s="648"/>
      <c r="CP394" s="648"/>
      <c r="CQ394" s="648"/>
      <c r="CR394" s="648"/>
      <c r="CS394" s="648"/>
      <c r="CT394" s="648"/>
      <c r="CU394" s="648"/>
      <c r="CV394" s="648"/>
      <c r="CW394" s="648"/>
      <c r="CX394" s="648"/>
      <c r="CY394" s="648"/>
      <c r="CZ394" s="648"/>
      <c r="DA394" s="648"/>
      <c r="DB394" s="648"/>
      <c r="DC394" s="648"/>
      <c r="DD394" s="648"/>
      <c r="DE394" s="648"/>
      <c r="DF394" s="648"/>
      <c r="DG394" s="648"/>
      <c r="DH394" s="648"/>
      <c r="DI394" s="648"/>
      <c r="DJ394" s="648"/>
      <c r="DK394" s="648"/>
      <c r="DL394" s="648"/>
      <c r="DM394" s="648"/>
      <c r="DN394" s="648"/>
      <c r="DO394" s="648"/>
      <c r="DP394" s="648"/>
      <c r="DQ394" s="648"/>
      <c r="DR394" s="648"/>
      <c r="DS394" s="648"/>
      <c r="DT394" s="648"/>
      <c r="DU394" s="648"/>
      <c r="DV394" s="648"/>
      <c r="DW394" s="648"/>
      <c r="DX394" s="648"/>
      <c r="DY394" s="648"/>
      <c r="DZ394" s="648"/>
      <c r="EA394" s="648"/>
      <c r="EB394" s="648"/>
      <c r="EC394" s="648"/>
      <c r="ED394" s="648"/>
      <c r="EE394" s="648"/>
      <c r="EF394" s="648"/>
      <c r="EG394" s="648"/>
      <c r="EH394" s="648"/>
      <c r="EI394" s="648"/>
      <c r="EJ394" s="648"/>
      <c r="EK394" s="648"/>
      <c r="EL394" s="648"/>
      <c r="EM394" s="648"/>
      <c r="EN394" s="648"/>
      <c r="EO394" s="648"/>
      <c r="EP394" s="648"/>
      <c r="EQ394" s="648"/>
      <c r="ER394" s="648"/>
      <c r="ES394" s="648"/>
      <c r="ET394" s="648"/>
      <c r="EU394" s="648"/>
      <c r="EV394" s="648"/>
      <c r="EW394" s="648"/>
      <c r="EX394" s="648"/>
      <c r="EY394" s="648"/>
      <c r="EZ394" s="648"/>
      <c r="FA394" s="648"/>
      <c r="FB394" s="648"/>
      <c r="FC394" s="648"/>
      <c r="FD394" s="648"/>
      <c r="FE394" s="648"/>
      <c r="FF394" s="648"/>
      <c r="FG394" s="648"/>
      <c r="FH394" s="648"/>
      <c r="FI394" s="648"/>
      <c r="FJ394" s="648"/>
      <c r="FK394" s="648"/>
      <c r="FL394" s="648"/>
      <c r="FM394" s="648"/>
      <c r="FN394" s="648"/>
      <c r="FO394" s="648"/>
      <c r="FP394" s="648"/>
      <c r="FQ394" s="648"/>
      <c r="FR394" s="648"/>
      <c r="FS394" s="648"/>
      <c r="FT394" s="648"/>
      <c r="FU394" s="648"/>
      <c r="FV394" s="648"/>
      <c r="FW394" s="648"/>
      <c r="FX394" s="648"/>
      <c r="FY394" s="648"/>
      <c r="FZ394" s="648"/>
      <c r="GA394" s="648"/>
      <c r="GB394" s="648"/>
      <c r="GC394" s="648"/>
      <c r="GD394" s="648"/>
      <c r="GE394" s="648"/>
      <c r="GF394" s="648"/>
      <c r="GG394" s="648"/>
      <c r="GH394" s="648"/>
      <c r="GI394" s="648"/>
      <c r="GJ394" s="648"/>
      <c r="GK394" s="648"/>
      <c r="GL394" s="648"/>
      <c r="GM394" s="648"/>
      <c r="GN394" s="648"/>
      <c r="GO394" s="648"/>
      <c r="GP394" s="648"/>
      <c r="GQ394" s="648"/>
      <c r="GR394" s="648"/>
      <c r="GS394" s="648"/>
      <c r="GT394" s="648"/>
      <c r="GU394" s="648"/>
      <c r="GV394" s="648"/>
      <c r="GW394" s="648"/>
      <c r="GX394" s="648"/>
      <c r="GY394" s="648"/>
      <c r="GZ394" s="648"/>
      <c r="HA394" s="648"/>
      <c r="HB394" s="648"/>
      <c r="HC394" s="648"/>
      <c r="HD394" s="648"/>
      <c r="HE394" s="648"/>
      <c r="HF394" s="648"/>
      <c r="HG394" s="648"/>
      <c r="HH394" s="648"/>
      <c r="HI394" s="648"/>
      <c r="HJ394" s="648"/>
      <c r="HK394" s="648"/>
      <c r="HL394" s="648"/>
    </row>
    <row r="395" spans="1:220" s="679" customFormat="1">
      <c r="A395" s="648"/>
      <c r="B395" s="648"/>
      <c r="C395" s="648"/>
      <c r="D395" s="648"/>
      <c r="E395" s="648"/>
      <c r="F395" s="648"/>
      <c r="G395" s="690"/>
      <c r="H395" s="691"/>
      <c r="I395" s="691"/>
      <c r="J395" s="645"/>
      <c r="K395" s="648"/>
      <c r="L395" s="648"/>
      <c r="M395" s="648"/>
      <c r="N395" s="648"/>
      <c r="O395" s="648"/>
      <c r="P395" s="648"/>
      <c r="Q395" s="648"/>
      <c r="R395" s="648"/>
      <c r="S395" s="648"/>
      <c r="T395" s="648"/>
      <c r="U395" s="648"/>
      <c r="V395" s="648"/>
      <c r="W395" s="648"/>
      <c r="X395" s="648"/>
      <c r="Y395" s="648"/>
      <c r="Z395" s="648"/>
      <c r="AA395" s="648"/>
      <c r="AB395" s="648"/>
      <c r="AC395" s="648"/>
      <c r="AD395" s="648"/>
      <c r="AE395" s="648"/>
      <c r="AF395" s="648"/>
      <c r="AG395" s="648"/>
      <c r="AH395" s="648"/>
      <c r="AI395" s="648"/>
      <c r="AJ395" s="648"/>
      <c r="AK395" s="648"/>
      <c r="AL395" s="648"/>
      <c r="AM395" s="648"/>
      <c r="AN395" s="648"/>
      <c r="AO395" s="648"/>
      <c r="AP395" s="648"/>
      <c r="AQ395" s="648"/>
      <c r="AR395" s="648"/>
      <c r="AS395" s="648"/>
      <c r="AT395" s="648"/>
      <c r="AU395" s="648"/>
      <c r="AV395" s="648"/>
      <c r="AW395" s="648"/>
      <c r="AX395" s="648"/>
      <c r="AY395" s="648"/>
      <c r="AZ395" s="648"/>
      <c r="BA395" s="648"/>
      <c r="BB395" s="648"/>
      <c r="BC395" s="648"/>
      <c r="BD395" s="648"/>
      <c r="BE395" s="648"/>
      <c r="BF395" s="648"/>
      <c r="BG395" s="648"/>
      <c r="BH395" s="648"/>
      <c r="BI395" s="648"/>
      <c r="BJ395" s="648"/>
      <c r="BK395" s="648"/>
      <c r="BL395" s="648"/>
      <c r="BM395" s="648"/>
      <c r="BN395" s="648"/>
      <c r="BO395" s="648"/>
      <c r="BP395" s="648"/>
      <c r="BQ395" s="648"/>
      <c r="BR395" s="648"/>
      <c r="BS395" s="648"/>
      <c r="BT395" s="648"/>
      <c r="BU395" s="648"/>
      <c r="BV395" s="648"/>
      <c r="BW395" s="648"/>
      <c r="BX395" s="648"/>
      <c r="BY395" s="648"/>
      <c r="BZ395" s="648"/>
      <c r="CA395" s="648"/>
      <c r="CB395" s="648"/>
      <c r="CC395" s="648"/>
      <c r="CD395" s="648"/>
      <c r="CE395" s="648"/>
      <c r="CF395" s="648"/>
      <c r="CG395" s="648"/>
      <c r="CH395" s="648"/>
      <c r="CI395" s="648"/>
      <c r="CJ395" s="648"/>
      <c r="CK395" s="648"/>
      <c r="CL395" s="648"/>
      <c r="CM395" s="648"/>
      <c r="CN395" s="648"/>
      <c r="CO395" s="648"/>
      <c r="CP395" s="648"/>
      <c r="CQ395" s="648"/>
      <c r="CR395" s="648"/>
      <c r="CS395" s="648"/>
      <c r="CT395" s="648"/>
      <c r="CU395" s="648"/>
      <c r="CV395" s="648"/>
      <c r="CW395" s="648"/>
      <c r="CX395" s="648"/>
      <c r="CY395" s="648"/>
      <c r="CZ395" s="648"/>
      <c r="DA395" s="648"/>
      <c r="DB395" s="648"/>
      <c r="DC395" s="648"/>
      <c r="DD395" s="648"/>
      <c r="DE395" s="648"/>
      <c r="DF395" s="648"/>
      <c r="DG395" s="648"/>
      <c r="DH395" s="648"/>
      <c r="DI395" s="648"/>
      <c r="DJ395" s="648"/>
      <c r="DK395" s="648"/>
      <c r="DL395" s="648"/>
      <c r="DM395" s="648"/>
      <c r="DN395" s="648"/>
      <c r="DO395" s="648"/>
      <c r="DP395" s="648"/>
      <c r="DQ395" s="648"/>
      <c r="DR395" s="648"/>
      <c r="DS395" s="648"/>
      <c r="DT395" s="648"/>
      <c r="DU395" s="648"/>
      <c r="DV395" s="648"/>
      <c r="DW395" s="648"/>
      <c r="DX395" s="648"/>
      <c r="DY395" s="648"/>
      <c r="DZ395" s="648"/>
      <c r="EA395" s="648"/>
      <c r="EB395" s="648"/>
      <c r="EC395" s="648"/>
      <c r="ED395" s="648"/>
      <c r="EE395" s="648"/>
      <c r="EF395" s="648"/>
      <c r="EG395" s="648"/>
      <c r="EH395" s="648"/>
      <c r="EI395" s="648"/>
      <c r="EJ395" s="648"/>
      <c r="EK395" s="648"/>
      <c r="EL395" s="648"/>
      <c r="EM395" s="648"/>
      <c r="EN395" s="648"/>
      <c r="EO395" s="648"/>
      <c r="EP395" s="648"/>
      <c r="EQ395" s="648"/>
      <c r="ER395" s="648"/>
      <c r="ES395" s="648"/>
      <c r="ET395" s="648"/>
      <c r="EU395" s="648"/>
      <c r="EV395" s="648"/>
      <c r="EW395" s="648"/>
      <c r="EX395" s="648"/>
      <c r="EY395" s="648"/>
      <c r="EZ395" s="648"/>
      <c r="FA395" s="648"/>
      <c r="FB395" s="648"/>
      <c r="FC395" s="648"/>
      <c r="FD395" s="648"/>
      <c r="FE395" s="648"/>
      <c r="FF395" s="648"/>
      <c r="FG395" s="648"/>
      <c r="FH395" s="648"/>
      <c r="FI395" s="648"/>
      <c r="FJ395" s="648"/>
      <c r="FK395" s="648"/>
      <c r="FL395" s="648"/>
      <c r="FM395" s="648"/>
      <c r="FN395" s="648"/>
      <c r="FO395" s="648"/>
      <c r="FP395" s="648"/>
      <c r="FQ395" s="648"/>
      <c r="FR395" s="648"/>
      <c r="FS395" s="648"/>
      <c r="FT395" s="648"/>
      <c r="FU395" s="648"/>
      <c r="FV395" s="648"/>
      <c r="FW395" s="648"/>
      <c r="FX395" s="648"/>
      <c r="FY395" s="648"/>
      <c r="FZ395" s="648"/>
      <c r="GA395" s="648"/>
      <c r="GB395" s="648"/>
      <c r="GC395" s="648"/>
      <c r="GD395" s="648"/>
      <c r="GE395" s="648"/>
      <c r="GF395" s="648"/>
      <c r="GG395" s="648"/>
      <c r="GH395" s="648"/>
      <c r="GI395" s="648"/>
      <c r="GJ395" s="648"/>
      <c r="GK395" s="648"/>
      <c r="GL395" s="648"/>
      <c r="GM395" s="648"/>
      <c r="GN395" s="648"/>
      <c r="GO395" s="648"/>
      <c r="GP395" s="648"/>
      <c r="GQ395" s="648"/>
      <c r="GR395" s="648"/>
      <c r="GS395" s="648"/>
      <c r="GT395" s="648"/>
      <c r="GU395" s="648"/>
      <c r="GV395" s="648"/>
      <c r="GW395" s="648"/>
      <c r="GX395" s="648"/>
      <c r="GY395" s="648"/>
      <c r="GZ395" s="648"/>
      <c r="HA395" s="648"/>
      <c r="HB395" s="648"/>
      <c r="HC395" s="648"/>
      <c r="HD395" s="648"/>
      <c r="HE395" s="648"/>
      <c r="HF395" s="648"/>
      <c r="HG395" s="648"/>
      <c r="HH395" s="648"/>
      <c r="HI395" s="648"/>
      <c r="HJ395" s="648"/>
      <c r="HK395" s="648"/>
      <c r="HL395" s="648"/>
    </row>
    <row r="396" spans="1:220" s="679" customFormat="1">
      <c r="A396" s="648"/>
      <c r="B396" s="648"/>
      <c r="C396" s="648"/>
      <c r="D396" s="648"/>
      <c r="E396" s="648"/>
      <c r="F396" s="648"/>
      <c r="G396" s="690"/>
      <c r="H396" s="691"/>
      <c r="I396" s="691"/>
      <c r="J396" s="645"/>
      <c r="K396" s="648"/>
      <c r="L396" s="648"/>
      <c r="M396" s="648"/>
      <c r="N396" s="648"/>
      <c r="O396" s="648"/>
      <c r="P396" s="648"/>
      <c r="Q396" s="648"/>
      <c r="R396" s="648"/>
      <c r="S396" s="648"/>
      <c r="T396" s="648"/>
      <c r="U396" s="648"/>
      <c r="V396" s="648"/>
      <c r="W396" s="648"/>
      <c r="X396" s="648"/>
      <c r="Y396" s="648"/>
      <c r="Z396" s="648"/>
      <c r="AA396" s="648"/>
      <c r="AB396" s="648"/>
      <c r="AC396" s="648"/>
      <c r="AD396" s="648"/>
      <c r="AE396" s="648"/>
      <c r="AF396" s="648"/>
      <c r="AG396" s="648"/>
      <c r="AH396" s="648"/>
      <c r="AI396" s="648"/>
      <c r="AJ396" s="648"/>
      <c r="AK396" s="648"/>
      <c r="AL396" s="648"/>
      <c r="AM396" s="648"/>
      <c r="AN396" s="648"/>
      <c r="AO396" s="648"/>
      <c r="AP396" s="648"/>
      <c r="AQ396" s="648"/>
      <c r="AR396" s="648"/>
      <c r="AS396" s="648"/>
      <c r="AT396" s="648"/>
      <c r="AU396" s="648"/>
      <c r="AV396" s="648"/>
      <c r="AW396" s="648"/>
      <c r="AX396" s="648"/>
      <c r="AY396" s="648"/>
      <c r="AZ396" s="648"/>
      <c r="BA396" s="648"/>
      <c r="BB396" s="648"/>
      <c r="BC396" s="648"/>
      <c r="BD396" s="648"/>
      <c r="BE396" s="648"/>
      <c r="BF396" s="648"/>
      <c r="BG396" s="648"/>
      <c r="BH396" s="648"/>
      <c r="BI396" s="648"/>
      <c r="BJ396" s="648"/>
      <c r="BK396" s="648"/>
      <c r="BL396" s="648"/>
      <c r="BM396" s="648"/>
      <c r="BN396" s="648"/>
      <c r="BO396" s="648"/>
      <c r="BP396" s="648"/>
      <c r="BQ396" s="648"/>
      <c r="BR396" s="648"/>
      <c r="BS396" s="648"/>
      <c r="BT396" s="648"/>
      <c r="BU396" s="648"/>
      <c r="BV396" s="648"/>
      <c r="BW396" s="648"/>
      <c r="BX396" s="648"/>
      <c r="BY396" s="648"/>
      <c r="BZ396" s="648"/>
      <c r="CA396" s="648"/>
      <c r="CB396" s="648"/>
      <c r="CC396" s="648"/>
      <c r="CD396" s="648"/>
      <c r="CE396" s="648"/>
      <c r="CF396" s="648"/>
      <c r="CG396" s="648"/>
      <c r="CH396" s="648"/>
      <c r="CI396" s="648"/>
      <c r="CJ396" s="648"/>
      <c r="CK396" s="648"/>
      <c r="CL396" s="648"/>
      <c r="CM396" s="648"/>
      <c r="CN396" s="648"/>
      <c r="CO396" s="648"/>
      <c r="CP396" s="648"/>
      <c r="CQ396" s="648"/>
      <c r="CR396" s="648"/>
      <c r="CS396" s="648"/>
      <c r="CT396" s="648"/>
      <c r="CU396" s="648"/>
      <c r="CV396" s="648"/>
      <c r="CW396" s="648"/>
      <c r="CX396" s="648"/>
      <c r="CY396" s="648"/>
      <c r="CZ396" s="648"/>
      <c r="DA396" s="648"/>
      <c r="DB396" s="648"/>
      <c r="DC396" s="648"/>
      <c r="DD396" s="648"/>
      <c r="DE396" s="648"/>
      <c r="DF396" s="648"/>
      <c r="DG396" s="648"/>
      <c r="DH396" s="648"/>
      <c r="DI396" s="648"/>
      <c r="DJ396" s="648"/>
      <c r="DK396" s="648"/>
      <c r="DL396" s="648"/>
      <c r="DM396" s="648"/>
      <c r="DN396" s="648"/>
      <c r="DO396" s="648"/>
      <c r="DP396" s="648"/>
      <c r="DQ396" s="648"/>
      <c r="DR396" s="648"/>
      <c r="DS396" s="648"/>
      <c r="DT396" s="648"/>
      <c r="DU396" s="648"/>
      <c r="DV396" s="648"/>
      <c r="DW396" s="648"/>
      <c r="DX396" s="648"/>
      <c r="DY396" s="648"/>
      <c r="DZ396" s="648"/>
      <c r="EA396" s="648"/>
      <c r="EB396" s="648"/>
      <c r="EC396" s="648"/>
      <c r="ED396" s="648"/>
      <c r="EE396" s="648"/>
      <c r="EF396" s="648"/>
      <c r="EG396" s="648"/>
      <c r="EH396" s="648"/>
      <c r="EI396" s="648"/>
      <c r="EJ396" s="648"/>
      <c r="EK396" s="648"/>
      <c r="EL396" s="648"/>
      <c r="EM396" s="648"/>
      <c r="EN396" s="648"/>
      <c r="EO396" s="648"/>
      <c r="EP396" s="648"/>
      <c r="EQ396" s="648"/>
      <c r="ER396" s="648"/>
      <c r="ES396" s="648"/>
      <c r="ET396" s="648"/>
      <c r="EU396" s="648"/>
      <c r="EV396" s="648"/>
      <c r="EW396" s="648"/>
      <c r="EX396" s="648"/>
      <c r="EY396" s="648"/>
      <c r="EZ396" s="648"/>
      <c r="FA396" s="648"/>
      <c r="FB396" s="648"/>
      <c r="FC396" s="648"/>
      <c r="FD396" s="648"/>
      <c r="FE396" s="648"/>
      <c r="FF396" s="648"/>
      <c r="FG396" s="648"/>
      <c r="FH396" s="648"/>
      <c r="FI396" s="648"/>
      <c r="FJ396" s="648"/>
      <c r="FK396" s="648"/>
      <c r="FL396" s="648"/>
      <c r="FM396" s="648"/>
      <c r="FN396" s="648"/>
      <c r="FO396" s="648"/>
      <c r="FP396" s="648"/>
      <c r="FQ396" s="648"/>
      <c r="FR396" s="648"/>
      <c r="FS396" s="648"/>
      <c r="FT396" s="648"/>
      <c r="FU396" s="648"/>
      <c r="FV396" s="648"/>
      <c r="FW396" s="648"/>
      <c r="FX396" s="648"/>
      <c r="FY396" s="648"/>
      <c r="FZ396" s="648"/>
      <c r="GA396" s="648"/>
      <c r="GB396" s="648"/>
      <c r="GC396" s="648"/>
      <c r="GD396" s="648"/>
      <c r="GE396" s="648"/>
      <c r="GF396" s="648"/>
      <c r="GG396" s="648"/>
      <c r="GH396" s="648"/>
      <c r="GI396" s="648"/>
      <c r="GJ396" s="648"/>
      <c r="GK396" s="648"/>
      <c r="GL396" s="648"/>
      <c r="GM396" s="648"/>
      <c r="GN396" s="648"/>
      <c r="GO396" s="648"/>
      <c r="GP396" s="648"/>
      <c r="GQ396" s="648"/>
      <c r="GR396" s="648"/>
      <c r="GS396" s="648"/>
      <c r="GT396" s="648"/>
      <c r="GU396" s="648"/>
      <c r="GV396" s="648"/>
      <c r="GW396" s="648"/>
      <c r="GX396" s="648"/>
      <c r="GY396" s="648"/>
      <c r="GZ396" s="648"/>
      <c r="HA396" s="648"/>
      <c r="HB396" s="648"/>
      <c r="HC396" s="648"/>
      <c r="HD396" s="648"/>
      <c r="HE396" s="648"/>
      <c r="HF396" s="648"/>
      <c r="HG396" s="648"/>
      <c r="HH396" s="648"/>
      <c r="HI396" s="648"/>
      <c r="HJ396" s="648"/>
      <c r="HK396" s="648"/>
      <c r="HL396" s="648"/>
    </row>
    <row r="397" spans="1:220" s="679" customFormat="1">
      <c r="A397" s="648"/>
      <c r="B397" s="648"/>
      <c r="C397" s="648"/>
      <c r="D397" s="648"/>
      <c r="E397" s="648"/>
      <c r="F397" s="648"/>
      <c r="G397" s="690"/>
      <c r="H397" s="691"/>
      <c r="I397" s="691"/>
      <c r="J397" s="645"/>
      <c r="K397" s="648"/>
      <c r="L397" s="648"/>
      <c r="M397" s="648"/>
      <c r="N397" s="648"/>
      <c r="O397" s="648"/>
      <c r="P397" s="648"/>
      <c r="Q397" s="648"/>
      <c r="R397" s="648"/>
      <c r="S397" s="648"/>
      <c r="T397" s="648"/>
      <c r="U397" s="648"/>
      <c r="V397" s="648"/>
      <c r="W397" s="648"/>
      <c r="X397" s="648"/>
      <c r="Y397" s="648"/>
      <c r="Z397" s="648"/>
      <c r="AA397" s="648"/>
      <c r="AB397" s="648"/>
      <c r="AC397" s="648"/>
      <c r="AD397" s="648"/>
      <c r="AE397" s="648"/>
      <c r="AF397" s="648"/>
      <c r="AG397" s="648"/>
      <c r="AH397" s="648"/>
      <c r="AI397" s="648"/>
      <c r="AJ397" s="648"/>
      <c r="AK397" s="648"/>
      <c r="AL397" s="648"/>
      <c r="AM397" s="648"/>
      <c r="AN397" s="648"/>
      <c r="AO397" s="648"/>
      <c r="AP397" s="648"/>
      <c r="AQ397" s="648"/>
      <c r="AR397" s="648"/>
      <c r="AS397" s="648"/>
      <c r="AT397" s="648"/>
      <c r="AU397" s="648"/>
      <c r="AV397" s="648"/>
      <c r="AW397" s="648"/>
      <c r="AX397" s="648"/>
      <c r="AY397" s="648"/>
      <c r="AZ397" s="648"/>
      <c r="BA397" s="648"/>
      <c r="BB397" s="648"/>
      <c r="BC397" s="648"/>
      <c r="BD397" s="648"/>
      <c r="BE397" s="648"/>
      <c r="BF397" s="648"/>
      <c r="BG397" s="648"/>
      <c r="BH397" s="648"/>
      <c r="BI397" s="648"/>
      <c r="BJ397" s="648"/>
      <c r="BK397" s="648"/>
      <c r="BL397" s="648"/>
      <c r="BM397" s="648"/>
      <c r="BN397" s="648"/>
      <c r="BO397" s="648"/>
      <c r="BP397" s="648"/>
      <c r="BQ397" s="648"/>
      <c r="BR397" s="648"/>
      <c r="BS397" s="648"/>
      <c r="BT397" s="648"/>
      <c r="BU397" s="648"/>
      <c r="BV397" s="648"/>
      <c r="BW397" s="648"/>
      <c r="BX397" s="648"/>
      <c r="BY397" s="648"/>
      <c r="BZ397" s="648"/>
      <c r="CA397" s="648"/>
      <c r="CB397" s="648"/>
      <c r="CC397" s="648"/>
      <c r="CD397" s="648"/>
      <c r="CE397" s="648"/>
      <c r="CF397" s="648"/>
      <c r="CG397" s="648"/>
      <c r="CH397" s="648"/>
      <c r="CI397" s="648"/>
      <c r="CJ397" s="648"/>
      <c r="CK397" s="648"/>
      <c r="CL397" s="648"/>
      <c r="CM397" s="648"/>
      <c r="CN397" s="648"/>
      <c r="CO397" s="648"/>
      <c r="CP397" s="648"/>
      <c r="CQ397" s="648"/>
      <c r="CR397" s="648"/>
      <c r="CS397" s="648"/>
      <c r="CT397" s="648"/>
      <c r="CU397" s="648"/>
      <c r="CV397" s="648"/>
      <c r="CW397" s="648"/>
      <c r="CX397" s="648"/>
      <c r="CY397" s="648"/>
      <c r="CZ397" s="648"/>
      <c r="DA397" s="648"/>
      <c r="DB397" s="648"/>
      <c r="DC397" s="648"/>
      <c r="DD397" s="648"/>
      <c r="DE397" s="648"/>
      <c r="DF397" s="648"/>
      <c r="DG397" s="648"/>
      <c r="DH397" s="648"/>
      <c r="DI397" s="648"/>
      <c r="DJ397" s="648"/>
      <c r="DK397" s="648"/>
      <c r="DL397" s="648"/>
      <c r="DM397" s="648"/>
      <c r="DN397" s="648"/>
      <c r="DO397" s="648"/>
      <c r="DP397" s="648"/>
      <c r="DQ397" s="648"/>
      <c r="DR397" s="648"/>
      <c r="DS397" s="648"/>
      <c r="DT397" s="648"/>
      <c r="DU397" s="648"/>
      <c r="DV397" s="648"/>
      <c r="DW397" s="648"/>
      <c r="DX397" s="648"/>
      <c r="DY397" s="648"/>
      <c r="DZ397" s="648"/>
      <c r="EA397" s="648"/>
      <c r="EB397" s="648"/>
      <c r="EC397" s="648"/>
      <c r="ED397" s="648"/>
      <c r="EE397" s="648"/>
      <c r="EF397" s="648"/>
      <c r="EG397" s="648"/>
      <c r="EH397" s="648"/>
      <c r="EI397" s="648"/>
      <c r="EJ397" s="648"/>
      <c r="EK397" s="648"/>
      <c r="EL397" s="648"/>
      <c r="EM397" s="648"/>
      <c r="EN397" s="648"/>
      <c r="EO397" s="648"/>
      <c r="EP397" s="648"/>
      <c r="EQ397" s="648"/>
      <c r="ER397" s="648"/>
      <c r="ES397" s="648"/>
      <c r="ET397" s="648"/>
      <c r="EU397" s="648"/>
      <c r="EV397" s="648"/>
      <c r="EW397" s="648"/>
      <c r="EX397" s="648"/>
      <c r="EY397" s="648"/>
      <c r="EZ397" s="648"/>
      <c r="FA397" s="648"/>
      <c r="FB397" s="648"/>
      <c r="FC397" s="648"/>
      <c r="FD397" s="648"/>
      <c r="FE397" s="648"/>
      <c r="FF397" s="648"/>
      <c r="FG397" s="648"/>
      <c r="FH397" s="648"/>
      <c r="FI397" s="648"/>
      <c r="FJ397" s="648"/>
      <c r="FK397" s="648"/>
      <c r="FL397" s="648"/>
      <c r="FM397" s="648"/>
      <c r="FN397" s="648"/>
      <c r="FO397" s="648"/>
      <c r="FP397" s="648"/>
      <c r="FQ397" s="648"/>
      <c r="FR397" s="648"/>
      <c r="FS397" s="648"/>
      <c r="FT397" s="648"/>
      <c r="FU397" s="648"/>
      <c r="FV397" s="648"/>
      <c r="FW397" s="648"/>
      <c r="FX397" s="648"/>
      <c r="FY397" s="648"/>
      <c r="FZ397" s="648"/>
      <c r="GA397" s="648"/>
      <c r="GB397" s="648"/>
      <c r="GC397" s="648"/>
      <c r="GD397" s="648"/>
      <c r="GE397" s="648"/>
      <c r="GF397" s="648"/>
      <c r="GG397" s="648"/>
      <c r="GH397" s="648"/>
      <c r="GI397" s="648"/>
      <c r="GJ397" s="648"/>
      <c r="GK397" s="648"/>
      <c r="GL397" s="648"/>
      <c r="GM397" s="648"/>
      <c r="GN397" s="648"/>
      <c r="GO397" s="648"/>
      <c r="GP397" s="648"/>
      <c r="GQ397" s="648"/>
      <c r="GR397" s="648"/>
      <c r="GS397" s="648"/>
      <c r="GT397" s="648"/>
      <c r="GU397" s="648"/>
      <c r="GV397" s="648"/>
      <c r="GW397" s="648"/>
      <c r="GX397" s="648"/>
      <c r="GY397" s="648"/>
      <c r="GZ397" s="648"/>
      <c r="HA397" s="648"/>
      <c r="HB397" s="648"/>
      <c r="HC397" s="648"/>
      <c r="HD397" s="648"/>
      <c r="HE397" s="648"/>
      <c r="HF397" s="648"/>
      <c r="HG397" s="648"/>
      <c r="HH397" s="648"/>
      <c r="HI397" s="648"/>
      <c r="HJ397" s="648"/>
      <c r="HK397" s="648"/>
      <c r="HL397" s="648"/>
    </row>
    <row r="398" spans="1:220" s="679" customFormat="1">
      <c r="A398" s="648"/>
      <c r="B398" s="648"/>
      <c r="C398" s="648"/>
      <c r="D398" s="648"/>
      <c r="E398" s="648"/>
      <c r="F398" s="648"/>
      <c r="G398" s="690"/>
      <c r="H398" s="691"/>
      <c r="I398" s="691"/>
      <c r="J398" s="645"/>
      <c r="K398" s="648"/>
      <c r="L398" s="648"/>
      <c r="M398" s="648"/>
      <c r="N398" s="648"/>
      <c r="O398" s="648"/>
      <c r="P398" s="648"/>
      <c r="Q398" s="648"/>
      <c r="R398" s="648"/>
      <c r="S398" s="648"/>
      <c r="T398" s="648"/>
      <c r="U398" s="648"/>
      <c r="V398" s="648"/>
      <c r="W398" s="648"/>
      <c r="X398" s="648"/>
      <c r="Y398" s="648"/>
      <c r="Z398" s="648"/>
      <c r="AA398" s="648"/>
      <c r="AB398" s="648"/>
      <c r="AC398" s="648"/>
      <c r="AD398" s="648"/>
      <c r="AE398" s="648"/>
      <c r="AF398" s="648"/>
      <c r="AG398" s="648"/>
      <c r="AH398" s="648"/>
      <c r="AI398" s="648"/>
      <c r="AJ398" s="648"/>
      <c r="AK398" s="648"/>
      <c r="AL398" s="648"/>
      <c r="AM398" s="648"/>
      <c r="AN398" s="648"/>
      <c r="AO398" s="648"/>
      <c r="AP398" s="648"/>
      <c r="AQ398" s="648"/>
      <c r="AR398" s="648"/>
      <c r="AS398" s="648"/>
      <c r="AT398" s="648"/>
      <c r="AU398" s="648"/>
      <c r="AV398" s="648"/>
      <c r="AW398" s="648"/>
      <c r="AX398" s="648"/>
      <c r="AY398" s="648"/>
      <c r="AZ398" s="648"/>
      <c r="BA398" s="648"/>
      <c r="BB398" s="648"/>
      <c r="BC398" s="648"/>
      <c r="BD398" s="648"/>
      <c r="BE398" s="648"/>
      <c r="BF398" s="648"/>
      <c r="BG398" s="648"/>
      <c r="BH398" s="648"/>
      <c r="BI398" s="648"/>
      <c r="BJ398" s="648"/>
      <c r="BK398" s="648"/>
      <c r="BL398" s="648"/>
      <c r="BM398" s="648"/>
      <c r="BN398" s="648"/>
      <c r="BO398" s="648"/>
      <c r="BP398" s="648"/>
      <c r="BQ398" s="648"/>
      <c r="BR398" s="648"/>
      <c r="BS398" s="648"/>
      <c r="BT398" s="648"/>
      <c r="BU398" s="648"/>
      <c r="BV398" s="648"/>
      <c r="BW398" s="648"/>
      <c r="BX398" s="648"/>
      <c r="BY398" s="648"/>
      <c r="BZ398" s="648"/>
      <c r="CA398" s="648"/>
      <c r="CB398" s="648"/>
      <c r="CC398" s="648"/>
      <c r="CD398" s="648"/>
      <c r="CE398" s="648"/>
      <c r="CF398" s="648"/>
      <c r="CG398" s="648"/>
      <c r="CH398" s="648"/>
      <c r="CI398" s="648"/>
      <c r="CJ398" s="648"/>
      <c r="CK398" s="648"/>
      <c r="CL398" s="648"/>
      <c r="CM398" s="648"/>
      <c r="CN398" s="648"/>
      <c r="CO398" s="648"/>
      <c r="CP398" s="648"/>
      <c r="CQ398" s="648"/>
      <c r="CR398" s="648"/>
      <c r="CS398" s="648"/>
      <c r="CT398" s="648"/>
      <c r="CU398" s="648"/>
      <c r="CV398" s="648"/>
      <c r="CW398" s="648"/>
      <c r="CX398" s="648"/>
      <c r="CY398" s="648"/>
      <c r="CZ398" s="648"/>
      <c r="DA398" s="648"/>
      <c r="DB398" s="648"/>
      <c r="DC398" s="648"/>
      <c r="DD398" s="648"/>
      <c r="DE398" s="648"/>
      <c r="DF398" s="648"/>
      <c r="DG398" s="648"/>
      <c r="DH398" s="648"/>
      <c r="DI398" s="648"/>
      <c r="DJ398" s="648"/>
      <c r="DK398" s="648"/>
      <c r="DL398" s="648"/>
      <c r="DM398" s="648"/>
      <c r="DN398" s="648"/>
      <c r="DO398" s="648"/>
      <c r="DP398" s="648"/>
      <c r="DQ398" s="648"/>
      <c r="DR398" s="648"/>
      <c r="DS398" s="648"/>
      <c r="DT398" s="648"/>
      <c r="DU398" s="648"/>
      <c r="DV398" s="648"/>
      <c r="DW398" s="648"/>
      <c r="DX398" s="648"/>
      <c r="DY398" s="648"/>
      <c r="DZ398" s="648"/>
      <c r="EA398" s="648"/>
      <c r="EB398" s="648"/>
      <c r="EC398" s="648"/>
      <c r="ED398" s="648"/>
      <c r="EE398" s="648"/>
      <c r="EF398" s="648"/>
      <c r="EG398" s="648"/>
      <c r="EH398" s="648"/>
      <c r="EI398" s="648"/>
      <c r="EJ398" s="648"/>
      <c r="EK398" s="648"/>
      <c r="EL398" s="648"/>
      <c r="EM398" s="648"/>
      <c r="EN398" s="648"/>
      <c r="EO398" s="648"/>
      <c r="EP398" s="648"/>
      <c r="EQ398" s="648"/>
      <c r="ER398" s="648"/>
      <c r="ES398" s="648"/>
      <c r="ET398" s="648"/>
      <c r="EU398" s="648"/>
      <c r="EV398" s="648"/>
      <c r="EW398" s="648"/>
      <c r="EX398" s="648"/>
      <c r="EY398" s="648"/>
      <c r="EZ398" s="648"/>
      <c r="FA398" s="648"/>
      <c r="FB398" s="648"/>
      <c r="FC398" s="648"/>
      <c r="FD398" s="648"/>
      <c r="FE398" s="648"/>
      <c r="FF398" s="648"/>
      <c r="FG398" s="648"/>
      <c r="FH398" s="648"/>
      <c r="FI398" s="648"/>
      <c r="FJ398" s="648"/>
      <c r="FK398" s="648"/>
      <c r="FL398" s="648"/>
      <c r="FM398" s="648"/>
      <c r="FN398" s="648"/>
      <c r="FO398" s="648"/>
      <c r="FP398" s="648"/>
      <c r="FQ398" s="648"/>
      <c r="FR398" s="648"/>
      <c r="FS398" s="648"/>
      <c r="FT398" s="648"/>
      <c r="FU398" s="648"/>
      <c r="FV398" s="648"/>
      <c r="FW398" s="648"/>
      <c r="FX398" s="648"/>
      <c r="FY398" s="648"/>
      <c r="FZ398" s="648"/>
      <c r="GA398" s="648"/>
      <c r="GB398" s="648"/>
      <c r="GC398" s="648"/>
      <c r="GD398" s="648"/>
      <c r="GE398" s="648"/>
      <c r="GF398" s="648"/>
      <c r="GG398" s="648"/>
      <c r="GH398" s="648"/>
      <c r="GI398" s="648"/>
      <c r="GJ398" s="648"/>
      <c r="GK398" s="648"/>
      <c r="GL398" s="648"/>
      <c r="GM398" s="648"/>
      <c r="GN398" s="648"/>
      <c r="GO398" s="648"/>
      <c r="GP398" s="648"/>
      <c r="GQ398" s="648"/>
      <c r="GR398" s="648"/>
      <c r="GS398" s="648"/>
      <c r="GT398" s="648"/>
      <c r="GU398" s="648"/>
      <c r="GV398" s="648"/>
      <c r="GW398" s="648"/>
      <c r="GX398" s="648"/>
      <c r="GY398" s="648"/>
      <c r="GZ398" s="648"/>
      <c r="HA398" s="648"/>
      <c r="HB398" s="648"/>
      <c r="HC398" s="648"/>
      <c r="HD398" s="648"/>
      <c r="HE398" s="648"/>
      <c r="HF398" s="648"/>
      <c r="HG398" s="648"/>
      <c r="HH398" s="648"/>
      <c r="HI398" s="648"/>
      <c r="HJ398" s="648"/>
      <c r="HK398" s="648"/>
      <c r="HL398" s="648"/>
    </row>
    <row r="399" spans="1:220" s="679" customFormat="1">
      <c r="A399" s="648"/>
      <c r="B399" s="648"/>
      <c r="C399" s="648"/>
      <c r="D399" s="648"/>
      <c r="E399" s="648"/>
      <c r="F399" s="648"/>
      <c r="G399" s="690"/>
      <c r="H399" s="691"/>
      <c r="I399" s="691"/>
      <c r="J399" s="645"/>
      <c r="K399" s="648"/>
      <c r="L399" s="648"/>
      <c r="M399" s="648"/>
      <c r="N399" s="648"/>
      <c r="O399" s="648"/>
      <c r="P399" s="648"/>
      <c r="Q399" s="648"/>
      <c r="R399" s="648"/>
      <c r="S399" s="648"/>
      <c r="T399" s="648"/>
      <c r="U399" s="648"/>
      <c r="V399" s="648"/>
      <c r="W399" s="648"/>
      <c r="X399" s="648"/>
      <c r="Y399" s="648"/>
      <c r="Z399" s="648"/>
      <c r="AA399" s="648"/>
      <c r="AB399" s="648"/>
      <c r="AC399" s="648"/>
      <c r="AD399" s="648"/>
      <c r="AE399" s="648"/>
      <c r="AF399" s="648"/>
      <c r="AG399" s="648"/>
      <c r="AH399" s="648"/>
      <c r="AI399" s="648"/>
      <c r="AJ399" s="648"/>
      <c r="AK399" s="648"/>
      <c r="AL399" s="648"/>
      <c r="AM399" s="648"/>
      <c r="AN399" s="648"/>
      <c r="AO399" s="648"/>
      <c r="AP399" s="648"/>
      <c r="AQ399" s="648"/>
      <c r="AR399" s="648"/>
      <c r="AS399" s="648"/>
      <c r="AT399" s="648"/>
      <c r="AU399" s="648"/>
      <c r="AV399" s="648"/>
      <c r="AW399" s="648"/>
      <c r="AX399" s="648"/>
      <c r="AY399" s="648"/>
      <c r="AZ399" s="648"/>
      <c r="BA399" s="648"/>
      <c r="BB399" s="648"/>
      <c r="BC399" s="648"/>
      <c r="BD399" s="648"/>
      <c r="BE399" s="648"/>
      <c r="BF399" s="648"/>
      <c r="BG399" s="648"/>
      <c r="BH399" s="648"/>
      <c r="BI399" s="648"/>
      <c r="BJ399" s="648"/>
      <c r="BK399" s="648"/>
      <c r="BL399" s="648"/>
      <c r="BM399" s="648"/>
      <c r="BN399" s="648"/>
      <c r="BO399" s="648"/>
      <c r="BP399" s="648"/>
      <c r="BQ399" s="648"/>
      <c r="BR399" s="648"/>
      <c r="BS399" s="648"/>
      <c r="BT399" s="648"/>
      <c r="BU399" s="648"/>
      <c r="BV399" s="648"/>
      <c r="BW399" s="648"/>
      <c r="BX399" s="648"/>
      <c r="BY399" s="648"/>
      <c r="BZ399" s="648"/>
      <c r="CA399" s="648"/>
      <c r="CB399" s="648"/>
      <c r="CC399" s="648"/>
      <c r="CD399" s="648"/>
      <c r="CE399" s="648"/>
      <c r="CF399" s="648"/>
      <c r="CG399" s="648"/>
      <c r="CH399" s="648"/>
      <c r="CI399" s="648"/>
      <c r="CJ399" s="648"/>
      <c r="CK399" s="648"/>
      <c r="CL399" s="648"/>
      <c r="CM399" s="648"/>
      <c r="CN399" s="648"/>
      <c r="CO399" s="648"/>
      <c r="CP399" s="648"/>
      <c r="CQ399" s="648"/>
      <c r="CR399" s="648"/>
      <c r="CS399" s="648"/>
      <c r="CT399" s="648"/>
      <c r="CU399" s="648"/>
      <c r="CV399" s="648"/>
      <c r="CW399" s="648"/>
      <c r="CX399" s="648"/>
      <c r="CY399" s="648"/>
      <c r="CZ399" s="648"/>
      <c r="DA399" s="648"/>
      <c r="DB399" s="648"/>
      <c r="DC399" s="648"/>
      <c r="DD399" s="648"/>
      <c r="DE399" s="648"/>
      <c r="DF399" s="648"/>
      <c r="DG399" s="648"/>
      <c r="DH399" s="648"/>
      <c r="DI399" s="648"/>
      <c r="DJ399" s="648"/>
      <c r="DK399" s="648"/>
      <c r="DL399" s="648"/>
      <c r="DM399" s="648"/>
      <c r="DN399" s="648"/>
      <c r="DO399" s="648"/>
      <c r="DP399" s="648"/>
      <c r="DQ399" s="648"/>
      <c r="DR399" s="648"/>
      <c r="DS399" s="648"/>
      <c r="DT399" s="648"/>
      <c r="DU399" s="648"/>
      <c r="DV399" s="648"/>
      <c r="DW399" s="648"/>
      <c r="DX399" s="648"/>
      <c r="DY399" s="648"/>
      <c r="DZ399" s="648"/>
      <c r="EA399" s="648"/>
      <c r="EB399" s="648"/>
      <c r="EC399" s="648"/>
      <c r="ED399" s="648"/>
      <c r="EE399" s="648"/>
      <c r="EF399" s="648"/>
      <c r="EG399" s="648"/>
      <c r="EH399" s="648"/>
      <c r="EI399" s="648"/>
      <c r="EJ399" s="648"/>
      <c r="EK399" s="648"/>
      <c r="EL399" s="648"/>
      <c r="EM399" s="648"/>
      <c r="EN399" s="648"/>
      <c r="EO399" s="648"/>
      <c r="EP399" s="648"/>
      <c r="EQ399" s="648"/>
      <c r="ER399" s="648"/>
      <c r="ES399" s="648"/>
      <c r="ET399" s="648"/>
      <c r="EU399" s="648"/>
      <c r="EV399" s="648"/>
      <c r="EW399" s="648"/>
      <c r="EX399" s="648"/>
      <c r="EY399" s="648"/>
      <c r="EZ399" s="648"/>
      <c r="FA399" s="648"/>
      <c r="FB399" s="648"/>
      <c r="FC399" s="648"/>
      <c r="FD399" s="648"/>
      <c r="FE399" s="648"/>
      <c r="FF399" s="648"/>
      <c r="FG399" s="648"/>
      <c r="FH399" s="648"/>
      <c r="FI399" s="648"/>
      <c r="FJ399" s="648"/>
      <c r="FK399" s="648"/>
      <c r="FL399" s="648"/>
      <c r="FM399" s="648"/>
      <c r="FN399" s="648"/>
      <c r="FO399" s="648"/>
      <c r="FP399" s="648"/>
      <c r="FQ399" s="648"/>
      <c r="FR399" s="648"/>
      <c r="FS399" s="648"/>
      <c r="FT399" s="648"/>
      <c r="FU399" s="648"/>
      <c r="FV399" s="648"/>
      <c r="FW399" s="648"/>
      <c r="FX399" s="648"/>
      <c r="FY399" s="648"/>
      <c r="FZ399" s="648"/>
      <c r="GA399" s="648"/>
      <c r="GB399" s="648"/>
      <c r="GC399" s="648"/>
      <c r="GD399" s="648"/>
      <c r="GE399" s="648"/>
      <c r="GF399" s="648"/>
      <c r="GG399" s="648"/>
      <c r="GH399" s="648"/>
      <c r="GI399" s="648"/>
      <c r="GJ399" s="648"/>
      <c r="GK399" s="648"/>
      <c r="GL399" s="648"/>
      <c r="GM399" s="648"/>
      <c r="GN399" s="648"/>
      <c r="GO399" s="648"/>
      <c r="GP399" s="648"/>
      <c r="GQ399" s="648"/>
      <c r="GR399" s="648"/>
      <c r="GS399" s="648"/>
      <c r="GT399" s="648"/>
      <c r="GU399" s="648"/>
      <c r="GV399" s="648"/>
      <c r="GW399" s="648"/>
      <c r="GX399" s="648"/>
      <c r="GY399" s="648"/>
      <c r="GZ399" s="648"/>
      <c r="HA399" s="648"/>
      <c r="HB399" s="648"/>
      <c r="HC399" s="648"/>
      <c r="HD399" s="648"/>
      <c r="HE399" s="648"/>
      <c r="HF399" s="648"/>
      <c r="HG399" s="648"/>
      <c r="HH399" s="648"/>
      <c r="HI399" s="648"/>
      <c r="HJ399" s="648"/>
      <c r="HK399" s="648"/>
      <c r="HL399" s="648"/>
    </row>
    <row r="400" spans="1:220" s="679" customFormat="1">
      <c r="A400" s="648"/>
      <c r="B400" s="648"/>
      <c r="C400" s="648"/>
      <c r="D400" s="648"/>
      <c r="E400" s="648"/>
      <c r="F400" s="648"/>
      <c r="G400" s="690"/>
      <c r="H400" s="691"/>
      <c r="I400" s="691"/>
      <c r="J400" s="645"/>
      <c r="K400" s="648"/>
      <c r="L400" s="648"/>
      <c r="M400" s="648"/>
      <c r="N400" s="648"/>
      <c r="O400" s="648"/>
      <c r="P400" s="648"/>
      <c r="Q400" s="648"/>
      <c r="R400" s="648"/>
      <c r="S400" s="648"/>
      <c r="T400" s="648"/>
      <c r="U400" s="648"/>
      <c r="V400" s="648"/>
      <c r="W400" s="648"/>
      <c r="X400" s="648"/>
      <c r="Y400" s="648"/>
      <c r="Z400" s="648"/>
      <c r="AA400" s="648"/>
      <c r="AB400" s="648"/>
      <c r="AC400" s="648"/>
      <c r="AD400" s="648"/>
      <c r="AE400" s="648"/>
      <c r="AF400" s="648"/>
      <c r="AG400" s="648"/>
      <c r="AH400" s="648"/>
      <c r="AI400" s="648"/>
      <c r="AJ400" s="648"/>
      <c r="AK400" s="648"/>
      <c r="AL400" s="648"/>
      <c r="AM400" s="648"/>
      <c r="AN400" s="648"/>
      <c r="AO400" s="648"/>
      <c r="AP400" s="648"/>
      <c r="AQ400" s="648"/>
      <c r="AR400" s="648"/>
      <c r="AS400" s="648"/>
      <c r="AT400" s="648"/>
      <c r="AU400" s="648"/>
      <c r="AV400" s="648"/>
      <c r="AW400" s="648"/>
      <c r="AX400" s="648"/>
      <c r="AY400" s="648"/>
      <c r="AZ400" s="648"/>
      <c r="BA400" s="648"/>
      <c r="BB400" s="648"/>
      <c r="BC400" s="648"/>
      <c r="BD400" s="648"/>
      <c r="BE400" s="648"/>
      <c r="BF400" s="648"/>
      <c r="BG400" s="648"/>
      <c r="BH400" s="648"/>
      <c r="BI400" s="648"/>
      <c r="BJ400" s="648"/>
      <c r="BK400" s="648"/>
      <c r="BL400" s="648"/>
      <c r="BM400" s="648"/>
      <c r="BN400" s="648"/>
      <c r="BO400" s="648"/>
      <c r="BP400" s="648"/>
      <c r="BQ400" s="648"/>
      <c r="BR400" s="648"/>
      <c r="BS400" s="648"/>
      <c r="BT400" s="648"/>
      <c r="BU400" s="648"/>
      <c r="BV400" s="648"/>
      <c r="BW400" s="648"/>
      <c r="BX400" s="648"/>
      <c r="BY400" s="648"/>
      <c r="BZ400" s="648"/>
      <c r="CA400" s="648"/>
      <c r="CB400" s="648"/>
      <c r="CC400" s="648"/>
      <c r="CD400" s="648"/>
      <c r="CE400" s="648"/>
      <c r="CF400" s="648"/>
      <c r="CG400" s="648"/>
      <c r="CH400" s="648"/>
      <c r="CI400" s="648"/>
      <c r="CJ400" s="648"/>
      <c r="CK400" s="648"/>
      <c r="CL400" s="648"/>
      <c r="CM400" s="648"/>
      <c r="CN400" s="648"/>
      <c r="CO400" s="648"/>
      <c r="CP400" s="648"/>
      <c r="CQ400" s="648"/>
      <c r="CR400" s="648"/>
      <c r="CS400" s="648"/>
      <c r="CT400" s="648"/>
      <c r="CU400" s="648"/>
      <c r="CV400" s="648"/>
      <c r="CW400" s="648"/>
      <c r="CX400" s="648"/>
      <c r="CY400" s="648"/>
      <c r="CZ400" s="648"/>
      <c r="DA400" s="648"/>
      <c r="DB400" s="648"/>
      <c r="DC400" s="648"/>
      <c r="DD400" s="648"/>
      <c r="DE400" s="648"/>
      <c r="DF400" s="648"/>
      <c r="DG400" s="648"/>
      <c r="DH400" s="648"/>
      <c r="DI400" s="648"/>
      <c r="DJ400" s="648"/>
      <c r="DK400" s="648"/>
      <c r="DL400" s="648"/>
      <c r="DM400" s="648"/>
      <c r="DN400" s="648"/>
      <c r="DO400" s="648"/>
      <c r="DP400" s="648"/>
      <c r="DQ400" s="648"/>
      <c r="DR400" s="648"/>
      <c r="DS400" s="648"/>
      <c r="DT400" s="648"/>
      <c r="DU400" s="648"/>
      <c r="DV400" s="648"/>
      <c r="DW400" s="648"/>
      <c r="DX400" s="648"/>
      <c r="DY400" s="648"/>
      <c r="DZ400" s="648"/>
      <c r="EA400" s="648"/>
      <c r="EB400" s="648"/>
      <c r="EC400" s="648"/>
      <c r="ED400" s="648"/>
      <c r="EE400" s="648"/>
      <c r="EF400" s="648"/>
      <c r="EG400" s="648"/>
      <c r="EH400" s="648"/>
      <c r="EI400" s="648"/>
      <c r="EJ400" s="648"/>
      <c r="EK400" s="648"/>
      <c r="EL400" s="648"/>
      <c r="EM400" s="648"/>
      <c r="EN400" s="648"/>
      <c r="EO400" s="648"/>
      <c r="EP400" s="648"/>
      <c r="EQ400" s="648"/>
      <c r="ER400" s="648"/>
      <c r="ES400" s="648"/>
      <c r="ET400" s="648"/>
      <c r="EU400" s="648"/>
      <c r="EV400" s="648"/>
      <c r="EW400" s="648"/>
      <c r="EX400" s="648"/>
      <c r="EY400" s="648"/>
      <c r="EZ400" s="648"/>
      <c r="FA400" s="648"/>
      <c r="FB400" s="648"/>
      <c r="FC400" s="648"/>
      <c r="FD400" s="648"/>
      <c r="FE400" s="648"/>
      <c r="FF400" s="648"/>
      <c r="FG400" s="648"/>
      <c r="FH400" s="648"/>
      <c r="FI400" s="648"/>
      <c r="FJ400" s="648"/>
      <c r="FK400" s="648"/>
      <c r="FL400" s="648"/>
      <c r="FM400" s="648"/>
      <c r="FN400" s="648"/>
      <c r="FO400" s="648"/>
      <c r="FP400" s="648"/>
      <c r="FQ400" s="648"/>
      <c r="FR400" s="648"/>
      <c r="FS400" s="648"/>
      <c r="FT400" s="648"/>
      <c r="FU400" s="648"/>
      <c r="FV400" s="648"/>
      <c r="FW400" s="648"/>
      <c r="FX400" s="648"/>
      <c r="FY400" s="648"/>
      <c r="FZ400" s="648"/>
      <c r="GA400" s="648"/>
      <c r="GB400" s="648"/>
      <c r="GC400" s="648"/>
      <c r="GD400" s="648"/>
      <c r="GE400" s="648"/>
      <c r="GF400" s="648"/>
      <c r="GG400" s="648"/>
      <c r="GH400" s="648"/>
      <c r="GI400" s="648"/>
      <c r="GJ400" s="648"/>
      <c r="GK400" s="648"/>
      <c r="GL400" s="648"/>
      <c r="GM400" s="648"/>
      <c r="GN400" s="648"/>
      <c r="GO400" s="648"/>
      <c r="GP400" s="648"/>
      <c r="GQ400" s="648"/>
      <c r="GR400" s="648"/>
      <c r="GS400" s="648"/>
      <c r="GT400" s="648"/>
      <c r="GU400" s="648"/>
      <c r="GV400" s="648"/>
      <c r="GW400" s="648"/>
      <c r="GX400" s="648"/>
      <c r="GY400" s="648"/>
      <c r="GZ400" s="648"/>
      <c r="HA400" s="648"/>
      <c r="HB400" s="648"/>
      <c r="HC400" s="648"/>
      <c r="HD400" s="648"/>
      <c r="HE400" s="648"/>
      <c r="HF400" s="648"/>
      <c r="HG400" s="648"/>
      <c r="HH400" s="648"/>
      <c r="HI400" s="648"/>
      <c r="HJ400" s="648"/>
      <c r="HK400" s="648"/>
      <c r="HL400" s="648"/>
    </row>
    <row r="401" spans="1:220" s="679" customFormat="1">
      <c r="A401" s="648"/>
      <c r="B401" s="648"/>
      <c r="C401" s="648"/>
      <c r="D401" s="648"/>
      <c r="E401" s="648"/>
      <c r="F401" s="648"/>
      <c r="G401" s="690"/>
      <c r="H401" s="691"/>
      <c r="I401" s="691"/>
      <c r="J401" s="645"/>
      <c r="K401" s="648"/>
      <c r="L401" s="648"/>
      <c r="M401" s="648"/>
      <c r="N401" s="648"/>
      <c r="O401" s="648"/>
      <c r="P401" s="648"/>
      <c r="Q401" s="648"/>
      <c r="R401" s="648"/>
      <c r="S401" s="648"/>
      <c r="T401" s="648"/>
      <c r="U401" s="648"/>
      <c r="V401" s="648"/>
      <c r="W401" s="648"/>
      <c r="X401" s="648"/>
      <c r="Y401" s="648"/>
      <c r="Z401" s="648"/>
      <c r="AA401" s="648"/>
      <c r="AB401" s="648"/>
      <c r="AC401" s="648"/>
      <c r="AD401" s="648"/>
      <c r="AE401" s="648"/>
      <c r="AF401" s="648"/>
      <c r="AG401" s="648"/>
      <c r="AH401" s="648"/>
      <c r="AI401" s="648"/>
      <c r="AJ401" s="648"/>
      <c r="AK401" s="648"/>
      <c r="AL401" s="648"/>
      <c r="AM401" s="648"/>
      <c r="AN401" s="648"/>
      <c r="AO401" s="648"/>
      <c r="AP401" s="648"/>
      <c r="AQ401" s="648"/>
      <c r="AR401" s="648"/>
      <c r="AS401" s="648"/>
      <c r="AT401" s="648"/>
      <c r="AU401" s="648"/>
      <c r="AV401" s="648"/>
      <c r="AW401" s="648"/>
      <c r="AX401" s="648"/>
      <c r="AY401" s="648"/>
      <c r="AZ401" s="648"/>
      <c r="BA401" s="648"/>
      <c r="BB401" s="648"/>
      <c r="BC401" s="648"/>
      <c r="BD401" s="648"/>
      <c r="BE401" s="648"/>
      <c r="BF401" s="648"/>
      <c r="BG401" s="648"/>
      <c r="BH401" s="648"/>
      <c r="BI401" s="648"/>
      <c r="BJ401" s="648"/>
      <c r="BK401" s="648"/>
      <c r="BL401" s="648"/>
      <c r="BM401" s="648"/>
      <c r="BN401" s="648"/>
      <c r="BO401" s="648"/>
      <c r="BP401" s="648"/>
      <c r="BQ401" s="648"/>
      <c r="BR401" s="648"/>
      <c r="BS401" s="648"/>
      <c r="BT401" s="648"/>
      <c r="BU401" s="648"/>
      <c r="BV401" s="648"/>
      <c r="BW401" s="648"/>
      <c r="BX401" s="648"/>
      <c r="BY401" s="648"/>
      <c r="BZ401" s="648"/>
      <c r="CA401" s="648"/>
      <c r="CB401" s="648"/>
      <c r="CC401" s="648"/>
      <c r="CD401" s="648"/>
      <c r="CE401" s="648"/>
      <c r="CF401" s="648"/>
      <c r="CG401" s="648"/>
      <c r="CH401" s="648"/>
      <c r="CI401" s="648"/>
      <c r="CJ401" s="648"/>
      <c r="CK401" s="648"/>
      <c r="CL401" s="648"/>
      <c r="CM401" s="648"/>
      <c r="CN401" s="648"/>
      <c r="CO401" s="648"/>
      <c r="CP401" s="648"/>
      <c r="CQ401" s="648"/>
      <c r="CR401" s="648"/>
      <c r="CS401" s="648"/>
      <c r="CT401" s="648"/>
      <c r="CU401" s="648"/>
      <c r="CV401" s="648"/>
      <c r="CW401" s="648"/>
      <c r="CX401" s="648"/>
      <c r="CY401" s="648"/>
      <c r="CZ401" s="648"/>
      <c r="DA401" s="648"/>
      <c r="DB401" s="648"/>
      <c r="DC401" s="648"/>
      <c r="DD401" s="648"/>
      <c r="DE401" s="648"/>
      <c r="DF401" s="648"/>
      <c r="DG401" s="648"/>
      <c r="DH401" s="648"/>
      <c r="DI401" s="648"/>
      <c r="DJ401" s="648"/>
      <c r="DK401" s="648"/>
      <c r="DL401" s="648"/>
      <c r="DM401" s="648"/>
      <c r="DN401" s="648"/>
      <c r="DO401" s="648"/>
      <c r="DP401" s="648"/>
      <c r="DQ401" s="648"/>
      <c r="DR401" s="648"/>
      <c r="DS401" s="648"/>
      <c r="DT401" s="648"/>
      <c r="DU401" s="648"/>
      <c r="DV401" s="648"/>
      <c r="DW401" s="648"/>
      <c r="DX401" s="648"/>
      <c r="DY401" s="648"/>
      <c r="DZ401" s="648"/>
      <c r="EA401" s="648"/>
      <c r="EB401" s="648"/>
      <c r="EC401" s="648"/>
      <c r="ED401" s="648"/>
      <c r="EE401" s="648"/>
      <c r="EF401" s="648"/>
      <c r="EG401" s="648"/>
      <c r="EH401" s="648"/>
      <c r="EI401" s="648"/>
      <c r="EJ401" s="648"/>
      <c r="EK401" s="648"/>
      <c r="EL401" s="648"/>
      <c r="EM401" s="648"/>
      <c r="EN401" s="648"/>
      <c r="EO401" s="648"/>
      <c r="EP401" s="648"/>
      <c r="EQ401" s="648"/>
      <c r="ER401" s="648"/>
      <c r="ES401" s="648"/>
      <c r="ET401" s="648"/>
      <c r="EU401" s="648"/>
      <c r="EV401" s="648"/>
      <c r="EW401" s="648"/>
      <c r="EX401" s="648"/>
      <c r="EY401" s="648"/>
      <c r="EZ401" s="648"/>
      <c r="FA401" s="648"/>
      <c r="FB401" s="648"/>
      <c r="FC401" s="648"/>
      <c r="FD401" s="648"/>
      <c r="FE401" s="648"/>
      <c r="FF401" s="648"/>
      <c r="FG401" s="648"/>
      <c r="FH401" s="648"/>
      <c r="FI401" s="648"/>
      <c r="FJ401" s="648"/>
      <c r="FK401" s="648"/>
      <c r="FL401" s="648"/>
      <c r="FM401" s="648"/>
      <c r="FN401" s="648"/>
      <c r="FO401" s="648"/>
      <c r="FP401" s="648"/>
      <c r="FQ401" s="648"/>
      <c r="FR401" s="648"/>
      <c r="FS401" s="648"/>
      <c r="FT401" s="648"/>
      <c r="FU401" s="648"/>
      <c r="FV401" s="648"/>
      <c r="FW401" s="648"/>
      <c r="FX401" s="648"/>
      <c r="FY401" s="648"/>
      <c r="FZ401" s="648"/>
      <c r="GA401" s="648"/>
      <c r="GB401" s="648"/>
      <c r="GC401" s="648"/>
      <c r="GD401" s="648"/>
      <c r="GE401" s="648"/>
      <c r="GF401" s="648"/>
      <c r="GG401" s="648"/>
      <c r="GH401" s="648"/>
      <c r="GI401" s="648"/>
      <c r="GJ401" s="648"/>
      <c r="GK401" s="648"/>
      <c r="GL401" s="648"/>
      <c r="GM401" s="648"/>
      <c r="GN401" s="648"/>
      <c r="GO401" s="648"/>
      <c r="GP401" s="648"/>
      <c r="GQ401" s="648"/>
      <c r="GR401" s="648"/>
      <c r="GS401" s="648"/>
      <c r="GT401" s="648"/>
      <c r="GU401" s="648"/>
      <c r="GV401" s="648"/>
      <c r="GW401" s="648"/>
      <c r="GX401" s="648"/>
      <c r="GY401" s="648"/>
      <c r="GZ401" s="648"/>
      <c r="HA401" s="648"/>
      <c r="HB401" s="648"/>
      <c r="HC401" s="648"/>
      <c r="HD401" s="648"/>
      <c r="HE401" s="648"/>
      <c r="HF401" s="648"/>
      <c r="HG401" s="648"/>
      <c r="HH401" s="648"/>
      <c r="HI401" s="648"/>
      <c r="HJ401" s="648"/>
      <c r="HK401" s="648"/>
      <c r="HL401" s="648"/>
    </row>
    <row r="402" spans="1:220" s="679" customFormat="1">
      <c r="A402" s="648"/>
      <c r="B402" s="648"/>
      <c r="C402" s="648"/>
      <c r="D402" s="648"/>
      <c r="E402" s="648"/>
      <c r="F402" s="648"/>
      <c r="G402" s="690"/>
      <c r="H402" s="691"/>
      <c r="I402" s="691"/>
      <c r="J402" s="645"/>
      <c r="K402" s="648"/>
      <c r="L402" s="648"/>
      <c r="M402" s="648"/>
      <c r="N402" s="648"/>
      <c r="O402" s="648"/>
      <c r="P402" s="648"/>
      <c r="Q402" s="648"/>
      <c r="R402" s="648"/>
      <c r="S402" s="648"/>
      <c r="T402" s="648"/>
      <c r="U402" s="648"/>
      <c r="V402" s="648"/>
      <c r="W402" s="648"/>
      <c r="X402" s="648"/>
      <c r="Y402" s="648"/>
      <c r="Z402" s="648"/>
      <c r="AA402" s="648"/>
      <c r="AB402" s="648"/>
      <c r="AC402" s="648"/>
      <c r="AD402" s="648"/>
      <c r="AE402" s="648"/>
      <c r="AF402" s="648"/>
      <c r="AG402" s="648"/>
      <c r="AH402" s="648"/>
      <c r="AI402" s="648"/>
      <c r="AJ402" s="648"/>
      <c r="AK402" s="648"/>
      <c r="AL402" s="648"/>
      <c r="AM402" s="648"/>
      <c r="AN402" s="648"/>
      <c r="AO402" s="648"/>
      <c r="AP402" s="648"/>
      <c r="AQ402" s="648"/>
      <c r="AR402" s="648"/>
      <c r="AS402" s="648"/>
      <c r="AT402" s="648"/>
      <c r="AU402" s="648"/>
      <c r="AV402" s="648"/>
      <c r="AW402" s="648"/>
      <c r="AX402" s="648"/>
      <c r="AY402" s="648"/>
      <c r="AZ402" s="648"/>
      <c r="BA402" s="648"/>
      <c r="BB402" s="648"/>
      <c r="BC402" s="648"/>
      <c r="BD402" s="648"/>
      <c r="BE402" s="648"/>
      <c r="BF402" s="648"/>
      <c r="BG402" s="648"/>
      <c r="BH402" s="648"/>
      <c r="BI402" s="648"/>
      <c r="BJ402" s="648"/>
      <c r="BK402" s="648"/>
      <c r="BL402" s="648"/>
      <c r="BM402" s="648"/>
      <c r="BN402" s="648"/>
      <c r="BO402" s="648"/>
      <c r="BP402" s="648"/>
      <c r="BQ402" s="648"/>
      <c r="BR402" s="648"/>
      <c r="BS402" s="648"/>
      <c r="BT402" s="648"/>
      <c r="BU402" s="648"/>
      <c r="BV402" s="648"/>
      <c r="BW402" s="648"/>
      <c r="BX402" s="648"/>
      <c r="BY402" s="648"/>
      <c r="BZ402" s="648"/>
      <c r="CA402" s="648"/>
      <c r="CB402" s="648"/>
      <c r="CC402" s="648"/>
      <c r="CD402" s="648"/>
      <c r="CE402" s="648"/>
      <c r="CF402" s="648"/>
      <c r="CG402" s="648"/>
      <c r="CH402" s="648"/>
      <c r="CI402" s="648"/>
      <c r="CJ402" s="648"/>
      <c r="CK402" s="648"/>
      <c r="CL402" s="648"/>
      <c r="CM402" s="648"/>
      <c r="CN402" s="648"/>
      <c r="CO402" s="648"/>
      <c r="CP402" s="648"/>
      <c r="CQ402" s="648"/>
      <c r="CR402" s="648"/>
      <c r="CS402" s="648"/>
      <c r="CT402" s="648"/>
      <c r="CU402" s="648"/>
      <c r="CV402" s="648"/>
      <c r="CW402" s="648"/>
      <c r="CX402" s="648"/>
      <c r="CY402" s="648"/>
      <c r="CZ402" s="648"/>
      <c r="DA402" s="648"/>
      <c r="DB402" s="648"/>
      <c r="DC402" s="648"/>
      <c r="DD402" s="648"/>
      <c r="DE402" s="648"/>
      <c r="DF402" s="648"/>
      <c r="DG402" s="648"/>
      <c r="DH402" s="648"/>
      <c r="DI402" s="648"/>
      <c r="DJ402" s="648"/>
      <c r="DK402" s="648"/>
      <c r="DL402" s="648"/>
      <c r="DM402" s="648"/>
      <c r="DN402" s="648"/>
      <c r="DO402" s="648"/>
      <c r="DP402" s="648"/>
      <c r="DQ402" s="648"/>
      <c r="DR402" s="648"/>
      <c r="DS402" s="648"/>
      <c r="DT402" s="648"/>
      <c r="DU402" s="648"/>
      <c r="DV402" s="648"/>
      <c r="DW402" s="648"/>
      <c r="DX402" s="648"/>
      <c r="DY402" s="648"/>
      <c r="DZ402" s="648"/>
      <c r="EA402" s="648"/>
      <c r="EB402" s="648"/>
      <c r="EC402" s="648"/>
      <c r="ED402" s="648"/>
      <c r="EE402" s="648"/>
      <c r="EF402" s="648"/>
      <c r="EG402" s="648"/>
      <c r="EH402" s="648"/>
      <c r="EI402" s="648"/>
      <c r="EJ402" s="648"/>
      <c r="EK402" s="648"/>
      <c r="EL402" s="648"/>
      <c r="EM402" s="648"/>
      <c r="EN402" s="648"/>
      <c r="EO402" s="648"/>
      <c r="EP402" s="648"/>
      <c r="EQ402" s="648"/>
      <c r="ER402" s="648"/>
      <c r="ES402" s="648"/>
      <c r="ET402" s="648"/>
      <c r="EU402" s="648"/>
      <c r="EV402" s="648"/>
      <c r="EW402" s="648"/>
      <c r="EX402" s="648"/>
      <c r="EY402" s="648"/>
      <c r="EZ402" s="648"/>
      <c r="FA402" s="648"/>
      <c r="FB402" s="648"/>
      <c r="FC402" s="648"/>
      <c r="FD402" s="648"/>
      <c r="FE402" s="648"/>
      <c r="FF402" s="648"/>
      <c r="FG402" s="648"/>
      <c r="FH402" s="648"/>
      <c r="FI402" s="648"/>
      <c r="FJ402" s="648"/>
      <c r="FK402" s="648"/>
      <c r="FL402" s="648"/>
      <c r="FM402" s="648"/>
      <c r="FN402" s="648"/>
      <c r="FO402" s="648"/>
      <c r="FP402" s="648"/>
      <c r="FQ402" s="648"/>
      <c r="FR402" s="648"/>
      <c r="FS402" s="648"/>
      <c r="FT402" s="648"/>
      <c r="FU402" s="648"/>
      <c r="FV402" s="648"/>
      <c r="FW402" s="648"/>
      <c r="FX402" s="648"/>
      <c r="FY402" s="648"/>
      <c r="FZ402" s="648"/>
      <c r="GA402" s="648"/>
      <c r="GB402" s="648"/>
      <c r="GC402" s="648"/>
      <c r="GD402" s="648"/>
      <c r="GE402" s="648"/>
      <c r="GF402" s="648"/>
      <c r="GG402" s="648"/>
      <c r="GH402" s="648"/>
      <c r="GI402" s="648"/>
      <c r="GJ402" s="648"/>
      <c r="GK402" s="648"/>
      <c r="GL402" s="648"/>
      <c r="GM402" s="648"/>
      <c r="GN402" s="648"/>
      <c r="GO402" s="648"/>
      <c r="GP402" s="648"/>
      <c r="GQ402" s="648"/>
      <c r="GR402" s="648"/>
      <c r="GS402" s="648"/>
      <c r="GT402" s="648"/>
      <c r="GU402" s="648"/>
      <c r="GV402" s="648"/>
      <c r="GW402" s="648"/>
      <c r="GX402" s="648"/>
      <c r="GY402" s="648"/>
      <c r="GZ402" s="648"/>
      <c r="HA402" s="648"/>
      <c r="HB402" s="648"/>
      <c r="HC402" s="648"/>
      <c r="HD402" s="648"/>
      <c r="HE402" s="648"/>
      <c r="HF402" s="648"/>
      <c r="HG402" s="648"/>
      <c r="HH402" s="648"/>
      <c r="HI402" s="648"/>
      <c r="HJ402" s="648"/>
      <c r="HK402" s="648"/>
      <c r="HL402" s="648"/>
    </row>
    <row r="403" spans="1:220" s="679" customFormat="1">
      <c r="A403" s="648"/>
      <c r="B403" s="648"/>
      <c r="C403" s="648"/>
      <c r="D403" s="648"/>
      <c r="E403" s="648"/>
      <c r="F403" s="648"/>
      <c r="G403" s="690"/>
      <c r="H403" s="691"/>
      <c r="I403" s="691"/>
      <c r="J403" s="645"/>
      <c r="K403" s="648"/>
      <c r="L403" s="648"/>
      <c r="M403" s="648"/>
      <c r="N403" s="648"/>
      <c r="O403" s="648"/>
      <c r="P403" s="648"/>
      <c r="Q403" s="648"/>
      <c r="R403" s="648"/>
      <c r="S403" s="648"/>
      <c r="T403" s="648"/>
      <c r="U403" s="648"/>
      <c r="V403" s="648"/>
      <c r="W403" s="648"/>
      <c r="X403" s="648"/>
      <c r="Y403" s="648"/>
      <c r="Z403" s="648"/>
      <c r="AA403" s="648"/>
      <c r="AB403" s="648"/>
      <c r="AC403" s="648"/>
      <c r="AD403" s="648"/>
      <c r="AE403" s="648"/>
      <c r="AF403" s="648"/>
      <c r="AG403" s="648"/>
      <c r="AH403" s="648"/>
      <c r="AI403" s="648"/>
      <c r="AJ403" s="648"/>
      <c r="AK403" s="648"/>
      <c r="AL403" s="648"/>
      <c r="AM403" s="648"/>
      <c r="AN403" s="648"/>
      <c r="AO403" s="648"/>
      <c r="AP403" s="648"/>
      <c r="AQ403" s="648"/>
      <c r="AR403" s="648"/>
      <c r="AS403" s="648"/>
      <c r="AT403" s="648"/>
      <c r="AU403" s="648"/>
      <c r="AV403" s="648"/>
      <c r="AW403" s="648"/>
      <c r="AX403" s="648"/>
      <c r="AY403" s="648"/>
      <c r="AZ403" s="648"/>
      <c r="BA403" s="648"/>
      <c r="BB403" s="648"/>
      <c r="BC403" s="648"/>
      <c r="BD403" s="648"/>
      <c r="BE403" s="648"/>
      <c r="BF403" s="648"/>
      <c r="BG403" s="648"/>
      <c r="BH403" s="648"/>
      <c r="BI403" s="648"/>
      <c r="BJ403" s="648"/>
      <c r="BK403" s="648"/>
      <c r="BL403" s="648"/>
      <c r="BM403" s="648"/>
      <c r="BN403" s="648"/>
      <c r="BO403" s="648"/>
      <c r="BP403" s="648"/>
      <c r="BQ403" s="648"/>
      <c r="BR403" s="648"/>
      <c r="BS403" s="648"/>
      <c r="BT403" s="648"/>
      <c r="BU403" s="648"/>
      <c r="BV403" s="648"/>
      <c r="BW403" s="648"/>
      <c r="BX403" s="648"/>
      <c r="BY403" s="648"/>
      <c r="BZ403" s="648"/>
      <c r="CA403" s="648"/>
      <c r="CB403" s="648"/>
      <c r="CC403" s="648"/>
      <c r="CD403" s="648"/>
      <c r="CE403" s="648"/>
      <c r="CF403" s="648"/>
      <c r="CG403" s="648"/>
      <c r="CH403" s="648"/>
      <c r="CI403" s="648"/>
      <c r="CJ403" s="648"/>
      <c r="CK403" s="648"/>
      <c r="CL403" s="648"/>
      <c r="CM403" s="648"/>
      <c r="CN403" s="648"/>
      <c r="CO403" s="648"/>
      <c r="CP403" s="648"/>
      <c r="CQ403" s="648"/>
      <c r="CR403" s="648"/>
      <c r="CS403" s="648"/>
      <c r="CT403" s="648"/>
      <c r="CU403" s="648"/>
      <c r="CV403" s="648"/>
      <c r="CW403" s="648"/>
      <c r="CX403" s="648"/>
      <c r="CY403" s="648"/>
      <c r="CZ403" s="648"/>
      <c r="DA403" s="648"/>
      <c r="DB403" s="648"/>
      <c r="DC403" s="648"/>
      <c r="DD403" s="648"/>
      <c r="DE403" s="648"/>
      <c r="DF403" s="648"/>
      <c r="DG403" s="648"/>
      <c r="DH403" s="648"/>
      <c r="DI403" s="648"/>
      <c r="DJ403" s="648"/>
      <c r="DK403" s="648"/>
      <c r="DL403" s="648"/>
      <c r="DM403" s="648"/>
      <c r="DN403" s="648"/>
      <c r="DO403" s="648"/>
      <c r="DP403" s="648"/>
      <c r="DQ403" s="648"/>
      <c r="DR403" s="648"/>
      <c r="DS403" s="648"/>
      <c r="DT403" s="648"/>
      <c r="DU403" s="648"/>
      <c r="DV403" s="648"/>
      <c r="DW403" s="648"/>
      <c r="DX403" s="648"/>
      <c r="DY403" s="648"/>
      <c r="DZ403" s="648"/>
      <c r="EA403" s="648"/>
      <c r="EB403" s="648"/>
      <c r="EC403" s="648"/>
      <c r="ED403" s="648"/>
      <c r="EE403" s="648"/>
      <c r="EF403" s="648"/>
      <c r="EG403" s="648"/>
      <c r="EH403" s="648"/>
      <c r="EI403" s="648"/>
      <c r="EJ403" s="648"/>
      <c r="EK403" s="648"/>
      <c r="EL403" s="648"/>
      <c r="EM403" s="648"/>
      <c r="EN403" s="648"/>
      <c r="EO403" s="648"/>
      <c r="EP403" s="648"/>
      <c r="EQ403" s="648"/>
      <c r="ER403" s="648"/>
      <c r="ES403" s="648"/>
      <c r="ET403" s="648"/>
      <c r="EU403" s="648"/>
      <c r="EV403" s="648"/>
      <c r="EW403" s="648"/>
      <c r="EX403" s="648"/>
      <c r="EY403" s="648"/>
      <c r="EZ403" s="648"/>
      <c r="FA403" s="648"/>
      <c r="FB403" s="648"/>
      <c r="FC403" s="648"/>
      <c r="FD403" s="648"/>
      <c r="FE403" s="648"/>
      <c r="FF403" s="648"/>
      <c r="FG403" s="648"/>
      <c r="FH403" s="648"/>
      <c r="FI403" s="648"/>
      <c r="FJ403" s="648"/>
      <c r="FK403" s="648"/>
      <c r="FL403" s="648"/>
      <c r="FM403" s="648"/>
      <c r="FN403" s="648"/>
      <c r="FO403" s="648"/>
      <c r="FP403" s="648"/>
      <c r="FQ403" s="648"/>
      <c r="FR403" s="648"/>
      <c r="FS403" s="648"/>
      <c r="FT403" s="648"/>
      <c r="FU403" s="648"/>
      <c r="FV403" s="648"/>
      <c r="FW403" s="648"/>
      <c r="FX403" s="648"/>
      <c r="FY403" s="648"/>
      <c r="FZ403" s="648"/>
      <c r="GA403" s="648"/>
      <c r="GB403" s="648"/>
      <c r="GC403" s="648"/>
      <c r="GD403" s="648"/>
      <c r="GE403" s="648"/>
      <c r="GF403" s="648"/>
      <c r="GG403" s="648"/>
      <c r="GH403" s="648"/>
      <c r="GI403" s="648"/>
      <c r="GJ403" s="648"/>
      <c r="GK403" s="648"/>
      <c r="GL403" s="648"/>
      <c r="GM403" s="648"/>
      <c r="GN403" s="648"/>
      <c r="GO403" s="648"/>
      <c r="GP403" s="648"/>
      <c r="GQ403" s="648"/>
      <c r="GR403" s="648"/>
      <c r="GS403" s="648"/>
      <c r="GT403" s="648"/>
      <c r="GU403" s="648"/>
      <c r="GV403" s="648"/>
      <c r="GW403" s="648"/>
      <c r="GX403" s="648"/>
      <c r="GY403" s="648"/>
      <c r="GZ403" s="648"/>
      <c r="HA403" s="648"/>
      <c r="HB403" s="648"/>
      <c r="HC403" s="648"/>
      <c r="HD403" s="648"/>
      <c r="HE403" s="648"/>
      <c r="HF403" s="648"/>
      <c r="HG403" s="648"/>
      <c r="HH403" s="648"/>
      <c r="HI403" s="648"/>
      <c r="HJ403" s="648"/>
      <c r="HK403" s="648"/>
      <c r="HL403" s="648"/>
    </row>
    <row r="404" spans="1:220" s="679" customFormat="1">
      <c r="A404" s="648"/>
      <c r="B404" s="648"/>
      <c r="C404" s="648"/>
      <c r="D404" s="648"/>
      <c r="E404" s="648"/>
      <c r="F404" s="648"/>
      <c r="G404" s="690"/>
      <c r="H404" s="691"/>
      <c r="I404" s="691"/>
      <c r="J404" s="645"/>
      <c r="K404" s="648"/>
      <c r="L404" s="648"/>
      <c r="M404" s="648"/>
      <c r="N404" s="648"/>
      <c r="O404" s="648"/>
      <c r="P404" s="648"/>
      <c r="Q404" s="648"/>
      <c r="R404" s="648"/>
      <c r="S404" s="648"/>
      <c r="T404" s="648"/>
      <c r="U404" s="648"/>
      <c r="V404" s="648"/>
      <c r="W404" s="648"/>
      <c r="X404" s="648"/>
      <c r="Y404" s="648"/>
      <c r="Z404" s="648"/>
      <c r="AA404" s="648"/>
      <c r="AB404" s="648"/>
      <c r="AC404" s="648"/>
      <c r="AD404" s="648"/>
      <c r="AE404" s="648"/>
      <c r="AF404" s="648"/>
      <c r="AG404" s="648"/>
      <c r="AH404" s="648"/>
      <c r="AI404" s="648"/>
      <c r="AJ404" s="648"/>
      <c r="AK404" s="648"/>
      <c r="AL404" s="648"/>
      <c r="AM404" s="648"/>
      <c r="AN404" s="648"/>
      <c r="AO404" s="648"/>
      <c r="AP404" s="648"/>
      <c r="AQ404" s="648"/>
      <c r="AR404" s="648"/>
      <c r="AS404" s="648"/>
      <c r="AT404" s="648"/>
      <c r="AU404" s="648"/>
      <c r="AV404" s="648"/>
      <c r="AW404" s="648"/>
      <c r="AX404" s="648"/>
      <c r="AY404" s="648"/>
      <c r="AZ404" s="648"/>
      <c r="BA404" s="648"/>
      <c r="BB404" s="648"/>
      <c r="BC404" s="648"/>
      <c r="BD404" s="648"/>
      <c r="BE404" s="648"/>
      <c r="BF404" s="648"/>
      <c r="BG404" s="648"/>
      <c r="BH404" s="648"/>
      <c r="BI404" s="648"/>
      <c r="BJ404" s="648"/>
      <c r="BK404" s="648"/>
      <c r="BL404" s="648"/>
      <c r="BM404" s="648"/>
      <c r="BN404" s="648"/>
      <c r="BO404" s="648"/>
      <c r="BP404" s="648"/>
      <c r="BQ404" s="648"/>
      <c r="BR404" s="648"/>
      <c r="BS404" s="648"/>
      <c r="BT404" s="648"/>
      <c r="BU404" s="648"/>
      <c r="BV404" s="648"/>
      <c r="BW404" s="648"/>
      <c r="BX404" s="648"/>
      <c r="BY404" s="648"/>
      <c r="BZ404" s="648"/>
      <c r="CA404" s="648"/>
      <c r="CB404" s="648"/>
      <c r="CC404" s="648"/>
      <c r="CD404" s="648"/>
      <c r="CE404" s="648"/>
      <c r="CF404" s="648"/>
      <c r="CG404" s="648"/>
      <c r="CH404" s="648"/>
      <c r="CI404" s="648"/>
      <c r="CJ404" s="648"/>
      <c r="CK404" s="648"/>
      <c r="CL404" s="648"/>
      <c r="CM404" s="648"/>
      <c r="CN404" s="648"/>
      <c r="CO404" s="648"/>
      <c r="CP404" s="648"/>
      <c r="CQ404" s="648"/>
      <c r="CR404" s="648"/>
      <c r="CS404" s="648"/>
      <c r="CT404" s="648"/>
      <c r="CU404" s="648"/>
      <c r="CV404" s="648"/>
      <c r="CW404" s="648"/>
      <c r="CX404" s="648"/>
      <c r="CY404" s="648"/>
      <c r="CZ404" s="648"/>
      <c r="DA404" s="648"/>
      <c r="DB404" s="648"/>
      <c r="DC404" s="648"/>
      <c r="DD404" s="648"/>
      <c r="DE404" s="648"/>
      <c r="DF404" s="648"/>
      <c r="DG404" s="648"/>
      <c r="DH404" s="648"/>
      <c r="DI404" s="648"/>
      <c r="DJ404" s="648"/>
      <c r="DK404" s="648"/>
      <c r="DL404" s="648"/>
      <c r="DM404" s="648"/>
      <c r="DN404" s="648"/>
      <c r="DO404" s="648"/>
      <c r="DP404" s="648"/>
      <c r="DQ404" s="648"/>
      <c r="DR404" s="648"/>
      <c r="DS404" s="648"/>
      <c r="DT404" s="648"/>
      <c r="DU404" s="648"/>
      <c r="DV404" s="648"/>
      <c r="DW404" s="648"/>
      <c r="DX404" s="648"/>
      <c r="DY404" s="648"/>
      <c r="DZ404" s="648"/>
      <c r="EA404" s="648"/>
      <c r="EB404" s="648"/>
      <c r="EC404" s="648"/>
      <c r="ED404" s="648"/>
      <c r="EE404" s="648"/>
      <c r="EF404" s="648"/>
      <c r="EG404" s="648"/>
      <c r="EH404" s="648"/>
      <c r="EI404" s="648"/>
      <c r="EJ404" s="648"/>
      <c r="EK404" s="648"/>
      <c r="EL404" s="648"/>
      <c r="EM404" s="648"/>
      <c r="EN404" s="648"/>
      <c r="EO404" s="648"/>
      <c r="EP404" s="648"/>
      <c r="EQ404" s="648"/>
      <c r="ER404" s="648"/>
      <c r="ES404" s="648"/>
      <c r="ET404" s="648"/>
      <c r="EU404" s="648"/>
      <c r="EV404" s="648"/>
      <c r="EW404" s="648"/>
      <c r="EX404" s="648"/>
      <c r="EY404" s="648"/>
      <c r="EZ404" s="648"/>
      <c r="FA404" s="648"/>
      <c r="FB404" s="648"/>
      <c r="FC404" s="648"/>
      <c r="FD404" s="648"/>
      <c r="FE404" s="648"/>
      <c r="FF404" s="648"/>
      <c r="FG404" s="648"/>
      <c r="FH404" s="648"/>
      <c r="FI404" s="648"/>
      <c r="FJ404" s="648"/>
      <c r="FK404" s="648"/>
      <c r="FL404" s="648"/>
      <c r="FM404" s="648"/>
      <c r="FN404" s="648"/>
      <c r="FO404" s="648"/>
      <c r="FP404" s="648"/>
      <c r="FQ404" s="648"/>
      <c r="FR404" s="648"/>
      <c r="FS404" s="648"/>
      <c r="FT404" s="648"/>
      <c r="FU404" s="648"/>
      <c r="FV404" s="648"/>
      <c r="FW404" s="648"/>
      <c r="FX404" s="648"/>
      <c r="FY404" s="648"/>
      <c r="FZ404" s="648"/>
      <c r="GA404" s="648"/>
      <c r="GB404" s="648"/>
      <c r="GC404" s="648"/>
      <c r="GD404" s="648"/>
      <c r="GE404" s="648"/>
      <c r="GF404" s="648"/>
      <c r="GG404" s="648"/>
      <c r="GH404" s="648"/>
      <c r="GI404" s="648"/>
      <c r="GJ404" s="648"/>
      <c r="GK404" s="648"/>
      <c r="GL404" s="648"/>
      <c r="GM404" s="648"/>
      <c r="GN404" s="648"/>
      <c r="GO404" s="648"/>
      <c r="GP404" s="648"/>
      <c r="GQ404" s="648"/>
      <c r="GR404" s="648"/>
      <c r="GS404" s="648"/>
      <c r="GT404" s="648"/>
      <c r="GU404" s="648"/>
      <c r="GV404" s="648"/>
      <c r="GW404" s="648"/>
      <c r="GX404" s="648"/>
      <c r="GY404" s="648"/>
      <c r="GZ404" s="648"/>
      <c r="HA404" s="648"/>
      <c r="HB404" s="648"/>
      <c r="HC404" s="648"/>
      <c r="HD404" s="648"/>
      <c r="HE404" s="648"/>
      <c r="HF404" s="648"/>
      <c r="HG404" s="648"/>
      <c r="HH404" s="648"/>
      <c r="HI404" s="648"/>
      <c r="HJ404" s="648"/>
      <c r="HK404" s="648"/>
      <c r="HL404" s="648"/>
    </row>
    <row r="405" spans="1:220" s="679" customFormat="1">
      <c r="A405" s="648"/>
      <c r="B405" s="648"/>
      <c r="C405" s="648"/>
      <c r="D405" s="648"/>
      <c r="E405" s="648"/>
      <c r="F405" s="648"/>
      <c r="G405" s="690"/>
      <c r="H405" s="691"/>
      <c r="I405" s="691"/>
      <c r="J405" s="645"/>
      <c r="K405" s="648"/>
      <c r="L405" s="648"/>
      <c r="M405" s="648"/>
      <c r="N405" s="648"/>
      <c r="O405" s="648"/>
      <c r="P405" s="648"/>
      <c r="Q405" s="648"/>
      <c r="R405" s="648"/>
      <c r="S405" s="648"/>
      <c r="T405" s="648"/>
      <c r="U405" s="648"/>
      <c r="V405" s="648"/>
      <c r="W405" s="648"/>
      <c r="X405" s="648"/>
      <c r="Y405" s="648"/>
      <c r="Z405" s="648"/>
      <c r="AA405" s="648"/>
      <c r="AB405" s="648"/>
      <c r="AC405" s="648"/>
      <c r="AD405" s="648"/>
      <c r="AE405" s="648"/>
      <c r="AF405" s="648"/>
      <c r="AG405" s="648"/>
      <c r="AH405" s="648"/>
      <c r="AI405" s="648"/>
      <c r="AJ405" s="648"/>
      <c r="AK405" s="648"/>
      <c r="AL405" s="648"/>
      <c r="AM405" s="648"/>
      <c r="AN405" s="648"/>
      <c r="AO405" s="648"/>
      <c r="AP405" s="648"/>
      <c r="AQ405" s="648"/>
      <c r="AR405" s="648"/>
      <c r="AS405" s="648"/>
      <c r="AT405" s="648"/>
      <c r="AU405" s="648"/>
      <c r="AV405" s="648"/>
      <c r="AW405" s="648"/>
      <c r="AX405" s="648"/>
      <c r="AY405" s="648"/>
      <c r="AZ405" s="648"/>
      <c r="BA405" s="648"/>
      <c r="BB405" s="648"/>
      <c r="BC405" s="648"/>
      <c r="BD405" s="648"/>
      <c r="BE405" s="648"/>
      <c r="BF405" s="648"/>
      <c r="BG405" s="648"/>
      <c r="BH405" s="648"/>
      <c r="BI405" s="648"/>
      <c r="BJ405" s="648"/>
      <c r="BK405" s="648"/>
      <c r="BL405" s="648"/>
      <c r="BM405" s="648"/>
      <c r="BN405" s="648"/>
      <c r="BO405" s="648"/>
      <c r="BP405" s="648"/>
      <c r="BQ405" s="648"/>
      <c r="BR405" s="648"/>
      <c r="BS405" s="648"/>
      <c r="BT405" s="648"/>
      <c r="BU405" s="648"/>
      <c r="BV405" s="648"/>
      <c r="BW405" s="648"/>
      <c r="BX405" s="648"/>
      <c r="BY405" s="648"/>
      <c r="BZ405" s="648"/>
      <c r="CA405" s="648"/>
      <c r="CB405" s="648"/>
      <c r="CC405" s="648"/>
      <c r="CD405" s="648"/>
      <c r="CE405" s="648"/>
      <c r="CF405" s="648"/>
      <c r="CG405" s="648"/>
      <c r="CH405" s="648"/>
      <c r="CI405" s="648"/>
      <c r="CJ405" s="648"/>
      <c r="CK405" s="648"/>
      <c r="CL405" s="648"/>
      <c r="CM405" s="648"/>
      <c r="CN405" s="648"/>
      <c r="CO405" s="648"/>
      <c r="CP405" s="648"/>
      <c r="CQ405" s="648"/>
      <c r="CR405" s="648"/>
      <c r="CS405" s="648"/>
      <c r="CT405" s="648"/>
      <c r="CU405" s="648"/>
      <c r="CV405" s="648"/>
      <c r="CW405" s="648"/>
      <c r="CX405" s="648"/>
      <c r="CY405" s="648"/>
      <c r="CZ405" s="648"/>
      <c r="DA405" s="648"/>
      <c r="DB405" s="648"/>
      <c r="DC405" s="648"/>
      <c r="DD405" s="648"/>
      <c r="DE405" s="648"/>
      <c r="DF405" s="648"/>
      <c r="DG405" s="648"/>
      <c r="DH405" s="648"/>
      <c r="DI405" s="648"/>
      <c r="DJ405" s="648"/>
      <c r="DK405" s="648"/>
      <c r="DL405" s="648"/>
      <c r="DM405" s="648"/>
      <c r="DN405" s="648"/>
      <c r="DO405" s="648"/>
      <c r="DP405" s="648"/>
      <c r="DQ405" s="648"/>
      <c r="DR405" s="648"/>
      <c r="DS405" s="648"/>
      <c r="DT405" s="648"/>
      <c r="DU405" s="648"/>
      <c r="DV405" s="648"/>
      <c r="DW405" s="648"/>
      <c r="DX405" s="648"/>
      <c r="DY405" s="648"/>
      <c r="DZ405" s="648"/>
      <c r="EA405" s="648"/>
      <c r="EB405" s="648"/>
      <c r="EC405" s="648"/>
      <c r="ED405" s="648"/>
      <c r="EE405" s="648"/>
      <c r="EF405" s="648"/>
      <c r="EG405" s="648"/>
      <c r="EH405" s="648"/>
      <c r="EI405" s="648"/>
      <c r="EJ405" s="648"/>
      <c r="EK405" s="648"/>
      <c r="EL405" s="648"/>
      <c r="EM405" s="648"/>
      <c r="EN405" s="648"/>
      <c r="EO405" s="648"/>
      <c r="EP405" s="648"/>
      <c r="EQ405" s="648"/>
      <c r="ER405" s="648"/>
      <c r="ES405" s="648"/>
      <c r="ET405" s="648"/>
      <c r="EU405" s="648"/>
      <c r="EV405" s="648"/>
      <c r="EW405" s="648"/>
      <c r="EX405" s="648"/>
      <c r="EY405" s="648"/>
      <c r="EZ405" s="648"/>
      <c r="FA405" s="648"/>
      <c r="FB405" s="648"/>
      <c r="FC405" s="648"/>
      <c r="FD405" s="648"/>
      <c r="FE405" s="648"/>
      <c r="FF405" s="648"/>
      <c r="FG405" s="648"/>
      <c r="FH405" s="648"/>
      <c r="FI405" s="648"/>
      <c r="FJ405" s="648"/>
      <c r="FK405" s="648"/>
      <c r="FL405" s="648"/>
      <c r="FM405" s="648"/>
      <c r="FN405" s="648"/>
      <c r="FO405" s="648"/>
      <c r="FP405" s="648"/>
      <c r="FQ405" s="648"/>
      <c r="FR405" s="648"/>
      <c r="FS405" s="648"/>
      <c r="FT405" s="648"/>
      <c r="FU405" s="648"/>
      <c r="FV405" s="648"/>
      <c r="FW405" s="648"/>
      <c r="FX405" s="648"/>
      <c r="FY405" s="648"/>
      <c r="FZ405" s="648"/>
      <c r="GA405" s="648"/>
      <c r="GB405" s="648"/>
      <c r="GC405" s="648"/>
      <c r="GD405" s="648"/>
      <c r="GE405" s="648"/>
      <c r="GF405" s="648"/>
      <c r="GG405" s="648"/>
      <c r="GH405" s="648"/>
      <c r="GI405" s="648"/>
      <c r="GJ405" s="648"/>
      <c r="GK405" s="648"/>
      <c r="GL405" s="648"/>
      <c r="GM405" s="648"/>
      <c r="GN405" s="648"/>
      <c r="GO405" s="648"/>
      <c r="GP405" s="648"/>
      <c r="GQ405" s="648"/>
      <c r="GR405" s="648"/>
      <c r="GS405" s="648"/>
      <c r="GT405" s="648"/>
      <c r="GU405" s="648"/>
      <c r="GV405" s="648"/>
      <c r="GW405" s="648"/>
      <c r="GX405" s="648"/>
      <c r="GY405" s="648"/>
      <c r="GZ405" s="648"/>
      <c r="HA405" s="648"/>
      <c r="HB405" s="648"/>
      <c r="HC405" s="648"/>
      <c r="HD405" s="648"/>
      <c r="HE405" s="648"/>
      <c r="HF405" s="648"/>
      <c r="HG405" s="648"/>
      <c r="HH405" s="648"/>
      <c r="HI405" s="648"/>
      <c r="HJ405" s="648"/>
      <c r="HK405" s="648"/>
      <c r="HL405" s="648"/>
    </row>
    <row r="406" spans="1:220" s="679" customFormat="1">
      <c r="A406" s="648"/>
      <c r="B406" s="648"/>
      <c r="C406" s="648"/>
      <c r="D406" s="648"/>
      <c r="E406" s="648"/>
      <c r="F406" s="648"/>
      <c r="G406" s="690"/>
      <c r="H406" s="691"/>
      <c r="I406" s="691"/>
      <c r="J406" s="645"/>
      <c r="K406" s="648"/>
      <c r="L406" s="648"/>
      <c r="M406" s="648"/>
      <c r="N406" s="648"/>
      <c r="O406" s="648"/>
      <c r="P406" s="648"/>
      <c r="Q406" s="648"/>
      <c r="R406" s="648"/>
      <c r="S406" s="648"/>
      <c r="T406" s="648"/>
      <c r="U406" s="648"/>
      <c r="V406" s="648"/>
      <c r="W406" s="648"/>
      <c r="X406" s="648"/>
      <c r="Y406" s="648"/>
      <c r="Z406" s="648"/>
      <c r="AA406" s="648"/>
      <c r="AB406" s="648"/>
      <c r="AC406" s="648"/>
      <c r="AD406" s="648"/>
      <c r="AE406" s="648"/>
      <c r="AF406" s="648"/>
      <c r="AG406" s="648"/>
      <c r="AH406" s="648"/>
      <c r="AI406" s="648"/>
      <c r="AJ406" s="648"/>
      <c r="AK406" s="648"/>
      <c r="AL406" s="648"/>
      <c r="AM406" s="648"/>
      <c r="AN406" s="648"/>
      <c r="AO406" s="648"/>
      <c r="AP406" s="648"/>
      <c r="AQ406" s="648"/>
      <c r="AR406" s="648"/>
      <c r="AS406" s="648"/>
      <c r="AT406" s="648"/>
      <c r="AU406" s="648"/>
      <c r="AV406" s="648"/>
      <c r="AW406" s="648"/>
      <c r="AX406" s="648"/>
      <c r="AY406" s="648"/>
      <c r="AZ406" s="648"/>
      <c r="BA406" s="648"/>
      <c r="BB406" s="648"/>
      <c r="BC406" s="648"/>
      <c r="BD406" s="648"/>
      <c r="BE406" s="648"/>
      <c r="BF406" s="648"/>
      <c r="BG406" s="648"/>
      <c r="BH406" s="648"/>
      <c r="BI406" s="648"/>
      <c r="BJ406" s="648"/>
      <c r="BK406" s="648"/>
      <c r="BL406" s="648"/>
      <c r="BM406" s="648"/>
      <c r="BN406" s="648"/>
      <c r="BO406" s="648"/>
      <c r="BP406" s="648"/>
      <c r="BQ406" s="648"/>
      <c r="BR406" s="648"/>
      <c r="BS406" s="648"/>
      <c r="BT406" s="648"/>
      <c r="BU406" s="648"/>
      <c r="BV406" s="648"/>
      <c r="BW406" s="648"/>
      <c r="BX406" s="648"/>
      <c r="BY406" s="648"/>
      <c r="BZ406" s="648"/>
      <c r="CA406" s="648"/>
      <c r="CB406" s="648"/>
      <c r="CC406" s="648"/>
      <c r="CD406" s="648"/>
      <c r="CE406" s="648"/>
      <c r="CF406" s="648"/>
      <c r="CG406" s="648"/>
      <c r="CH406" s="648"/>
      <c r="CI406" s="648"/>
      <c r="CJ406" s="648"/>
      <c r="CK406" s="648"/>
      <c r="CL406" s="648"/>
      <c r="CM406" s="648"/>
      <c r="CN406" s="648"/>
      <c r="CO406" s="648"/>
      <c r="CP406" s="648"/>
      <c r="CQ406" s="648"/>
      <c r="CR406" s="648"/>
      <c r="CS406" s="648"/>
      <c r="CT406" s="648"/>
      <c r="CU406" s="648"/>
      <c r="CV406" s="648"/>
      <c r="CW406" s="648"/>
      <c r="CX406" s="648"/>
      <c r="CY406" s="648"/>
      <c r="CZ406" s="648"/>
      <c r="DA406" s="648"/>
      <c r="DB406" s="648"/>
      <c r="DC406" s="648"/>
      <c r="DD406" s="648"/>
      <c r="DE406" s="648"/>
      <c r="DF406" s="648"/>
      <c r="DG406" s="648"/>
      <c r="DH406" s="648"/>
      <c r="DI406" s="648"/>
      <c r="DJ406" s="648"/>
      <c r="DK406" s="648"/>
      <c r="DL406" s="648"/>
      <c r="DM406" s="648"/>
      <c r="DN406" s="648"/>
      <c r="DO406" s="648"/>
      <c r="DP406" s="648"/>
      <c r="DQ406" s="648"/>
      <c r="DR406" s="648"/>
      <c r="DS406" s="648"/>
      <c r="DT406" s="648"/>
      <c r="DU406" s="648"/>
      <c r="DV406" s="648"/>
      <c r="DW406" s="648"/>
      <c r="DX406" s="648"/>
      <c r="DY406" s="648"/>
      <c r="DZ406" s="648"/>
      <c r="EA406" s="648"/>
      <c r="EB406" s="648"/>
      <c r="EC406" s="648"/>
      <c r="ED406" s="648"/>
      <c r="EE406" s="648"/>
      <c r="EF406" s="648"/>
      <c r="EG406" s="648"/>
      <c r="EH406" s="648"/>
      <c r="EI406" s="648"/>
      <c r="EJ406" s="648"/>
      <c r="EK406" s="648"/>
      <c r="EL406" s="648"/>
      <c r="EM406" s="648"/>
      <c r="EN406" s="648"/>
      <c r="EO406" s="648"/>
      <c r="EP406" s="648"/>
      <c r="EQ406" s="648"/>
      <c r="ER406" s="648"/>
      <c r="ES406" s="648"/>
      <c r="ET406" s="648"/>
      <c r="EU406" s="648"/>
      <c r="EV406" s="648"/>
      <c r="EW406" s="648"/>
      <c r="EX406" s="648"/>
      <c r="EY406" s="648"/>
      <c r="EZ406" s="648"/>
      <c r="FA406" s="648"/>
      <c r="FB406" s="648"/>
      <c r="FC406" s="648"/>
      <c r="FD406" s="648"/>
      <c r="FE406" s="648"/>
      <c r="FF406" s="648"/>
      <c r="FG406" s="648"/>
      <c r="FH406" s="648"/>
      <c r="FI406" s="648"/>
      <c r="FJ406" s="648"/>
      <c r="FK406" s="648"/>
      <c r="FL406" s="648"/>
      <c r="FM406" s="648"/>
      <c r="FN406" s="648"/>
      <c r="FO406" s="648"/>
      <c r="FP406" s="648"/>
      <c r="FQ406" s="648"/>
      <c r="FR406" s="648"/>
      <c r="FS406" s="648"/>
      <c r="FT406" s="648"/>
      <c r="FU406" s="648"/>
      <c r="FV406" s="648"/>
      <c r="FW406" s="648"/>
      <c r="FX406" s="648"/>
      <c r="FY406" s="648"/>
      <c r="FZ406" s="648"/>
      <c r="GA406" s="648"/>
      <c r="GB406" s="648"/>
      <c r="GC406" s="648"/>
      <c r="GD406" s="648"/>
      <c r="GE406" s="648"/>
      <c r="GF406" s="648"/>
      <c r="GG406" s="648"/>
      <c r="GH406" s="648"/>
      <c r="GI406" s="648"/>
      <c r="GJ406" s="648"/>
      <c r="GK406" s="648"/>
      <c r="GL406" s="648"/>
      <c r="GM406" s="648"/>
      <c r="GN406" s="648"/>
      <c r="GO406" s="648"/>
      <c r="GP406" s="648"/>
      <c r="GQ406" s="648"/>
      <c r="GR406" s="648"/>
      <c r="GS406" s="648"/>
      <c r="GT406" s="648"/>
      <c r="GU406" s="648"/>
      <c r="GV406" s="648"/>
      <c r="GW406" s="648"/>
      <c r="GX406" s="648"/>
      <c r="GY406" s="648"/>
      <c r="GZ406" s="648"/>
      <c r="HA406" s="648"/>
      <c r="HB406" s="648"/>
      <c r="HC406" s="648"/>
      <c r="HD406" s="648"/>
      <c r="HE406" s="648"/>
      <c r="HF406" s="648"/>
      <c r="HG406" s="648"/>
      <c r="HH406" s="648"/>
      <c r="HI406" s="648"/>
      <c r="HJ406" s="648"/>
      <c r="HK406" s="648"/>
      <c r="HL406" s="648"/>
    </row>
    <row r="407" spans="1:220" s="679" customFormat="1">
      <c r="A407" s="648"/>
      <c r="B407" s="648"/>
      <c r="C407" s="648"/>
      <c r="D407" s="648"/>
      <c r="E407" s="648"/>
      <c r="F407" s="648"/>
      <c r="G407" s="690"/>
      <c r="H407" s="691"/>
      <c r="I407" s="691"/>
      <c r="J407" s="645"/>
      <c r="K407" s="648"/>
      <c r="L407" s="648"/>
      <c r="M407" s="648"/>
      <c r="N407" s="648"/>
      <c r="O407" s="648"/>
      <c r="P407" s="648"/>
      <c r="Q407" s="648"/>
      <c r="R407" s="648"/>
      <c r="S407" s="648"/>
      <c r="T407" s="648"/>
      <c r="U407" s="648"/>
      <c r="V407" s="648"/>
      <c r="W407" s="648"/>
      <c r="X407" s="648"/>
      <c r="Y407" s="648"/>
      <c r="Z407" s="648"/>
      <c r="AA407" s="648"/>
      <c r="AB407" s="648"/>
      <c r="AC407" s="648"/>
      <c r="AD407" s="648"/>
      <c r="AE407" s="648"/>
      <c r="AF407" s="648"/>
      <c r="AG407" s="648"/>
      <c r="AH407" s="648"/>
      <c r="AI407" s="648"/>
      <c r="AJ407" s="648"/>
      <c r="AK407" s="648"/>
      <c r="AL407" s="648"/>
      <c r="AM407" s="648"/>
      <c r="AN407" s="648"/>
      <c r="AO407" s="648"/>
      <c r="AP407" s="648"/>
      <c r="AQ407" s="648"/>
      <c r="AR407" s="648"/>
      <c r="AS407" s="648"/>
      <c r="AT407" s="648"/>
      <c r="AU407" s="648"/>
      <c r="AV407" s="648"/>
      <c r="AW407" s="648"/>
      <c r="AX407" s="648"/>
      <c r="AY407" s="648"/>
      <c r="AZ407" s="648"/>
      <c r="BA407" s="648"/>
      <c r="BB407" s="648"/>
      <c r="BC407" s="648"/>
      <c r="BD407" s="648"/>
      <c r="BE407" s="648"/>
      <c r="BF407" s="648"/>
      <c r="BG407" s="648"/>
      <c r="BH407" s="648"/>
      <c r="BI407" s="648"/>
      <c r="BJ407" s="648"/>
      <c r="BK407" s="648"/>
      <c r="BL407" s="648"/>
      <c r="BM407" s="648"/>
      <c r="BN407" s="648"/>
      <c r="BO407" s="648"/>
      <c r="BP407" s="648"/>
      <c r="BQ407" s="648"/>
      <c r="BR407" s="648"/>
      <c r="BS407" s="648"/>
      <c r="BT407" s="648"/>
      <c r="BU407" s="648"/>
      <c r="BV407" s="648"/>
      <c r="BW407" s="648"/>
      <c r="BX407" s="648"/>
      <c r="BY407" s="648"/>
      <c r="BZ407" s="648"/>
      <c r="CA407" s="648"/>
      <c r="CB407" s="648"/>
      <c r="CC407" s="648"/>
      <c r="CD407" s="648"/>
      <c r="CE407" s="648"/>
      <c r="CF407" s="648"/>
      <c r="CG407" s="648"/>
      <c r="CH407" s="648"/>
      <c r="CI407" s="648"/>
      <c r="CJ407" s="648"/>
      <c r="CK407" s="648"/>
      <c r="CL407" s="648"/>
      <c r="CM407" s="648"/>
      <c r="CN407" s="648"/>
      <c r="CO407" s="648"/>
      <c r="CP407" s="648"/>
      <c r="CQ407" s="648"/>
      <c r="CR407" s="648"/>
      <c r="CS407" s="648"/>
      <c r="CT407" s="648"/>
      <c r="CU407" s="648"/>
      <c r="CV407" s="648"/>
      <c r="CW407" s="648"/>
      <c r="CX407" s="648"/>
      <c r="CY407" s="648"/>
      <c r="CZ407" s="648"/>
      <c r="DA407" s="648"/>
      <c r="DB407" s="648"/>
      <c r="DC407" s="648"/>
      <c r="DD407" s="648"/>
      <c r="DE407" s="648"/>
      <c r="DF407" s="648"/>
      <c r="DG407" s="648"/>
      <c r="DH407" s="648"/>
      <c r="DI407" s="648"/>
      <c r="DJ407" s="648"/>
      <c r="DK407" s="648"/>
      <c r="DL407" s="648"/>
      <c r="DM407" s="648"/>
      <c r="DN407" s="648"/>
      <c r="DO407" s="648"/>
      <c r="DP407" s="648"/>
      <c r="DQ407" s="648"/>
      <c r="DR407" s="648"/>
      <c r="DS407" s="648"/>
      <c r="DT407" s="648"/>
      <c r="DU407" s="648"/>
      <c r="DV407" s="648"/>
      <c r="DW407" s="648"/>
      <c r="DX407" s="648"/>
      <c r="DY407" s="648"/>
      <c r="DZ407" s="648"/>
      <c r="EA407" s="648"/>
      <c r="EB407" s="648"/>
      <c r="EC407" s="648"/>
      <c r="ED407" s="648"/>
      <c r="EE407" s="648"/>
      <c r="EF407" s="648"/>
      <c r="EG407" s="648"/>
      <c r="EH407" s="648"/>
      <c r="EI407" s="648"/>
      <c r="EJ407" s="648"/>
      <c r="EK407" s="648"/>
      <c r="EL407" s="648"/>
      <c r="EM407" s="648"/>
      <c r="EN407" s="648"/>
      <c r="EO407" s="648"/>
      <c r="EP407" s="648"/>
      <c r="EQ407" s="648"/>
      <c r="ER407" s="648"/>
      <c r="ES407" s="648"/>
      <c r="ET407" s="648"/>
      <c r="EU407" s="648"/>
      <c r="EV407" s="648"/>
      <c r="EW407" s="648"/>
      <c r="EX407" s="648"/>
      <c r="EY407" s="648"/>
      <c r="EZ407" s="648"/>
      <c r="FA407" s="648"/>
      <c r="FB407" s="648"/>
      <c r="FC407" s="648"/>
      <c r="FD407" s="648"/>
      <c r="FE407" s="648"/>
      <c r="FF407" s="648"/>
      <c r="FG407" s="648"/>
      <c r="FH407" s="648"/>
      <c r="FI407" s="648"/>
      <c r="FJ407" s="648"/>
      <c r="FK407" s="648"/>
      <c r="FL407" s="648"/>
      <c r="FM407" s="648"/>
      <c r="FN407" s="648"/>
      <c r="FO407" s="648"/>
      <c r="FP407" s="648"/>
      <c r="FQ407" s="648"/>
      <c r="FR407" s="648"/>
      <c r="FS407" s="648"/>
      <c r="FT407" s="648"/>
      <c r="FU407" s="648"/>
      <c r="FV407" s="648"/>
      <c r="FW407" s="648"/>
      <c r="FX407" s="648"/>
      <c r="FY407" s="648"/>
      <c r="FZ407" s="648"/>
      <c r="GA407" s="648"/>
      <c r="GB407" s="648"/>
      <c r="GC407" s="648"/>
      <c r="GD407" s="648"/>
      <c r="GE407" s="648"/>
      <c r="GF407" s="648"/>
      <c r="GG407" s="648"/>
      <c r="GH407" s="648"/>
      <c r="GI407" s="648"/>
      <c r="GJ407" s="648"/>
      <c r="GK407" s="648"/>
      <c r="GL407" s="648"/>
      <c r="GM407" s="648"/>
      <c r="GN407" s="648"/>
      <c r="GO407" s="648"/>
      <c r="GP407" s="648"/>
      <c r="GQ407" s="648"/>
      <c r="GR407" s="648"/>
      <c r="GS407" s="648"/>
      <c r="GT407" s="648"/>
      <c r="GU407" s="648"/>
      <c r="GV407" s="648"/>
      <c r="GW407" s="648"/>
      <c r="GX407" s="648"/>
      <c r="GY407" s="648"/>
      <c r="GZ407" s="648"/>
      <c r="HA407" s="648"/>
      <c r="HB407" s="648"/>
      <c r="HC407" s="648"/>
      <c r="HD407" s="648"/>
      <c r="HE407" s="648"/>
      <c r="HF407" s="648"/>
      <c r="HG407" s="648"/>
      <c r="HH407" s="648"/>
      <c r="HI407" s="648"/>
      <c r="HJ407" s="648"/>
      <c r="HK407" s="648"/>
      <c r="HL407" s="648"/>
    </row>
    <row r="408" spans="1:220" s="679" customFormat="1">
      <c r="A408" s="648"/>
      <c r="B408" s="648"/>
      <c r="C408" s="648"/>
      <c r="D408" s="648"/>
      <c r="E408" s="648"/>
      <c r="F408" s="648"/>
      <c r="G408" s="690"/>
      <c r="H408" s="691"/>
      <c r="I408" s="691"/>
      <c r="J408" s="645"/>
      <c r="K408" s="648"/>
      <c r="L408" s="648"/>
      <c r="M408" s="648"/>
      <c r="N408" s="648"/>
      <c r="O408" s="648"/>
      <c r="P408" s="648"/>
      <c r="Q408" s="648"/>
      <c r="R408" s="648"/>
      <c r="S408" s="648"/>
      <c r="T408" s="648"/>
      <c r="U408" s="648"/>
      <c r="V408" s="648"/>
      <c r="W408" s="648"/>
      <c r="X408" s="648"/>
      <c r="Y408" s="648"/>
      <c r="Z408" s="648"/>
      <c r="AA408" s="648"/>
      <c r="AB408" s="648"/>
      <c r="AC408" s="648"/>
      <c r="AD408" s="648"/>
      <c r="AE408" s="648"/>
      <c r="AF408" s="648"/>
      <c r="AG408" s="648"/>
      <c r="AH408" s="648"/>
      <c r="AI408" s="648"/>
      <c r="AJ408" s="648"/>
      <c r="AK408" s="648"/>
      <c r="AL408" s="648"/>
      <c r="AM408" s="648"/>
      <c r="AN408" s="648"/>
      <c r="AO408" s="648"/>
      <c r="AP408" s="648"/>
      <c r="AQ408" s="648"/>
      <c r="AR408" s="648"/>
      <c r="AS408" s="648"/>
      <c r="AT408" s="648"/>
      <c r="AU408" s="648"/>
      <c r="AV408" s="648"/>
      <c r="AW408" s="648"/>
      <c r="AX408" s="648"/>
      <c r="AY408" s="648"/>
      <c r="AZ408" s="648"/>
      <c r="BA408" s="648"/>
      <c r="BB408" s="648"/>
      <c r="BC408" s="648"/>
      <c r="BD408" s="648"/>
      <c r="BE408" s="648"/>
      <c r="BF408" s="648"/>
      <c r="BG408" s="648"/>
      <c r="BH408" s="648"/>
      <c r="BI408" s="648"/>
      <c r="BJ408" s="648"/>
      <c r="BK408" s="648"/>
      <c r="BL408" s="648"/>
      <c r="BM408" s="648"/>
      <c r="BN408" s="648"/>
      <c r="BO408" s="648"/>
      <c r="BP408" s="648"/>
      <c r="BQ408" s="648"/>
      <c r="BR408" s="648"/>
      <c r="BS408" s="648"/>
      <c r="BT408" s="648"/>
      <c r="BU408" s="648"/>
      <c r="BV408" s="648"/>
      <c r="BW408" s="648"/>
      <c r="BX408" s="648"/>
      <c r="BY408" s="648"/>
      <c r="BZ408" s="648"/>
      <c r="CA408" s="648"/>
      <c r="CB408" s="648"/>
      <c r="CC408" s="648"/>
      <c r="CD408" s="648"/>
      <c r="CE408" s="648"/>
      <c r="CF408" s="648"/>
      <c r="CG408" s="648"/>
      <c r="CH408" s="648"/>
      <c r="CI408" s="648"/>
      <c r="CJ408" s="648"/>
      <c r="CK408" s="648"/>
      <c r="CL408" s="648"/>
      <c r="CM408" s="648"/>
      <c r="CN408" s="648"/>
      <c r="CO408" s="648"/>
      <c r="CP408" s="648"/>
      <c r="CQ408" s="648"/>
      <c r="CR408" s="648"/>
      <c r="CS408" s="648"/>
      <c r="CT408" s="648"/>
      <c r="CU408" s="648"/>
      <c r="CV408" s="648"/>
      <c r="CW408" s="648"/>
      <c r="CX408" s="648"/>
      <c r="CY408" s="648"/>
      <c r="CZ408" s="648"/>
      <c r="DA408" s="648"/>
      <c r="DB408" s="648"/>
      <c r="DC408" s="648"/>
      <c r="DD408" s="648"/>
      <c r="DE408" s="648"/>
      <c r="DF408" s="648"/>
      <c r="DG408" s="648"/>
      <c r="DH408" s="648"/>
      <c r="DI408" s="648"/>
      <c r="DJ408" s="648"/>
      <c r="DK408" s="648"/>
      <c r="DL408" s="648"/>
      <c r="DM408" s="648"/>
      <c r="DN408" s="648"/>
      <c r="DO408" s="648"/>
      <c r="DP408" s="648"/>
      <c r="DQ408" s="648"/>
      <c r="DR408" s="648"/>
      <c r="DS408" s="648"/>
      <c r="DT408" s="648"/>
      <c r="DU408" s="648"/>
      <c r="DV408" s="648"/>
      <c r="DW408" s="648"/>
      <c r="DX408" s="648"/>
      <c r="DY408" s="648"/>
      <c r="DZ408" s="648"/>
      <c r="EA408" s="648"/>
      <c r="EB408" s="648"/>
      <c r="EC408" s="648"/>
      <c r="ED408" s="648"/>
      <c r="EE408" s="648"/>
      <c r="EF408" s="648"/>
      <c r="EG408" s="648"/>
      <c r="EH408" s="648"/>
      <c r="EI408" s="648"/>
      <c r="EJ408" s="648"/>
      <c r="EK408" s="648"/>
      <c r="EL408" s="648"/>
      <c r="EM408" s="648"/>
      <c r="EN408" s="648"/>
      <c r="EO408" s="648"/>
      <c r="EP408" s="648"/>
      <c r="EQ408" s="648"/>
      <c r="ER408" s="648"/>
      <c r="ES408" s="648"/>
      <c r="ET408" s="648"/>
      <c r="EU408" s="648"/>
      <c r="EV408" s="648"/>
      <c r="EW408" s="648"/>
      <c r="EX408" s="648"/>
      <c r="EY408" s="648"/>
      <c r="EZ408" s="648"/>
      <c r="FA408" s="648"/>
      <c r="FB408" s="648"/>
      <c r="FC408" s="648"/>
      <c r="FD408" s="648"/>
      <c r="FE408" s="648"/>
      <c r="FF408" s="648"/>
      <c r="FG408" s="648"/>
      <c r="FH408" s="648"/>
      <c r="FI408" s="648"/>
      <c r="FJ408" s="648"/>
      <c r="FK408" s="648"/>
      <c r="FL408" s="648"/>
      <c r="FM408" s="648"/>
      <c r="FN408" s="648"/>
      <c r="FO408" s="648"/>
      <c r="FP408" s="648"/>
      <c r="FQ408" s="648"/>
      <c r="FR408" s="648"/>
      <c r="FS408" s="648"/>
      <c r="FT408" s="648"/>
      <c r="FU408" s="648"/>
      <c r="FV408" s="648"/>
      <c r="FW408" s="648"/>
      <c r="FX408" s="648"/>
      <c r="FY408" s="648"/>
      <c r="FZ408" s="648"/>
      <c r="GA408" s="648"/>
      <c r="GB408" s="648"/>
      <c r="GC408" s="648"/>
      <c r="GD408" s="648"/>
      <c r="GE408" s="648"/>
      <c r="GF408" s="648"/>
      <c r="GG408" s="648"/>
      <c r="GH408" s="648"/>
      <c r="GI408" s="648"/>
      <c r="GJ408" s="648"/>
      <c r="GK408" s="648"/>
      <c r="GL408" s="648"/>
      <c r="GM408" s="648"/>
      <c r="GN408" s="648"/>
      <c r="GO408" s="648"/>
      <c r="GP408" s="648"/>
      <c r="GQ408" s="648"/>
      <c r="GR408" s="648"/>
      <c r="GS408" s="648"/>
      <c r="GT408" s="648"/>
      <c r="GU408" s="648"/>
      <c r="GV408" s="648"/>
      <c r="GW408" s="648"/>
      <c r="GX408" s="648"/>
      <c r="GY408" s="648"/>
      <c r="GZ408" s="648"/>
      <c r="HA408" s="648"/>
      <c r="HB408" s="648"/>
      <c r="HC408" s="648"/>
      <c r="HD408" s="648"/>
      <c r="HE408" s="648"/>
      <c r="HF408" s="648"/>
      <c r="HG408" s="648"/>
      <c r="HH408" s="648"/>
      <c r="HI408" s="648"/>
      <c r="HJ408" s="648"/>
      <c r="HK408" s="648"/>
      <c r="HL408" s="648"/>
    </row>
    <row r="409" spans="1:220" s="679" customFormat="1">
      <c r="A409" s="648"/>
      <c r="B409" s="648"/>
      <c r="C409" s="648"/>
      <c r="D409" s="648"/>
      <c r="E409" s="648"/>
      <c r="F409" s="648"/>
      <c r="G409" s="690"/>
      <c r="H409" s="691"/>
      <c r="I409" s="691"/>
      <c r="J409" s="645"/>
      <c r="K409" s="648"/>
      <c r="L409" s="648"/>
      <c r="M409" s="648"/>
      <c r="N409" s="648"/>
      <c r="O409" s="648"/>
      <c r="P409" s="648"/>
      <c r="Q409" s="648"/>
      <c r="R409" s="648"/>
      <c r="S409" s="648"/>
      <c r="T409" s="648"/>
      <c r="U409" s="648"/>
      <c r="V409" s="648"/>
      <c r="W409" s="648"/>
      <c r="X409" s="648"/>
      <c r="Y409" s="648"/>
      <c r="Z409" s="648"/>
      <c r="AA409" s="648"/>
      <c r="AB409" s="648"/>
      <c r="AC409" s="648"/>
      <c r="AD409" s="648"/>
      <c r="AE409" s="648"/>
      <c r="AF409" s="648"/>
      <c r="AG409" s="648"/>
      <c r="AH409" s="648"/>
      <c r="AI409" s="648"/>
      <c r="AJ409" s="648"/>
      <c r="AK409" s="648"/>
      <c r="AL409" s="648"/>
      <c r="AM409" s="648"/>
      <c r="AN409" s="648"/>
      <c r="AO409" s="648"/>
      <c r="AP409" s="648"/>
      <c r="AQ409" s="648"/>
      <c r="AR409" s="648"/>
      <c r="AS409" s="648"/>
      <c r="AT409" s="648"/>
      <c r="AU409" s="648"/>
      <c r="AV409" s="648"/>
      <c r="AW409" s="648"/>
      <c r="AX409" s="648"/>
      <c r="AY409" s="648"/>
      <c r="AZ409" s="648"/>
      <c r="BA409" s="648"/>
      <c r="BB409" s="648"/>
      <c r="BC409" s="648"/>
      <c r="BD409" s="648"/>
      <c r="BE409" s="648"/>
      <c r="BF409" s="648"/>
      <c r="BG409" s="648"/>
      <c r="BH409" s="648"/>
      <c r="BI409" s="648"/>
      <c r="BJ409" s="648"/>
      <c r="BK409" s="648"/>
      <c r="BL409" s="648"/>
      <c r="BM409" s="648"/>
      <c r="BN409" s="648"/>
      <c r="BO409" s="648"/>
      <c r="BP409" s="648"/>
      <c r="BQ409" s="648"/>
      <c r="BR409" s="648"/>
      <c r="BS409" s="648"/>
      <c r="BT409" s="648"/>
      <c r="BU409" s="648"/>
      <c r="BV409" s="648"/>
      <c r="BW409" s="648"/>
      <c r="BX409" s="648"/>
      <c r="BY409" s="648"/>
      <c r="BZ409" s="648"/>
      <c r="CA409" s="648"/>
      <c r="CB409" s="648"/>
      <c r="CC409" s="648"/>
      <c r="CD409" s="648"/>
      <c r="CE409" s="648"/>
      <c r="CF409" s="648"/>
      <c r="CG409" s="648"/>
      <c r="CH409" s="648"/>
      <c r="CI409" s="648"/>
      <c r="CJ409" s="648"/>
      <c r="CK409" s="648"/>
      <c r="CL409" s="648"/>
      <c r="CM409" s="648"/>
      <c r="CN409" s="648"/>
      <c r="CO409" s="648"/>
      <c r="CP409" s="648"/>
      <c r="CQ409" s="648"/>
      <c r="CR409" s="648"/>
      <c r="CS409" s="648"/>
      <c r="CT409" s="648"/>
      <c r="CU409" s="648"/>
      <c r="CV409" s="648"/>
      <c r="CW409" s="648"/>
      <c r="CX409" s="648"/>
      <c r="CY409" s="648"/>
      <c r="CZ409" s="648"/>
      <c r="DA409" s="648"/>
      <c r="DB409" s="648"/>
      <c r="DC409" s="648"/>
      <c r="DD409" s="648"/>
      <c r="DE409" s="648"/>
      <c r="DF409" s="648"/>
      <c r="DG409" s="648"/>
      <c r="DH409" s="648"/>
      <c r="DI409" s="648"/>
      <c r="DJ409" s="648"/>
      <c r="DK409" s="648"/>
      <c r="DL409" s="648"/>
      <c r="DM409" s="648"/>
      <c r="DN409" s="648"/>
      <c r="DO409" s="648"/>
      <c r="DP409" s="648"/>
      <c r="DQ409" s="648"/>
      <c r="DR409" s="648"/>
      <c r="DS409" s="648"/>
      <c r="DT409" s="648"/>
      <c r="DU409" s="648"/>
      <c r="DV409" s="648"/>
      <c r="DW409" s="648"/>
      <c r="DX409" s="648"/>
      <c r="DY409" s="648"/>
      <c r="DZ409" s="648"/>
      <c r="EA409" s="648"/>
      <c r="EB409" s="648"/>
      <c r="EC409" s="648"/>
      <c r="ED409" s="648"/>
      <c r="EE409" s="648"/>
      <c r="EF409" s="648"/>
      <c r="EG409" s="648"/>
      <c r="EH409" s="648"/>
      <c r="EI409" s="648"/>
      <c r="EJ409" s="648"/>
      <c r="EK409" s="648"/>
      <c r="EL409" s="648"/>
      <c r="EM409" s="648"/>
      <c r="EN409" s="648"/>
      <c r="EO409" s="648"/>
      <c r="EP409" s="648"/>
      <c r="EQ409" s="648"/>
      <c r="ER409" s="648"/>
      <c r="ES409" s="648"/>
      <c r="ET409" s="648"/>
      <c r="EU409" s="648"/>
      <c r="EV409" s="648"/>
      <c r="EW409" s="648"/>
      <c r="EX409" s="648"/>
      <c r="EY409" s="648"/>
      <c r="EZ409" s="648"/>
      <c r="FA409" s="648"/>
      <c r="FB409" s="648"/>
      <c r="FC409" s="648"/>
      <c r="FD409" s="648"/>
      <c r="FE409" s="648"/>
      <c r="FF409" s="648"/>
      <c r="FG409" s="648"/>
      <c r="FH409" s="648"/>
      <c r="FI409" s="648"/>
      <c r="FJ409" s="648"/>
      <c r="FK409" s="648"/>
      <c r="FL409" s="648"/>
      <c r="FM409" s="648"/>
      <c r="FN409" s="648"/>
      <c r="FO409" s="648"/>
      <c r="FP409" s="648"/>
      <c r="FQ409" s="648"/>
      <c r="FR409" s="648"/>
      <c r="FS409" s="648"/>
      <c r="FT409" s="648"/>
      <c r="FU409" s="648"/>
      <c r="FV409" s="648"/>
      <c r="FW409" s="648"/>
      <c r="FX409" s="648"/>
      <c r="FY409" s="648"/>
      <c r="FZ409" s="648"/>
      <c r="GA409" s="648"/>
      <c r="GB409" s="648"/>
      <c r="GC409" s="648"/>
      <c r="GD409" s="648"/>
      <c r="GE409" s="648"/>
      <c r="GF409" s="648"/>
      <c r="GG409" s="648"/>
      <c r="GH409" s="648"/>
      <c r="GI409" s="648"/>
      <c r="GJ409" s="648"/>
      <c r="GK409" s="648"/>
      <c r="GL409" s="648"/>
      <c r="GM409" s="648"/>
      <c r="GN409" s="648"/>
      <c r="GO409" s="648"/>
      <c r="GP409" s="648"/>
      <c r="GQ409" s="648"/>
      <c r="GR409" s="648"/>
      <c r="GS409" s="648"/>
      <c r="GT409" s="648"/>
      <c r="GU409" s="648"/>
      <c r="GV409" s="648"/>
      <c r="GW409" s="648"/>
      <c r="GX409" s="648"/>
      <c r="GY409" s="648"/>
      <c r="GZ409" s="648"/>
      <c r="HA409" s="648"/>
      <c r="HB409" s="648"/>
      <c r="HC409" s="648"/>
      <c r="HD409" s="648"/>
      <c r="HE409" s="648"/>
      <c r="HF409" s="648"/>
      <c r="HG409" s="648"/>
      <c r="HH409" s="648"/>
      <c r="HI409" s="648"/>
      <c r="HJ409" s="648"/>
      <c r="HK409" s="648"/>
      <c r="HL409" s="648"/>
    </row>
    <row r="410" spans="1:220" s="679" customFormat="1">
      <c r="A410" s="648"/>
      <c r="B410" s="648"/>
      <c r="C410" s="648"/>
      <c r="D410" s="648"/>
      <c r="E410" s="648"/>
      <c r="F410" s="648"/>
      <c r="G410" s="690"/>
      <c r="H410" s="691"/>
      <c r="I410" s="691"/>
      <c r="J410" s="645"/>
      <c r="K410" s="648"/>
      <c r="L410" s="648"/>
      <c r="M410" s="648"/>
      <c r="N410" s="648"/>
      <c r="O410" s="648"/>
      <c r="P410" s="648"/>
      <c r="Q410" s="648"/>
      <c r="R410" s="648"/>
      <c r="S410" s="648"/>
      <c r="T410" s="648"/>
      <c r="U410" s="648"/>
      <c r="V410" s="648"/>
      <c r="W410" s="648"/>
      <c r="X410" s="648"/>
      <c r="Y410" s="648"/>
      <c r="Z410" s="648"/>
      <c r="AA410" s="648"/>
      <c r="AB410" s="648"/>
      <c r="AC410" s="648"/>
      <c r="AD410" s="648"/>
      <c r="AE410" s="648"/>
      <c r="AF410" s="648"/>
      <c r="AG410" s="648"/>
      <c r="AH410" s="648"/>
      <c r="AI410" s="648"/>
      <c r="AJ410" s="648"/>
      <c r="AK410" s="648"/>
      <c r="AL410" s="648"/>
      <c r="AM410" s="648"/>
      <c r="AN410" s="648"/>
      <c r="AO410" s="648"/>
      <c r="AP410" s="648"/>
      <c r="AQ410" s="648"/>
      <c r="AR410" s="648"/>
      <c r="AS410" s="648"/>
      <c r="AT410" s="648"/>
      <c r="AU410" s="648"/>
      <c r="AV410" s="648"/>
      <c r="AW410" s="648"/>
      <c r="AX410" s="648"/>
      <c r="AY410" s="648"/>
      <c r="AZ410" s="648"/>
      <c r="BA410" s="648"/>
      <c r="BB410" s="648"/>
      <c r="BC410" s="648"/>
      <c r="BD410" s="648"/>
      <c r="BE410" s="648"/>
      <c r="BF410" s="648"/>
      <c r="BG410" s="648"/>
      <c r="BH410" s="648"/>
      <c r="BI410" s="648"/>
      <c r="BJ410" s="648"/>
      <c r="BK410" s="648"/>
      <c r="BL410" s="648"/>
      <c r="BM410" s="648"/>
      <c r="BN410" s="648"/>
      <c r="BO410" s="648"/>
      <c r="BP410" s="648"/>
      <c r="BQ410" s="648"/>
      <c r="BR410" s="648"/>
      <c r="BS410" s="648"/>
      <c r="BT410" s="648"/>
      <c r="BU410" s="648"/>
      <c r="BV410" s="648"/>
      <c r="BW410" s="648"/>
      <c r="BX410" s="648"/>
      <c r="BY410" s="648"/>
      <c r="BZ410" s="648"/>
      <c r="CA410" s="648"/>
      <c r="CB410" s="648"/>
      <c r="CC410" s="648"/>
      <c r="CD410" s="648"/>
      <c r="CE410" s="648"/>
      <c r="CF410" s="648"/>
      <c r="CG410" s="648"/>
      <c r="CH410" s="648"/>
      <c r="CI410" s="648"/>
      <c r="CJ410" s="648"/>
      <c r="CK410" s="648"/>
      <c r="CL410" s="648"/>
      <c r="CM410" s="648"/>
      <c r="CN410" s="648"/>
      <c r="CO410" s="648"/>
      <c r="CP410" s="648"/>
      <c r="CQ410" s="648"/>
      <c r="CR410" s="648"/>
      <c r="CS410" s="648"/>
      <c r="CT410" s="648"/>
      <c r="CU410" s="648"/>
      <c r="CV410" s="648"/>
      <c r="CW410" s="648"/>
      <c r="CX410" s="648"/>
      <c r="CY410" s="648"/>
      <c r="CZ410" s="648"/>
      <c r="DA410" s="648"/>
      <c r="DB410" s="648"/>
      <c r="DC410" s="648"/>
      <c r="DD410" s="648"/>
      <c r="DE410" s="648"/>
      <c r="DF410" s="648"/>
      <c r="DG410" s="648"/>
      <c r="DH410" s="648"/>
      <c r="DI410" s="648"/>
      <c r="DJ410" s="648"/>
      <c r="DK410" s="648"/>
      <c r="DL410" s="648"/>
      <c r="DM410" s="648"/>
      <c r="DN410" s="648"/>
      <c r="DO410" s="648"/>
      <c r="DP410" s="648"/>
      <c r="DQ410" s="648"/>
      <c r="DR410" s="648"/>
      <c r="DS410" s="648"/>
      <c r="DT410" s="648"/>
      <c r="DU410" s="648"/>
      <c r="DV410" s="648"/>
      <c r="DW410" s="648"/>
      <c r="DX410" s="648"/>
      <c r="DY410" s="648"/>
      <c r="DZ410" s="648"/>
      <c r="EA410" s="648"/>
      <c r="EB410" s="648"/>
      <c r="EC410" s="648"/>
      <c r="ED410" s="648"/>
      <c r="EE410" s="648"/>
      <c r="EF410" s="648"/>
      <c r="EG410" s="648"/>
      <c r="EH410" s="648"/>
      <c r="EI410" s="648"/>
      <c r="EJ410" s="648"/>
      <c r="EK410" s="648"/>
      <c r="EL410" s="648"/>
      <c r="EM410" s="648"/>
      <c r="EN410" s="648"/>
      <c r="EO410" s="648"/>
      <c r="EP410" s="648"/>
      <c r="EQ410" s="648"/>
      <c r="ER410" s="648"/>
      <c r="ES410" s="648"/>
      <c r="ET410" s="648"/>
      <c r="EU410" s="648"/>
      <c r="EV410" s="648"/>
      <c r="EW410" s="648"/>
      <c r="EX410" s="648"/>
      <c r="EY410" s="648"/>
      <c r="EZ410" s="648"/>
      <c r="FA410" s="648"/>
      <c r="FB410" s="648"/>
      <c r="FC410" s="648"/>
      <c r="FD410" s="648"/>
      <c r="FE410" s="648"/>
      <c r="FF410" s="648"/>
      <c r="FG410" s="648"/>
      <c r="FH410" s="648"/>
      <c r="FI410" s="648"/>
      <c r="FJ410" s="648"/>
      <c r="FK410" s="648"/>
      <c r="FL410" s="648"/>
      <c r="FM410" s="648"/>
      <c r="FN410" s="648"/>
      <c r="FO410" s="648"/>
      <c r="FP410" s="648"/>
      <c r="FQ410" s="648"/>
      <c r="FR410" s="648"/>
      <c r="FS410" s="648"/>
      <c r="FT410" s="648"/>
      <c r="FU410" s="648"/>
      <c r="FV410" s="648"/>
      <c r="FW410" s="648"/>
      <c r="FX410" s="648"/>
      <c r="FY410" s="648"/>
      <c r="FZ410" s="648"/>
      <c r="GA410" s="648"/>
      <c r="GB410" s="648"/>
      <c r="GC410" s="648"/>
      <c r="GD410" s="648"/>
      <c r="GE410" s="648"/>
      <c r="GF410" s="648"/>
      <c r="GG410" s="648"/>
      <c r="GH410" s="648"/>
      <c r="GI410" s="648"/>
      <c r="GJ410" s="648"/>
      <c r="GK410" s="648"/>
      <c r="GL410" s="648"/>
      <c r="GM410" s="648"/>
      <c r="GN410" s="648"/>
      <c r="GO410" s="648"/>
      <c r="GP410" s="648"/>
      <c r="GQ410" s="648"/>
      <c r="GR410" s="648"/>
      <c r="GS410" s="648"/>
      <c r="GT410" s="648"/>
      <c r="GU410" s="648"/>
      <c r="GV410" s="648"/>
      <c r="GW410" s="648"/>
      <c r="GX410" s="648"/>
      <c r="GY410" s="648"/>
      <c r="GZ410" s="648"/>
      <c r="HA410" s="648"/>
      <c r="HB410" s="648"/>
      <c r="HC410" s="648"/>
      <c r="HD410" s="648"/>
      <c r="HE410" s="648"/>
      <c r="HF410" s="648"/>
      <c r="HG410" s="648"/>
      <c r="HH410" s="648"/>
      <c r="HI410" s="648"/>
      <c r="HJ410" s="648"/>
      <c r="HK410" s="648"/>
      <c r="HL410" s="648"/>
    </row>
    <row r="411" spans="1:220" s="679" customFormat="1">
      <c r="A411" s="648"/>
      <c r="B411" s="648"/>
      <c r="C411" s="648"/>
      <c r="D411" s="648"/>
      <c r="E411" s="648"/>
      <c r="F411" s="648"/>
      <c r="G411" s="690"/>
      <c r="H411" s="691"/>
      <c r="I411" s="691"/>
      <c r="J411" s="645"/>
      <c r="K411" s="648"/>
      <c r="L411" s="648"/>
      <c r="M411" s="648"/>
      <c r="N411" s="648"/>
      <c r="O411" s="648"/>
      <c r="P411" s="648"/>
      <c r="Q411" s="648"/>
      <c r="R411" s="648"/>
      <c r="S411" s="648"/>
      <c r="T411" s="648"/>
      <c r="U411" s="648"/>
      <c r="V411" s="648"/>
      <c r="W411" s="648"/>
      <c r="X411" s="648"/>
      <c r="Y411" s="648"/>
      <c r="Z411" s="648"/>
      <c r="AA411" s="648"/>
      <c r="AB411" s="648"/>
      <c r="AC411" s="648"/>
      <c r="AD411" s="648"/>
      <c r="AE411" s="648"/>
      <c r="AF411" s="648"/>
      <c r="AG411" s="648"/>
      <c r="AH411" s="648"/>
      <c r="AI411" s="648"/>
      <c r="AJ411" s="648"/>
      <c r="AK411" s="648"/>
      <c r="AL411" s="648"/>
      <c r="AM411" s="648"/>
      <c r="AN411" s="648"/>
      <c r="AO411" s="648"/>
      <c r="AP411" s="648"/>
      <c r="AQ411" s="648"/>
      <c r="AR411" s="648"/>
      <c r="AS411" s="648"/>
      <c r="AT411" s="648"/>
      <c r="AU411" s="648"/>
      <c r="AV411" s="648"/>
      <c r="AW411" s="648"/>
      <c r="AX411" s="648"/>
      <c r="AY411" s="648"/>
      <c r="AZ411" s="648"/>
      <c r="BA411" s="648"/>
      <c r="BB411" s="648"/>
      <c r="BC411" s="648"/>
      <c r="BD411" s="648"/>
      <c r="BE411" s="648"/>
      <c r="BF411" s="648"/>
      <c r="BG411" s="648"/>
      <c r="BH411" s="648"/>
      <c r="BI411" s="648"/>
      <c r="BJ411" s="648"/>
      <c r="BK411" s="648"/>
      <c r="BL411" s="648"/>
      <c r="BM411" s="648"/>
      <c r="BN411" s="648"/>
      <c r="BO411" s="648"/>
      <c r="BP411" s="648"/>
      <c r="BQ411" s="648"/>
      <c r="BR411" s="648"/>
      <c r="BS411" s="648"/>
      <c r="BT411" s="648"/>
      <c r="BU411" s="648"/>
      <c r="BV411" s="648"/>
      <c r="BW411" s="648"/>
      <c r="BX411" s="648"/>
      <c r="BY411" s="648"/>
      <c r="BZ411" s="648"/>
      <c r="CA411" s="648"/>
      <c r="CB411" s="648"/>
      <c r="CC411" s="648"/>
      <c r="CD411" s="648"/>
      <c r="CE411" s="648"/>
      <c r="CF411" s="648"/>
      <c r="CG411" s="648"/>
      <c r="CH411" s="648"/>
      <c r="CI411" s="648"/>
      <c r="CJ411" s="648"/>
      <c r="CK411" s="648"/>
      <c r="CL411" s="648"/>
      <c r="CM411" s="648"/>
      <c r="CN411" s="648"/>
      <c r="CO411" s="648"/>
      <c r="CP411" s="648"/>
      <c r="CQ411" s="648"/>
      <c r="CR411" s="648"/>
      <c r="CS411" s="648"/>
      <c r="CT411" s="648"/>
      <c r="CU411" s="648"/>
      <c r="CV411" s="648"/>
      <c r="CW411" s="648"/>
      <c r="CX411" s="648"/>
      <c r="CY411" s="648"/>
      <c r="CZ411" s="648"/>
      <c r="DA411" s="648"/>
      <c r="DB411" s="648"/>
      <c r="DC411" s="648"/>
      <c r="DD411" s="648"/>
      <c r="DE411" s="648"/>
      <c r="DF411" s="648"/>
      <c r="DG411" s="648"/>
      <c r="DH411" s="648"/>
      <c r="DI411" s="648"/>
      <c r="DJ411" s="648"/>
      <c r="DK411" s="648"/>
      <c r="DL411" s="648"/>
      <c r="DM411" s="648"/>
      <c r="DN411" s="648"/>
      <c r="DO411" s="648"/>
      <c r="DP411" s="648"/>
      <c r="DQ411" s="648"/>
      <c r="DR411" s="648"/>
      <c r="DS411" s="648"/>
      <c r="DT411" s="648"/>
      <c r="DU411" s="648"/>
      <c r="DV411" s="648"/>
      <c r="DW411" s="648"/>
      <c r="DX411" s="648"/>
      <c r="DY411" s="648"/>
      <c r="DZ411" s="648"/>
      <c r="EA411" s="648"/>
      <c r="EB411" s="648"/>
      <c r="EC411" s="648"/>
      <c r="ED411" s="648"/>
      <c r="EE411" s="648"/>
      <c r="EF411" s="648"/>
      <c r="EG411" s="648"/>
      <c r="EH411" s="648"/>
      <c r="EI411" s="648"/>
      <c r="EJ411" s="648"/>
      <c r="EK411" s="648"/>
      <c r="EL411" s="648"/>
      <c r="EM411" s="648"/>
      <c r="EN411" s="648"/>
      <c r="EO411" s="648"/>
      <c r="EP411" s="648"/>
      <c r="EQ411" s="648"/>
      <c r="ER411" s="648"/>
      <c r="ES411" s="648"/>
      <c r="ET411" s="648"/>
      <c r="EU411" s="648"/>
      <c r="EV411" s="648"/>
      <c r="EW411" s="648"/>
      <c r="EX411" s="648"/>
      <c r="EY411" s="648"/>
      <c r="EZ411" s="648"/>
      <c r="FA411" s="648"/>
      <c r="FB411" s="648"/>
      <c r="FC411" s="648"/>
      <c r="FD411" s="648"/>
      <c r="FE411" s="648"/>
      <c r="FF411" s="648"/>
      <c r="FG411" s="648"/>
      <c r="FH411" s="648"/>
      <c r="FI411" s="648"/>
      <c r="FJ411" s="648"/>
      <c r="FK411" s="648"/>
      <c r="FL411" s="648"/>
      <c r="FM411" s="648"/>
      <c r="FN411" s="648"/>
      <c r="FO411" s="648"/>
      <c r="FP411" s="648"/>
      <c r="FQ411" s="648"/>
      <c r="FR411" s="648"/>
      <c r="FS411" s="648"/>
      <c r="FT411" s="648"/>
      <c r="FU411" s="648"/>
      <c r="FV411" s="648"/>
      <c r="FW411" s="648"/>
      <c r="FX411" s="648"/>
      <c r="FY411" s="648"/>
      <c r="FZ411" s="648"/>
      <c r="GA411" s="648"/>
      <c r="GB411" s="648"/>
      <c r="GC411" s="648"/>
      <c r="GD411" s="648"/>
      <c r="GE411" s="648"/>
      <c r="GF411" s="648"/>
      <c r="GG411" s="648"/>
      <c r="GH411" s="648"/>
      <c r="GI411" s="648"/>
      <c r="GJ411" s="648"/>
      <c r="GK411" s="648"/>
      <c r="GL411" s="648"/>
      <c r="GM411" s="648"/>
      <c r="GN411" s="648"/>
      <c r="GO411" s="648"/>
      <c r="GP411" s="648"/>
      <c r="GQ411" s="648"/>
      <c r="GR411" s="648"/>
      <c r="GS411" s="648"/>
      <c r="GT411" s="648"/>
      <c r="GU411" s="648"/>
      <c r="GV411" s="648"/>
      <c r="GW411" s="648"/>
      <c r="GX411" s="648"/>
      <c r="GY411" s="648"/>
      <c r="GZ411" s="648"/>
      <c r="HA411" s="648"/>
      <c r="HB411" s="648"/>
      <c r="HC411" s="648"/>
      <c r="HD411" s="648"/>
      <c r="HE411" s="648"/>
      <c r="HF411" s="648"/>
      <c r="HG411" s="648"/>
      <c r="HH411" s="648"/>
      <c r="HI411" s="648"/>
      <c r="HJ411" s="648"/>
      <c r="HK411" s="648"/>
      <c r="HL411" s="648"/>
    </row>
    <row r="412" spans="1:220" s="679" customFormat="1">
      <c r="A412" s="648"/>
      <c r="B412" s="648"/>
      <c r="C412" s="648"/>
      <c r="D412" s="648"/>
      <c r="E412" s="648"/>
      <c r="F412" s="648"/>
      <c r="G412" s="690"/>
      <c r="H412" s="691"/>
      <c r="I412" s="691"/>
      <c r="J412" s="645"/>
      <c r="K412" s="648"/>
      <c r="L412" s="648"/>
      <c r="M412" s="648"/>
      <c r="N412" s="648"/>
      <c r="O412" s="648"/>
      <c r="P412" s="648"/>
      <c r="Q412" s="648"/>
      <c r="R412" s="648"/>
      <c r="S412" s="648"/>
      <c r="T412" s="648"/>
      <c r="U412" s="648"/>
      <c r="V412" s="648"/>
      <c r="W412" s="648"/>
      <c r="X412" s="648"/>
      <c r="Y412" s="648"/>
      <c r="Z412" s="648"/>
      <c r="AA412" s="648"/>
      <c r="AB412" s="648"/>
      <c r="AC412" s="648"/>
      <c r="AD412" s="648"/>
      <c r="AE412" s="648"/>
      <c r="AF412" s="648"/>
      <c r="AG412" s="648"/>
      <c r="AH412" s="648"/>
      <c r="AI412" s="648"/>
      <c r="AJ412" s="648"/>
      <c r="AK412" s="648"/>
      <c r="AL412" s="648"/>
      <c r="AM412" s="648"/>
      <c r="AN412" s="648"/>
      <c r="AO412" s="648"/>
      <c r="AP412" s="648"/>
      <c r="AQ412" s="648"/>
      <c r="AR412" s="648"/>
      <c r="AS412" s="648"/>
      <c r="AT412" s="648"/>
      <c r="AU412" s="648"/>
      <c r="AV412" s="648"/>
      <c r="AW412" s="648"/>
      <c r="AX412" s="648"/>
      <c r="AY412" s="648"/>
      <c r="AZ412" s="648"/>
      <c r="BA412" s="648"/>
      <c r="BB412" s="648"/>
      <c r="BC412" s="648"/>
      <c r="BD412" s="648"/>
      <c r="BE412" s="648"/>
      <c r="BF412" s="648"/>
      <c r="BG412" s="648"/>
      <c r="BH412" s="648"/>
      <c r="BI412" s="648"/>
      <c r="BJ412" s="648"/>
      <c r="BK412" s="648"/>
      <c r="BL412" s="648"/>
      <c r="BM412" s="648"/>
      <c r="BN412" s="648"/>
      <c r="BO412" s="648"/>
      <c r="BP412" s="648"/>
      <c r="BQ412" s="648"/>
      <c r="BR412" s="648"/>
      <c r="BS412" s="648"/>
      <c r="BT412" s="648"/>
      <c r="BU412" s="648"/>
      <c r="BV412" s="648"/>
      <c r="BW412" s="648"/>
      <c r="BX412" s="648"/>
      <c r="BY412" s="648"/>
      <c r="BZ412" s="648"/>
      <c r="CA412" s="648"/>
      <c r="CB412" s="648"/>
      <c r="CC412" s="648"/>
      <c r="CD412" s="648"/>
      <c r="CE412" s="648"/>
      <c r="CF412" s="648"/>
      <c r="CG412" s="648"/>
      <c r="CH412" s="648"/>
      <c r="CI412" s="648"/>
      <c r="CJ412" s="648"/>
      <c r="CK412" s="648"/>
      <c r="CL412" s="648"/>
      <c r="CM412" s="648"/>
      <c r="CN412" s="648"/>
      <c r="CO412" s="648"/>
      <c r="CP412" s="648"/>
      <c r="CQ412" s="648"/>
      <c r="CR412" s="648"/>
      <c r="CS412" s="648"/>
      <c r="CT412" s="648"/>
      <c r="CU412" s="648"/>
      <c r="CV412" s="648"/>
      <c r="CW412" s="648"/>
      <c r="CX412" s="648"/>
      <c r="CY412" s="648"/>
      <c r="CZ412" s="648"/>
      <c r="DA412" s="648"/>
      <c r="DB412" s="648"/>
      <c r="DC412" s="648"/>
      <c r="DD412" s="648"/>
      <c r="DE412" s="648"/>
      <c r="DF412" s="648"/>
      <c r="DG412" s="648"/>
      <c r="DH412" s="648"/>
      <c r="DI412" s="648"/>
      <c r="DJ412" s="648"/>
      <c r="DK412" s="648"/>
      <c r="DL412" s="648"/>
      <c r="DM412" s="648"/>
      <c r="DN412" s="648"/>
      <c r="DO412" s="648"/>
      <c r="DP412" s="648"/>
      <c r="DQ412" s="648"/>
      <c r="DR412" s="648"/>
      <c r="DS412" s="648"/>
      <c r="DT412" s="648"/>
      <c r="DU412" s="648"/>
      <c r="DV412" s="648"/>
      <c r="DW412" s="648"/>
      <c r="DX412" s="648"/>
      <c r="DY412" s="648"/>
      <c r="DZ412" s="648"/>
      <c r="EA412" s="648"/>
      <c r="EB412" s="648"/>
      <c r="EC412" s="648"/>
      <c r="ED412" s="648"/>
      <c r="EE412" s="648"/>
      <c r="EF412" s="648"/>
      <c r="EG412" s="648"/>
      <c r="EH412" s="648"/>
      <c r="EI412" s="648"/>
      <c r="EJ412" s="648"/>
      <c r="EK412" s="648"/>
      <c r="EL412" s="648"/>
      <c r="EM412" s="648"/>
      <c r="EN412" s="648"/>
      <c r="EO412" s="648"/>
      <c r="EP412" s="648"/>
      <c r="EQ412" s="648"/>
      <c r="ER412" s="648"/>
      <c r="ES412" s="648"/>
      <c r="ET412" s="648"/>
      <c r="EU412" s="648"/>
      <c r="EV412" s="648"/>
      <c r="EW412" s="648"/>
      <c r="EX412" s="648"/>
      <c r="EY412" s="648"/>
      <c r="EZ412" s="648"/>
      <c r="FA412" s="648"/>
      <c r="FB412" s="648"/>
      <c r="FC412" s="648"/>
      <c r="FD412" s="648"/>
      <c r="FE412" s="648"/>
      <c r="FF412" s="648"/>
      <c r="FG412" s="648"/>
      <c r="FH412" s="648"/>
      <c r="FI412" s="648"/>
      <c r="FJ412" s="648"/>
      <c r="FK412" s="648"/>
      <c r="FL412" s="648"/>
      <c r="FM412" s="648"/>
      <c r="FN412" s="648"/>
      <c r="FO412" s="648"/>
      <c r="FP412" s="648"/>
      <c r="FQ412" s="648"/>
      <c r="FR412" s="648"/>
      <c r="FS412" s="648"/>
      <c r="FT412" s="648"/>
      <c r="FU412" s="648"/>
      <c r="FV412" s="648"/>
      <c r="FW412" s="648"/>
      <c r="FX412" s="648"/>
      <c r="FY412" s="648"/>
      <c r="FZ412" s="648"/>
      <c r="GA412" s="648"/>
      <c r="GB412" s="648"/>
      <c r="GC412" s="648"/>
      <c r="GD412" s="648"/>
      <c r="GE412" s="648"/>
      <c r="GF412" s="648"/>
      <c r="GG412" s="648"/>
      <c r="GH412" s="648"/>
      <c r="GI412" s="648"/>
      <c r="GJ412" s="648"/>
      <c r="GK412" s="648"/>
      <c r="GL412" s="648"/>
      <c r="GM412" s="648"/>
      <c r="GN412" s="648"/>
      <c r="GO412" s="648"/>
      <c r="GP412" s="648"/>
      <c r="GQ412" s="648"/>
      <c r="GR412" s="648"/>
      <c r="GS412" s="648"/>
      <c r="GT412" s="648"/>
      <c r="GU412" s="648"/>
      <c r="GV412" s="648"/>
      <c r="GW412" s="648"/>
      <c r="GX412" s="648"/>
      <c r="GY412" s="648"/>
      <c r="GZ412" s="648"/>
      <c r="HA412" s="648"/>
      <c r="HB412" s="648"/>
      <c r="HC412" s="648"/>
      <c r="HD412" s="648"/>
      <c r="HE412" s="648"/>
      <c r="HF412" s="648"/>
      <c r="HG412" s="648"/>
      <c r="HH412" s="648"/>
      <c r="HI412" s="648"/>
      <c r="HJ412" s="648"/>
      <c r="HK412" s="648"/>
      <c r="HL412" s="648"/>
    </row>
    <row r="413" spans="1:220" s="679" customFormat="1">
      <c r="A413" s="648"/>
      <c r="B413" s="648"/>
      <c r="C413" s="648"/>
      <c r="D413" s="648"/>
      <c r="E413" s="648"/>
      <c r="F413" s="648"/>
      <c r="G413" s="690"/>
      <c r="H413" s="691"/>
      <c r="I413" s="691"/>
      <c r="J413" s="645"/>
      <c r="K413" s="648"/>
      <c r="L413" s="648"/>
      <c r="M413" s="648"/>
      <c r="N413" s="648"/>
      <c r="O413" s="648"/>
      <c r="P413" s="648"/>
      <c r="Q413" s="648"/>
      <c r="R413" s="648"/>
      <c r="S413" s="648"/>
      <c r="T413" s="648"/>
      <c r="U413" s="648"/>
      <c r="V413" s="648"/>
      <c r="W413" s="648"/>
      <c r="X413" s="648"/>
      <c r="Y413" s="648"/>
      <c r="Z413" s="648"/>
      <c r="AA413" s="648"/>
      <c r="AB413" s="648"/>
      <c r="AC413" s="648"/>
      <c r="AD413" s="648"/>
      <c r="AE413" s="648"/>
      <c r="AF413" s="648"/>
      <c r="AG413" s="648"/>
      <c r="AH413" s="648"/>
      <c r="AI413" s="648"/>
      <c r="AJ413" s="648"/>
      <c r="AK413" s="648"/>
      <c r="AL413" s="648"/>
      <c r="AM413" s="648"/>
      <c r="AN413" s="648"/>
      <c r="AO413" s="648"/>
      <c r="AP413" s="648"/>
      <c r="AQ413" s="648"/>
      <c r="AR413" s="648"/>
      <c r="AS413" s="648"/>
      <c r="AT413" s="648"/>
      <c r="AU413" s="648"/>
      <c r="AV413" s="648"/>
      <c r="AW413" s="648"/>
      <c r="AX413" s="648"/>
      <c r="AY413" s="648"/>
      <c r="AZ413" s="648"/>
      <c r="BA413" s="648"/>
      <c r="BB413" s="648"/>
      <c r="BC413" s="648"/>
      <c r="BD413" s="648"/>
      <c r="BE413" s="648"/>
      <c r="BF413" s="648"/>
      <c r="BG413" s="648"/>
      <c r="BH413" s="648"/>
      <c r="BI413" s="648"/>
      <c r="BJ413" s="648"/>
      <c r="BK413" s="648"/>
      <c r="BL413" s="648"/>
      <c r="BM413" s="648"/>
      <c r="BN413" s="648"/>
      <c r="BO413" s="648"/>
      <c r="BP413" s="648"/>
      <c r="BQ413" s="648"/>
      <c r="BR413" s="648"/>
      <c r="BS413" s="648"/>
      <c r="BT413" s="648"/>
      <c r="BU413" s="648"/>
      <c r="BV413" s="648"/>
      <c r="BW413" s="648"/>
      <c r="BX413" s="648"/>
      <c r="BY413" s="648"/>
      <c r="BZ413" s="648"/>
      <c r="CA413" s="648"/>
      <c r="CB413" s="648"/>
      <c r="CC413" s="648"/>
      <c r="CD413" s="648"/>
      <c r="CE413" s="648"/>
      <c r="CF413" s="648"/>
      <c r="CG413" s="648"/>
      <c r="CH413" s="648"/>
      <c r="CI413" s="648"/>
      <c r="CJ413" s="648"/>
      <c r="CK413" s="648"/>
      <c r="CL413" s="648"/>
      <c r="CM413" s="648"/>
      <c r="CN413" s="648"/>
      <c r="CO413" s="648"/>
      <c r="CP413" s="648"/>
      <c r="CQ413" s="648"/>
      <c r="CR413" s="648"/>
      <c r="CS413" s="648"/>
      <c r="CT413" s="648"/>
      <c r="CU413" s="648"/>
      <c r="CV413" s="648"/>
      <c r="CW413" s="648"/>
      <c r="CX413" s="648"/>
      <c r="CY413" s="648"/>
      <c r="CZ413" s="648"/>
      <c r="DA413" s="648"/>
      <c r="DB413" s="648"/>
      <c r="DC413" s="648"/>
      <c r="DD413" s="648"/>
      <c r="DE413" s="648"/>
      <c r="DF413" s="648"/>
      <c r="DG413" s="648"/>
      <c r="DH413" s="648"/>
      <c r="DI413" s="648"/>
      <c r="DJ413" s="648"/>
      <c r="DK413" s="648"/>
      <c r="DL413" s="648"/>
      <c r="DM413" s="648"/>
      <c r="DN413" s="648"/>
      <c r="DO413" s="648"/>
      <c r="DP413" s="648"/>
      <c r="DQ413" s="648"/>
      <c r="DR413" s="648"/>
      <c r="DS413" s="648"/>
      <c r="DT413" s="648"/>
      <c r="DU413" s="648"/>
      <c r="DV413" s="648"/>
      <c r="DW413" s="648"/>
      <c r="DX413" s="648"/>
      <c r="DY413" s="648"/>
      <c r="DZ413" s="648"/>
      <c r="EA413" s="648"/>
      <c r="EB413" s="648"/>
      <c r="EC413" s="648"/>
      <c r="ED413" s="648"/>
      <c r="EE413" s="648"/>
      <c r="EF413" s="648"/>
      <c r="EG413" s="648"/>
      <c r="EH413" s="648"/>
      <c r="EI413" s="648"/>
      <c r="EJ413" s="648"/>
      <c r="EK413" s="648"/>
      <c r="EL413" s="648"/>
      <c r="EM413" s="648"/>
      <c r="EN413" s="648"/>
      <c r="EO413" s="648"/>
      <c r="EP413" s="648"/>
      <c r="EQ413" s="648"/>
      <c r="ER413" s="648"/>
      <c r="ES413" s="648"/>
      <c r="ET413" s="648"/>
      <c r="EU413" s="648"/>
      <c r="EV413" s="648"/>
      <c r="EW413" s="648"/>
      <c r="EX413" s="648"/>
      <c r="EY413" s="648"/>
      <c r="EZ413" s="648"/>
      <c r="FA413" s="648"/>
      <c r="FB413" s="648"/>
      <c r="FC413" s="648"/>
      <c r="FD413" s="648"/>
      <c r="FE413" s="648"/>
      <c r="FF413" s="648"/>
      <c r="FG413" s="648"/>
      <c r="FH413" s="648"/>
      <c r="FI413" s="648"/>
      <c r="FJ413" s="648"/>
      <c r="FK413" s="648"/>
      <c r="FL413" s="648"/>
      <c r="FM413" s="648"/>
      <c r="FN413" s="648"/>
      <c r="FO413" s="648"/>
      <c r="FP413" s="648"/>
      <c r="FQ413" s="648"/>
      <c r="FR413" s="648"/>
      <c r="FS413" s="648"/>
      <c r="FT413" s="648"/>
      <c r="FU413" s="648"/>
      <c r="FV413" s="648"/>
      <c r="FW413" s="648"/>
      <c r="FX413" s="648"/>
      <c r="FY413" s="648"/>
      <c r="FZ413" s="648"/>
      <c r="GA413" s="648"/>
      <c r="GB413" s="648"/>
      <c r="GC413" s="648"/>
      <c r="GD413" s="648"/>
      <c r="GE413" s="648"/>
      <c r="GF413" s="648"/>
      <c r="GG413" s="648"/>
      <c r="GH413" s="648"/>
      <c r="GI413" s="648"/>
      <c r="GJ413" s="648"/>
      <c r="GK413" s="648"/>
      <c r="GL413" s="648"/>
      <c r="GM413" s="648"/>
      <c r="GN413" s="648"/>
      <c r="GO413" s="648"/>
      <c r="GP413" s="648"/>
      <c r="GQ413" s="648"/>
      <c r="GR413" s="648"/>
      <c r="GS413" s="648"/>
      <c r="GT413" s="648"/>
      <c r="GU413" s="648"/>
      <c r="GV413" s="648"/>
      <c r="GW413" s="648"/>
      <c r="GX413" s="648"/>
      <c r="GY413" s="648"/>
      <c r="GZ413" s="648"/>
      <c r="HA413" s="648"/>
      <c r="HB413" s="648"/>
      <c r="HC413" s="648"/>
      <c r="HD413" s="648"/>
      <c r="HE413" s="648"/>
      <c r="HF413" s="648"/>
      <c r="HG413" s="648"/>
      <c r="HH413" s="648"/>
      <c r="HI413" s="648"/>
      <c r="HJ413" s="648"/>
      <c r="HK413" s="648"/>
      <c r="HL413" s="648"/>
    </row>
    <row r="414" spans="1:220" s="679" customFormat="1">
      <c r="A414" s="648"/>
      <c r="B414" s="648"/>
      <c r="C414" s="648"/>
      <c r="D414" s="648"/>
      <c r="E414" s="648"/>
      <c r="F414" s="648"/>
      <c r="G414" s="690"/>
      <c r="H414" s="691"/>
      <c r="I414" s="691"/>
      <c r="J414" s="645"/>
      <c r="K414" s="648"/>
      <c r="L414" s="648"/>
      <c r="M414" s="648"/>
      <c r="N414" s="648"/>
      <c r="O414" s="648"/>
      <c r="P414" s="648"/>
      <c r="Q414" s="648"/>
      <c r="R414" s="648"/>
      <c r="S414" s="648"/>
      <c r="T414" s="648"/>
      <c r="U414" s="648"/>
      <c r="V414" s="648"/>
      <c r="W414" s="648"/>
      <c r="X414" s="648"/>
      <c r="Y414" s="648"/>
      <c r="Z414" s="648"/>
      <c r="AA414" s="648"/>
      <c r="AB414" s="648"/>
      <c r="AC414" s="648"/>
      <c r="AD414" s="648"/>
      <c r="AE414" s="648"/>
      <c r="AF414" s="648"/>
      <c r="AG414" s="648"/>
      <c r="AH414" s="648"/>
      <c r="AI414" s="648"/>
      <c r="AJ414" s="648"/>
      <c r="AK414" s="648"/>
      <c r="AL414" s="648"/>
      <c r="AM414" s="648"/>
      <c r="AN414" s="648"/>
      <c r="AO414" s="648"/>
      <c r="AP414" s="648"/>
      <c r="AQ414" s="648"/>
      <c r="AR414" s="648"/>
      <c r="AS414" s="648"/>
      <c r="AT414" s="648"/>
      <c r="AU414" s="648"/>
      <c r="AV414" s="648"/>
      <c r="AW414" s="648"/>
      <c r="AX414" s="648"/>
      <c r="AY414" s="648"/>
      <c r="AZ414" s="648"/>
      <c r="BA414" s="648"/>
      <c r="BB414" s="648"/>
      <c r="BC414" s="648"/>
      <c r="BD414" s="648"/>
      <c r="BE414" s="648"/>
      <c r="BF414" s="648"/>
      <c r="BG414" s="648"/>
      <c r="BH414" s="648"/>
      <c r="BI414" s="648"/>
      <c r="BJ414" s="648"/>
      <c r="BK414" s="648"/>
      <c r="BL414" s="648"/>
      <c r="BM414" s="648"/>
      <c r="BN414" s="648"/>
      <c r="BO414" s="648"/>
      <c r="BP414" s="648"/>
      <c r="BQ414" s="648"/>
      <c r="BR414" s="648"/>
      <c r="BS414" s="648"/>
      <c r="BT414" s="648"/>
      <c r="BU414" s="648"/>
      <c r="BV414" s="648"/>
      <c r="BW414" s="648"/>
      <c r="BX414" s="648"/>
      <c r="BY414" s="648"/>
      <c r="BZ414" s="648"/>
      <c r="CA414" s="648"/>
      <c r="CB414" s="648"/>
      <c r="CC414" s="648"/>
      <c r="CD414" s="648"/>
      <c r="CE414" s="648"/>
      <c r="CF414" s="648"/>
      <c r="CG414" s="648"/>
      <c r="CH414" s="648"/>
      <c r="CI414" s="648"/>
      <c r="CJ414" s="648"/>
      <c r="CK414" s="648"/>
      <c r="CL414" s="648"/>
      <c r="CM414" s="648"/>
      <c r="CN414" s="648"/>
      <c r="CO414" s="648"/>
      <c r="CP414" s="648"/>
      <c r="CQ414" s="648"/>
      <c r="CR414" s="648"/>
      <c r="CS414" s="648"/>
      <c r="CT414" s="648"/>
      <c r="CU414" s="648"/>
      <c r="CV414" s="648"/>
      <c r="CW414" s="648"/>
      <c r="CX414" s="648"/>
      <c r="CY414" s="648"/>
      <c r="CZ414" s="648"/>
      <c r="DA414" s="648"/>
      <c r="DB414" s="648"/>
      <c r="DC414" s="648"/>
      <c r="DD414" s="648"/>
      <c r="DE414" s="648"/>
      <c r="DF414" s="648"/>
      <c r="DG414" s="648"/>
      <c r="DH414" s="648"/>
      <c r="DI414" s="648"/>
      <c r="DJ414" s="648"/>
      <c r="DK414" s="648"/>
      <c r="DL414" s="648"/>
      <c r="DM414" s="648"/>
      <c r="DN414" s="648"/>
      <c r="DO414" s="648"/>
      <c r="DP414" s="648"/>
      <c r="DQ414" s="648"/>
      <c r="DR414" s="648"/>
      <c r="DS414" s="648"/>
      <c r="DT414" s="648"/>
      <c r="DU414" s="648"/>
      <c r="DV414" s="648"/>
      <c r="DW414" s="648"/>
      <c r="DX414" s="648"/>
      <c r="DY414" s="648"/>
      <c r="DZ414" s="648"/>
      <c r="EA414" s="648"/>
      <c r="EB414" s="648"/>
      <c r="EC414" s="648"/>
      <c r="ED414" s="648"/>
      <c r="EE414" s="648"/>
      <c r="EF414" s="648"/>
      <c r="EG414" s="648"/>
      <c r="EH414" s="648"/>
      <c r="EI414" s="648"/>
      <c r="EJ414" s="648"/>
      <c r="EK414" s="648"/>
      <c r="EL414" s="648"/>
      <c r="EM414" s="648"/>
      <c r="EN414" s="648"/>
      <c r="EO414" s="648"/>
      <c r="EP414" s="648"/>
      <c r="EQ414" s="648"/>
      <c r="ER414" s="648"/>
      <c r="ES414" s="648"/>
      <c r="ET414" s="648"/>
      <c r="EU414" s="648"/>
      <c r="EV414" s="648"/>
      <c r="EW414" s="648"/>
      <c r="EX414" s="648"/>
      <c r="EY414" s="648"/>
      <c r="EZ414" s="648"/>
      <c r="FA414" s="648"/>
      <c r="FB414" s="648"/>
      <c r="FC414" s="648"/>
      <c r="FD414" s="648"/>
      <c r="FE414" s="648"/>
      <c r="FF414" s="648"/>
      <c r="FG414" s="648"/>
      <c r="FH414" s="648"/>
      <c r="FI414" s="648"/>
      <c r="FJ414" s="648"/>
      <c r="FK414" s="648"/>
      <c r="FL414" s="648"/>
      <c r="FM414" s="648"/>
      <c r="FN414" s="648"/>
      <c r="FO414" s="648"/>
      <c r="FP414" s="648"/>
      <c r="FQ414" s="648"/>
      <c r="FR414" s="648"/>
      <c r="FS414" s="648"/>
      <c r="FT414" s="648"/>
      <c r="FU414" s="648"/>
      <c r="FV414" s="648"/>
      <c r="FW414" s="648"/>
      <c r="FX414" s="648"/>
      <c r="FY414" s="648"/>
      <c r="FZ414" s="648"/>
      <c r="GA414" s="648"/>
      <c r="GB414" s="648"/>
      <c r="GC414" s="648"/>
      <c r="GD414" s="648"/>
      <c r="GE414" s="648"/>
      <c r="GF414" s="648"/>
      <c r="GG414" s="648"/>
      <c r="GH414" s="648"/>
      <c r="GI414" s="648"/>
      <c r="GJ414" s="648"/>
      <c r="GK414" s="648"/>
      <c r="GL414" s="648"/>
      <c r="GM414" s="648"/>
      <c r="GN414" s="648"/>
      <c r="GO414" s="648"/>
      <c r="GP414" s="648"/>
      <c r="GQ414" s="648"/>
      <c r="GR414" s="648"/>
      <c r="GS414" s="648"/>
      <c r="GT414" s="648"/>
      <c r="GU414" s="648"/>
      <c r="GV414" s="648"/>
      <c r="GW414" s="648"/>
      <c r="GX414" s="648"/>
      <c r="GY414" s="648"/>
      <c r="GZ414" s="648"/>
      <c r="HA414" s="648"/>
      <c r="HB414" s="648"/>
      <c r="HC414" s="648"/>
      <c r="HD414" s="648"/>
      <c r="HE414" s="648"/>
      <c r="HF414" s="648"/>
      <c r="HG414" s="648"/>
      <c r="HH414" s="648"/>
      <c r="HI414" s="648"/>
      <c r="HJ414" s="648"/>
      <c r="HK414" s="648"/>
      <c r="HL414" s="648"/>
    </row>
    <row r="415" spans="1:220" s="679" customFormat="1">
      <c r="A415" s="648"/>
      <c r="B415" s="648"/>
      <c r="C415" s="648"/>
      <c r="D415" s="648"/>
      <c r="E415" s="648"/>
      <c r="F415" s="648"/>
      <c r="G415" s="690"/>
      <c r="H415" s="691"/>
      <c r="I415" s="691"/>
      <c r="J415" s="645"/>
      <c r="K415" s="648"/>
      <c r="L415" s="648"/>
      <c r="M415" s="648"/>
      <c r="N415" s="648"/>
      <c r="O415" s="648"/>
      <c r="P415" s="648"/>
      <c r="Q415" s="648"/>
      <c r="R415" s="648"/>
      <c r="S415" s="648"/>
      <c r="T415" s="648"/>
      <c r="U415" s="648"/>
      <c r="V415" s="648"/>
      <c r="W415" s="648"/>
      <c r="X415" s="648"/>
      <c r="Y415" s="648"/>
      <c r="Z415" s="648"/>
      <c r="AA415" s="648"/>
      <c r="AB415" s="648"/>
      <c r="AC415" s="648"/>
      <c r="AD415" s="648"/>
      <c r="AE415" s="648"/>
      <c r="AF415" s="648"/>
      <c r="AG415" s="648"/>
      <c r="AH415" s="648"/>
      <c r="AI415" s="648"/>
      <c r="AJ415" s="648"/>
      <c r="AK415" s="648"/>
      <c r="AL415" s="648"/>
      <c r="AM415" s="648"/>
      <c r="AN415" s="648"/>
      <c r="AO415" s="648"/>
      <c r="AP415" s="648"/>
      <c r="AQ415" s="648"/>
      <c r="AR415" s="648"/>
      <c r="AS415" s="648"/>
      <c r="AT415" s="648"/>
      <c r="AU415" s="648"/>
      <c r="AV415" s="648"/>
      <c r="AW415" s="648"/>
      <c r="AX415" s="648"/>
      <c r="AY415" s="648"/>
      <c r="AZ415" s="648"/>
      <c r="BA415" s="648"/>
      <c r="BB415" s="648"/>
      <c r="BC415" s="648"/>
      <c r="BD415" s="648"/>
      <c r="BE415" s="648"/>
      <c r="BF415" s="648"/>
      <c r="BG415" s="648"/>
      <c r="BH415" s="648"/>
      <c r="BI415" s="648"/>
      <c r="BJ415" s="648"/>
      <c r="BK415" s="648"/>
      <c r="BL415" s="648"/>
      <c r="BM415" s="648"/>
      <c r="BN415" s="648"/>
      <c r="BO415" s="648"/>
      <c r="BP415" s="648"/>
      <c r="BQ415" s="648"/>
      <c r="BR415" s="648"/>
      <c r="BS415" s="648"/>
      <c r="BT415" s="648"/>
      <c r="BU415" s="648"/>
      <c r="BV415" s="648"/>
      <c r="BW415" s="648"/>
      <c r="BX415" s="648"/>
      <c r="BY415" s="648"/>
      <c r="BZ415" s="648"/>
      <c r="CA415" s="648"/>
      <c r="CB415" s="648"/>
      <c r="CC415" s="648"/>
      <c r="CD415" s="648"/>
      <c r="CE415" s="648"/>
      <c r="CF415" s="648"/>
      <c r="CG415" s="648"/>
      <c r="CH415" s="648"/>
      <c r="CI415" s="648"/>
      <c r="CJ415" s="648"/>
      <c r="CK415" s="648"/>
      <c r="CL415" s="648"/>
      <c r="CM415" s="648"/>
      <c r="CN415" s="648"/>
      <c r="CO415" s="648"/>
      <c r="CP415" s="648"/>
      <c r="CQ415" s="648"/>
      <c r="CR415" s="648"/>
      <c r="CS415" s="648"/>
      <c r="CT415" s="648"/>
      <c r="CU415" s="648"/>
      <c r="CV415" s="648"/>
      <c r="CW415" s="648"/>
      <c r="CX415" s="648"/>
      <c r="CY415" s="648"/>
      <c r="CZ415" s="648"/>
      <c r="DA415" s="648"/>
      <c r="DB415" s="648"/>
      <c r="DC415" s="648"/>
      <c r="DD415" s="648"/>
      <c r="DE415" s="648"/>
      <c r="DF415" s="648"/>
      <c r="DG415" s="648"/>
      <c r="DH415" s="648"/>
      <c r="DI415" s="648"/>
      <c r="DJ415" s="648"/>
      <c r="DK415" s="648"/>
      <c r="DL415" s="648"/>
      <c r="DM415" s="648"/>
      <c r="DN415" s="648"/>
      <c r="DO415" s="648"/>
      <c r="DP415" s="648"/>
      <c r="DQ415" s="648"/>
      <c r="DR415" s="648"/>
      <c r="DS415" s="648"/>
      <c r="DT415" s="648"/>
      <c r="DU415" s="648"/>
      <c r="DV415" s="648"/>
      <c r="DW415" s="648"/>
      <c r="DX415" s="648"/>
      <c r="DY415" s="648"/>
      <c r="DZ415" s="648"/>
      <c r="EA415" s="648"/>
      <c r="EB415" s="648"/>
      <c r="EC415" s="648"/>
      <c r="ED415" s="648"/>
      <c r="EE415" s="648"/>
      <c r="EF415" s="648"/>
      <c r="EG415" s="648"/>
      <c r="EH415" s="648"/>
      <c r="EI415" s="648"/>
      <c r="EJ415" s="648"/>
      <c r="EK415" s="648"/>
      <c r="EL415" s="648"/>
      <c r="EM415" s="648"/>
      <c r="EN415" s="648"/>
      <c r="EO415" s="648"/>
      <c r="EP415" s="648"/>
      <c r="EQ415" s="648"/>
      <c r="ER415" s="648"/>
      <c r="ES415" s="648"/>
      <c r="ET415" s="648"/>
      <c r="EU415" s="648"/>
      <c r="EV415" s="648"/>
      <c r="EW415" s="648"/>
      <c r="EX415" s="648"/>
      <c r="EY415" s="648"/>
      <c r="EZ415" s="648"/>
      <c r="FA415" s="648"/>
      <c r="FB415" s="648"/>
      <c r="FC415" s="648"/>
      <c r="FD415" s="648"/>
      <c r="FE415" s="648"/>
      <c r="FF415" s="648"/>
      <c r="FG415" s="648"/>
      <c r="FH415" s="648"/>
      <c r="FI415" s="648"/>
      <c r="FJ415" s="648"/>
      <c r="FK415" s="648"/>
      <c r="FL415" s="648"/>
      <c r="FM415" s="648"/>
      <c r="FN415" s="648"/>
      <c r="FO415" s="648"/>
      <c r="FP415" s="648"/>
      <c r="FQ415" s="648"/>
      <c r="FR415" s="648"/>
      <c r="FS415" s="648"/>
      <c r="FT415" s="648"/>
      <c r="FU415" s="648"/>
      <c r="FV415" s="648"/>
      <c r="FW415" s="648"/>
      <c r="FX415" s="648"/>
      <c r="FY415" s="648"/>
      <c r="FZ415" s="648"/>
      <c r="GA415" s="648"/>
      <c r="GB415" s="648"/>
      <c r="GC415" s="648"/>
      <c r="GD415" s="648"/>
      <c r="GE415" s="648"/>
      <c r="GF415" s="648"/>
      <c r="GG415" s="648"/>
      <c r="GH415" s="648"/>
      <c r="GI415" s="648"/>
      <c r="GJ415" s="648"/>
      <c r="GK415" s="648"/>
      <c r="GL415" s="648"/>
      <c r="GM415" s="648"/>
      <c r="GN415" s="648"/>
      <c r="GO415" s="648"/>
      <c r="GP415" s="648"/>
      <c r="GQ415" s="648"/>
      <c r="GR415" s="648"/>
      <c r="GS415" s="648"/>
      <c r="GT415" s="648"/>
      <c r="GU415" s="648"/>
      <c r="GV415" s="648"/>
      <c r="GW415" s="648"/>
      <c r="GX415" s="648"/>
      <c r="GY415" s="648"/>
      <c r="GZ415" s="648"/>
      <c r="HA415" s="648"/>
      <c r="HB415" s="648"/>
      <c r="HC415" s="648"/>
      <c r="HD415" s="648"/>
      <c r="HE415" s="648"/>
      <c r="HF415" s="648"/>
      <c r="HG415" s="648"/>
      <c r="HH415" s="648"/>
      <c r="HI415" s="648"/>
      <c r="HJ415" s="648"/>
      <c r="HK415" s="648"/>
      <c r="HL415" s="648"/>
    </row>
    <row r="416" spans="1:220" s="679" customFormat="1">
      <c r="A416" s="648"/>
      <c r="B416" s="648"/>
      <c r="C416" s="648"/>
      <c r="D416" s="648"/>
      <c r="E416" s="648"/>
      <c r="F416" s="648"/>
      <c r="G416" s="690"/>
      <c r="H416" s="691"/>
      <c r="I416" s="691"/>
      <c r="J416" s="645"/>
      <c r="K416" s="648"/>
      <c r="L416" s="648"/>
      <c r="M416" s="648"/>
      <c r="N416" s="648"/>
      <c r="O416" s="648"/>
      <c r="P416" s="648"/>
      <c r="Q416" s="648"/>
      <c r="R416" s="648"/>
      <c r="S416" s="648"/>
      <c r="T416" s="648"/>
      <c r="U416" s="648"/>
      <c r="V416" s="648"/>
      <c r="W416" s="648"/>
      <c r="X416" s="648"/>
      <c r="Y416" s="648"/>
      <c r="Z416" s="648"/>
      <c r="AA416" s="648"/>
      <c r="AB416" s="648"/>
      <c r="AC416" s="648"/>
      <c r="AD416" s="648"/>
      <c r="AE416" s="648"/>
      <c r="AF416" s="648"/>
      <c r="AG416" s="648"/>
      <c r="AH416" s="648"/>
      <c r="AI416" s="648"/>
      <c r="AJ416" s="648"/>
      <c r="AK416" s="648"/>
      <c r="AL416" s="648"/>
      <c r="AM416" s="648"/>
      <c r="AN416" s="648"/>
      <c r="AO416" s="648"/>
      <c r="AP416" s="648"/>
      <c r="AQ416" s="648"/>
      <c r="AR416" s="648"/>
      <c r="AS416" s="648"/>
      <c r="AT416" s="648"/>
      <c r="AU416" s="648"/>
      <c r="AV416" s="648"/>
      <c r="AW416" s="648"/>
      <c r="AX416" s="648"/>
      <c r="AY416" s="648"/>
      <c r="AZ416" s="648"/>
      <c r="BA416" s="648"/>
      <c r="BB416" s="648"/>
      <c r="BC416" s="648"/>
      <c r="BD416" s="648"/>
      <c r="BE416" s="648"/>
      <c r="BF416" s="648"/>
      <c r="BG416" s="648"/>
      <c r="BH416" s="648"/>
      <c r="BI416" s="648"/>
      <c r="BJ416" s="648"/>
      <c r="BK416" s="648"/>
      <c r="BL416" s="648"/>
      <c r="BM416" s="648"/>
      <c r="BN416" s="648"/>
      <c r="BO416" s="648"/>
      <c r="BP416" s="648"/>
      <c r="BQ416" s="648"/>
      <c r="BR416" s="648"/>
      <c r="BS416" s="648"/>
      <c r="BT416" s="648"/>
      <c r="BU416" s="648"/>
      <c r="BV416" s="648"/>
      <c r="BW416" s="648"/>
      <c r="BX416" s="648"/>
      <c r="BY416" s="648"/>
      <c r="BZ416" s="648"/>
      <c r="CA416" s="648"/>
      <c r="CB416" s="648"/>
      <c r="CC416" s="648"/>
      <c r="CD416" s="648"/>
      <c r="CE416" s="648"/>
      <c r="CF416" s="648"/>
      <c r="CG416" s="648"/>
      <c r="CH416" s="648"/>
      <c r="CI416" s="648"/>
      <c r="CJ416" s="648"/>
      <c r="CK416" s="648"/>
      <c r="CL416" s="648"/>
      <c r="CM416" s="648"/>
      <c r="CN416" s="648"/>
      <c r="CO416" s="648"/>
      <c r="CP416" s="648"/>
      <c r="CQ416" s="648"/>
      <c r="CR416" s="648"/>
      <c r="CS416" s="648"/>
      <c r="CT416" s="648"/>
      <c r="CU416" s="648"/>
      <c r="CV416" s="648"/>
      <c r="CW416" s="648"/>
      <c r="CX416" s="648"/>
      <c r="CY416" s="648"/>
      <c r="CZ416" s="648"/>
      <c r="DA416" s="648"/>
      <c r="DB416" s="648"/>
      <c r="DC416" s="648"/>
      <c r="DD416" s="648"/>
      <c r="DE416" s="648"/>
      <c r="DF416" s="648"/>
      <c r="DG416" s="648"/>
      <c r="DH416" s="648"/>
      <c r="DI416" s="648"/>
      <c r="DJ416" s="648"/>
      <c r="DK416" s="648"/>
      <c r="DL416" s="648"/>
      <c r="DM416" s="648"/>
      <c r="DN416" s="648"/>
      <c r="DO416" s="648"/>
      <c r="DP416" s="648"/>
      <c r="DQ416" s="648"/>
      <c r="DR416" s="648"/>
      <c r="DS416" s="648"/>
      <c r="DT416" s="648"/>
      <c r="DU416" s="648"/>
      <c r="DV416" s="648"/>
      <c r="DW416" s="648"/>
      <c r="DX416" s="648"/>
      <c r="DY416" s="648"/>
      <c r="DZ416" s="648"/>
      <c r="EA416" s="648"/>
      <c r="EB416" s="648"/>
      <c r="EC416" s="648"/>
      <c r="ED416" s="648"/>
      <c r="EE416" s="648"/>
      <c r="EF416" s="648"/>
      <c r="EG416" s="648"/>
      <c r="EH416" s="648"/>
      <c r="EI416" s="648"/>
      <c r="EJ416" s="648"/>
      <c r="EK416" s="648"/>
      <c r="EL416" s="648"/>
      <c r="EM416" s="648"/>
      <c r="EN416" s="648"/>
      <c r="EO416" s="648"/>
      <c r="EP416" s="648"/>
      <c r="EQ416" s="648"/>
      <c r="ER416" s="648"/>
      <c r="ES416" s="648"/>
      <c r="ET416" s="648"/>
      <c r="EU416" s="648"/>
      <c r="EV416" s="648"/>
      <c r="EW416" s="648"/>
      <c r="EX416" s="648"/>
      <c r="EY416" s="648"/>
      <c r="EZ416" s="648"/>
      <c r="FA416" s="648"/>
      <c r="FB416" s="648"/>
      <c r="FC416" s="648"/>
      <c r="FD416" s="648"/>
      <c r="FE416" s="648"/>
      <c r="FF416" s="648"/>
      <c r="FG416" s="648"/>
      <c r="FH416" s="648"/>
      <c r="FI416" s="648"/>
      <c r="FJ416" s="648"/>
      <c r="FK416" s="648"/>
      <c r="FL416" s="648"/>
      <c r="FM416" s="648"/>
      <c r="FN416" s="648"/>
      <c r="FO416" s="648"/>
      <c r="FP416" s="648"/>
      <c r="FQ416" s="648"/>
      <c r="FR416" s="648"/>
      <c r="FS416" s="648"/>
      <c r="FT416" s="648"/>
      <c r="FU416" s="648"/>
      <c r="FV416" s="648"/>
      <c r="FW416" s="648"/>
      <c r="FX416" s="648"/>
      <c r="FY416" s="648"/>
      <c r="FZ416" s="648"/>
      <c r="GA416" s="648"/>
      <c r="GB416" s="648"/>
      <c r="GC416" s="648"/>
      <c r="GD416" s="648"/>
      <c r="GE416" s="648"/>
      <c r="GF416" s="648"/>
      <c r="GG416" s="648"/>
      <c r="GH416" s="648"/>
      <c r="GI416" s="648"/>
      <c r="GJ416" s="648"/>
      <c r="GK416" s="648"/>
      <c r="GL416" s="648"/>
      <c r="GM416" s="648"/>
      <c r="GN416" s="648"/>
      <c r="GO416" s="648"/>
      <c r="GP416" s="648"/>
      <c r="GQ416" s="648"/>
      <c r="GR416" s="648"/>
      <c r="GS416" s="648"/>
      <c r="GT416" s="648"/>
      <c r="GU416" s="648"/>
      <c r="GV416" s="648"/>
      <c r="GW416" s="648"/>
      <c r="GX416" s="648"/>
      <c r="GY416" s="648"/>
      <c r="GZ416" s="648"/>
      <c r="HA416" s="648"/>
      <c r="HB416" s="648"/>
      <c r="HC416" s="648"/>
      <c r="HD416" s="648"/>
      <c r="HE416" s="648"/>
      <c r="HF416" s="648"/>
      <c r="HG416" s="648"/>
      <c r="HH416" s="648"/>
      <c r="HI416" s="648"/>
      <c r="HJ416" s="648"/>
      <c r="HK416" s="648"/>
      <c r="HL416" s="648"/>
    </row>
    <row r="417" spans="1:220" s="679" customFormat="1">
      <c r="A417" s="648"/>
      <c r="B417" s="648"/>
      <c r="C417" s="648"/>
      <c r="D417" s="648"/>
      <c r="E417" s="648"/>
      <c r="F417" s="648"/>
      <c r="G417" s="690"/>
      <c r="H417" s="691"/>
      <c r="I417" s="691"/>
      <c r="J417" s="645"/>
      <c r="K417" s="648"/>
      <c r="L417" s="648"/>
      <c r="M417" s="648"/>
      <c r="N417" s="648"/>
      <c r="O417" s="648"/>
      <c r="P417" s="648"/>
      <c r="Q417" s="648"/>
      <c r="R417" s="648"/>
      <c r="S417" s="648"/>
      <c r="T417" s="648"/>
      <c r="U417" s="648"/>
      <c r="V417" s="648"/>
      <c r="W417" s="648"/>
      <c r="X417" s="648"/>
      <c r="Y417" s="648"/>
      <c r="Z417" s="648"/>
      <c r="AA417" s="648"/>
      <c r="AB417" s="648"/>
      <c r="AC417" s="648"/>
      <c r="AD417" s="648"/>
      <c r="AE417" s="648"/>
      <c r="AF417" s="648"/>
      <c r="AG417" s="648"/>
      <c r="AH417" s="648"/>
      <c r="AI417" s="648"/>
      <c r="AJ417" s="648"/>
      <c r="AK417" s="648"/>
      <c r="AL417" s="648"/>
      <c r="AM417" s="648"/>
      <c r="AN417" s="648"/>
      <c r="AO417" s="648"/>
      <c r="AP417" s="648"/>
      <c r="AQ417" s="648"/>
      <c r="AR417" s="648"/>
      <c r="AS417" s="648"/>
      <c r="AT417" s="648"/>
      <c r="AU417" s="648"/>
      <c r="AV417" s="648"/>
      <c r="AW417" s="648"/>
      <c r="AX417" s="648"/>
      <c r="AY417" s="648"/>
      <c r="AZ417" s="648"/>
      <c r="BA417" s="648"/>
      <c r="BB417" s="648"/>
      <c r="BC417" s="648"/>
      <c r="BD417" s="648"/>
      <c r="BE417" s="648"/>
      <c r="BF417" s="648"/>
      <c r="BG417" s="648"/>
      <c r="BH417" s="648"/>
      <c r="BI417" s="648"/>
      <c r="BJ417" s="648"/>
      <c r="BK417" s="648"/>
      <c r="BL417" s="648"/>
      <c r="BM417" s="648"/>
      <c r="BN417" s="648"/>
      <c r="BO417" s="648"/>
      <c r="BP417" s="648"/>
      <c r="BQ417" s="648"/>
      <c r="BR417" s="648"/>
      <c r="BS417" s="648"/>
      <c r="BT417" s="648"/>
      <c r="BU417" s="648"/>
      <c r="BV417" s="648"/>
      <c r="BW417" s="648"/>
      <c r="BX417" s="648"/>
      <c r="BY417" s="648"/>
      <c r="BZ417" s="648"/>
      <c r="CA417" s="648"/>
      <c r="CB417" s="648"/>
      <c r="CC417" s="648"/>
      <c r="CD417" s="648"/>
      <c r="CE417" s="648"/>
      <c r="CF417" s="648"/>
      <c r="CG417" s="648"/>
      <c r="CH417" s="648"/>
      <c r="CI417" s="648"/>
      <c r="CJ417" s="648"/>
      <c r="CK417" s="648"/>
      <c r="CL417" s="648"/>
      <c r="CM417" s="648"/>
      <c r="CN417" s="648"/>
      <c r="CO417" s="648"/>
      <c r="CP417" s="648"/>
      <c r="CQ417" s="648"/>
      <c r="CR417" s="648"/>
      <c r="CS417" s="648"/>
      <c r="CT417" s="648"/>
      <c r="CU417" s="648"/>
      <c r="CV417" s="648"/>
      <c r="CW417" s="648"/>
      <c r="CX417" s="648"/>
      <c r="CY417" s="648"/>
      <c r="CZ417" s="648"/>
      <c r="DA417" s="648"/>
      <c r="DB417" s="648"/>
      <c r="DC417" s="648"/>
      <c r="DD417" s="648"/>
      <c r="DE417" s="648"/>
      <c r="DF417" s="648"/>
      <c r="DG417" s="648"/>
      <c r="DH417" s="648"/>
      <c r="DI417" s="648"/>
      <c r="DJ417" s="648"/>
      <c r="DK417" s="648"/>
      <c r="DL417" s="648"/>
      <c r="DM417" s="648"/>
      <c r="DN417" s="648"/>
      <c r="DO417" s="648"/>
      <c r="DP417" s="648"/>
      <c r="DQ417" s="648"/>
      <c r="DR417" s="648"/>
      <c r="DS417" s="648"/>
      <c r="DT417" s="648"/>
      <c r="DU417" s="648"/>
      <c r="DV417" s="648"/>
      <c r="DW417" s="648"/>
      <c r="DX417" s="648"/>
      <c r="DY417" s="648"/>
      <c r="DZ417" s="648"/>
      <c r="EA417" s="648"/>
      <c r="EB417" s="648"/>
      <c r="EC417" s="648"/>
      <c r="ED417" s="648"/>
      <c r="EE417" s="648"/>
      <c r="EF417" s="648"/>
      <c r="EG417" s="648"/>
      <c r="EH417" s="648"/>
      <c r="EI417" s="648"/>
      <c r="EJ417" s="648"/>
      <c r="EK417" s="648"/>
      <c r="EL417" s="648"/>
      <c r="EM417" s="648"/>
      <c r="EN417" s="648"/>
      <c r="EO417" s="648"/>
      <c r="EP417" s="648"/>
      <c r="EQ417" s="648"/>
      <c r="ER417" s="648"/>
      <c r="ES417" s="648"/>
      <c r="ET417" s="648"/>
      <c r="EU417" s="648"/>
      <c r="EV417" s="648"/>
      <c r="EW417" s="648"/>
      <c r="EX417" s="648"/>
      <c r="EY417" s="648"/>
      <c r="EZ417" s="648"/>
      <c r="FA417" s="648"/>
      <c r="FB417" s="648"/>
      <c r="FC417" s="648"/>
      <c r="FD417" s="648"/>
      <c r="FE417" s="648"/>
      <c r="FF417" s="648"/>
      <c r="FG417" s="648"/>
      <c r="FH417" s="648"/>
      <c r="FI417" s="648"/>
      <c r="FJ417" s="648"/>
      <c r="FK417" s="648"/>
      <c r="FL417" s="648"/>
      <c r="FM417" s="648"/>
      <c r="FN417" s="648"/>
      <c r="FO417" s="648"/>
      <c r="FP417" s="648"/>
      <c r="FQ417" s="648"/>
      <c r="FR417" s="648"/>
      <c r="FS417" s="648"/>
      <c r="FT417" s="648"/>
      <c r="FU417" s="648"/>
      <c r="FV417" s="648"/>
      <c r="FW417" s="648"/>
      <c r="FX417" s="648"/>
      <c r="FY417" s="648"/>
      <c r="FZ417" s="648"/>
      <c r="GA417" s="648"/>
      <c r="GB417" s="648"/>
      <c r="GC417" s="648"/>
      <c r="GD417" s="648"/>
      <c r="GE417" s="648"/>
      <c r="GF417" s="648"/>
      <c r="GG417" s="648"/>
      <c r="GH417" s="648"/>
      <c r="GI417" s="648"/>
      <c r="GJ417" s="648"/>
      <c r="GK417" s="648"/>
      <c r="GL417" s="648"/>
      <c r="GM417" s="648"/>
      <c r="GN417" s="648"/>
      <c r="GO417" s="648"/>
      <c r="GP417" s="648"/>
      <c r="GQ417" s="648"/>
      <c r="GR417" s="648"/>
      <c r="GS417" s="648"/>
      <c r="GT417" s="648"/>
      <c r="GU417" s="648"/>
      <c r="GV417" s="648"/>
      <c r="GW417" s="648"/>
      <c r="GX417" s="648"/>
      <c r="GY417" s="648"/>
      <c r="GZ417" s="648"/>
      <c r="HA417" s="648"/>
      <c r="HB417" s="648"/>
      <c r="HC417" s="648"/>
      <c r="HD417" s="648"/>
      <c r="HE417" s="648"/>
      <c r="HF417" s="648"/>
      <c r="HG417" s="648"/>
      <c r="HH417" s="648"/>
      <c r="HI417" s="648"/>
      <c r="HJ417" s="648"/>
      <c r="HK417" s="648"/>
      <c r="HL417" s="648"/>
    </row>
    <row r="418" spans="1:220" s="679" customFormat="1">
      <c r="A418" s="648"/>
      <c r="B418" s="648"/>
      <c r="C418" s="648"/>
      <c r="D418" s="648"/>
      <c r="E418" s="648"/>
      <c r="F418" s="648"/>
      <c r="G418" s="690"/>
      <c r="H418" s="691"/>
      <c r="I418" s="691"/>
      <c r="J418" s="645"/>
      <c r="K418" s="648"/>
      <c r="L418" s="648"/>
      <c r="M418" s="648"/>
      <c r="N418" s="648"/>
      <c r="O418" s="648"/>
      <c r="P418" s="648"/>
      <c r="Q418" s="648"/>
      <c r="R418" s="648"/>
      <c r="S418" s="648"/>
      <c r="T418" s="648"/>
      <c r="U418" s="648"/>
      <c r="V418" s="648"/>
      <c r="W418" s="648"/>
      <c r="X418" s="648"/>
      <c r="Y418" s="648"/>
      <c r="Z418" s="648"/>
      <c r="AA418" s="648"/>
      <c r="AB418" s="648"/>
      <c r="AC418" s="648"/>
      <c r="AD418" s="648"/>
      <c r="AE418" s="648"/>
      <c r="AF418" s="648"/>
      <c r="AG418" s="648"/>
      <c r="AH418" s="648"/>
      <c r="AI418" s="648"/>
      <c r="AJ418" s="648"/>
      <c r="AK418" s="648"/>
      <c r="AL418" s="648"/>
      <c r="AM418" s="648"/>
      <c r="AN418" s="648"/>
      <c r="AO418" s="648"/>
      <c r="AP418" s="648"/>
      <c r="AQ418" s="648"/>
      <c r="AR418" s="648"/>
      <c r="AS418" s="648"/>
      <c r="AT418" s="648"/>
      <c r="AU418" s="648"/>
      <c r="AV418" s="648"/>
      <c r="AW418" s="648"/>
      <c r="AX418" s="648"/>
      <c r="AY418" s="648"/>
      <c r="AZ418" s="648"/>
      <c r="BA418" s="648"/>
      <c r="BB418" s="648"/>
      <c r="BC418" s="648"/>
      <c r="BD418" s="648"/>
      <c r="BE418" s="648"/>
      <c r="BF418" s="648"/>
      <c r="BG418" s="648"/>
      <c r="BH418" s="648"/>
      <c r="BI418" s="648"/>
      <c r="BJ418" s="648"/>
      <c r="BK418" s="648"/>
      <c r="BL418" s="648"/>
      <c r="BM418" s="648"/>
      <c r="BN418" s="648"/>
      <c r="BO418" s="648"/>
      <c r="BP418" s="648"/>
      <c r="BQ418" s="648"/>
      <c r="BR418" s="648"/>
      <c r="BS418" s="648"/>
      <c r="BT418" s="648"/>
      <c r="BU418" s="648"/>
      <c r="BV418" s="648"/>
      <c r="BW418" s="648"/>
      <c r="BX418" s="648"/>
      <c r="BY418" s="648"/>
      <c r="BZ418" s="648"/>
      <c r="CA418" s="648"/>
      <c r="CB418" s="648"/>
      <c r="CC418" s="648"/>
      <c r="CD418" s="648"/>
      <c r="CE418" s="648"/>
      <c r="CF418" s="648"/>
      <c r="CG418" s="648"/>
      <c r="CH418" s="648"/>
      <c r="CI418" s="648"/>
      <c r="CJ418" s="648"/>
      <c r="CK418" s="648"/>
      <c r="CL418" s="648"/>
      <c r="CM418" s="648"/>
      <c r="CN418" s="648"/>
      <c r="CO418" s="648"/>
      <c r="CP418" s="648"/>
      <c r="CQ418" s="648"/>
      <c r="CR418" s="648"/>
      <c r="CS418" s="648"/>
      <c r="CT418" s="648"/>
      <c r="CU418" s="648"/>
      <c r="CV418" s="648"/>
      <c r="CW418" s="648"/>
      <c r="CX418" s="648"/>
      <c r="CY418" s="648"/>
      <c r="CZ418" s="648"/>
      <c r="DA418" s="648"/>
      <c r="DB418" s="648"/>
      <c r="DC418" s="648"/>
      <c r="DD418" s="648"/>
      <c r="DE418" s="648"/>
      <c r="DF418" s="648"/>
      <c r="DG418" s="648"/>
      <c r="DH418" s="648"/>
      <c r="DI418" s="648"/>
      <c r="DJ418" s="648"/>
      <c r="DK418" s="648"/>
      <c r="DL418" s="648"/>
      <c r="DM418" s="648"/>
      <c r="DN418" s="648"/>
      <c r="DO418" s="648"/>
      <c r="DP418" s="648"/>
      <c r="DQ418" s="648"/>
      <c r="DR418" s="648"/>
      <c r="DS418" s="648"/>
      <c r="DT418" s="648"/>
      <c r="DU418" s="648"/>
      <c r="DV418" s="648"/>
      <c r="DW418" s="648"/>
      <c r="DX418" s="648"/>
      <c r="DY418" s="648"/>
      <c r="DZ418" s="648"/>
      <c r="EA418" s="648"/>
      <c r="EB418" s="648"/>
      <c r="EC418" s="648"/>
      <c r="ED418" s="648"/>
      <c r="EE418" s="648"/>
      <c r="EF418" s="648"/>
      <c r="EG418" s="648"/>
      <c r="EH418" s="648"/>
      <c r="EI418" s="648"/>
      <c r="EJ418" s="648"/>
      <c r="EK418" s="648"/>
      <c r="EL418" s="648"/>
      <c r="EM418" s="648"/>
      <c r="EN418" s="648"/>
      <c r="EO418" s="648"/>
      <c r="EP418" s="648"/>
      <c r="EQ418" s="648"/>
      <c r="ER418" s="648"/>
      <c r="ES418" s="648"/>
      <c r="ET418" s="648"/>
      <c r="EU418" s="648"/>
      <c r="EV418" s="648"/>
      <c r="EW418" s="648"/>
      <c r="EX418" s="648"/>
      <c r="EY418" s="648"/>
      <c r="EZ418" s="648"/>
      <c r="FA418" s="648"/>
      <c r="FB418" s="648"/>
      <c r="FC418" s="648"/>
      <c r="FD418" s="648"/>
      <c r="FE418" s="648"/>
      <c r="FF418" s="648"/>
      <c r="FG418" s="648"/>
      <c r="FH418" s="648"/>
      <c r="FI418" s="648"/>
      <c r="FJ418" s="648"/>
      <c r="FK418" s="648"/>
      <c r="FL418" s="648"/>
      <c r="FM418" s="648"/>
      <c r="FN418" s="648"/>
      <c r="FO418" s="648"/>
      <c r="FP418" s="648"/>
      <c r="FQ418" s="648"/>
      <c r="FR418" s="648"/>
      <c r="FS418" s="648"/>
      <c r="FT418" s="648"/>
      <c r="FU418" s="648"/>
      <c r="FV418" s="648"/>
      <c r="FW418" s="648"/>
      <c r="FX418" s="648"/>
      <c r="FY418" s="648"/>
      <c r="FZ418" s="648"/>
      <c r="GA418" s="648"/>
      <c r="GB418" s="648"/>
      <c r="GC418" s="648"/>
      <c r="GD418" s="648"/>
      <c r="GE418" s="648"/>
      <c r="GF418" s="648"/>
      <c r="GG418" s="648"/>
      <c r="GH418" s="648"/>
      <c r="GI418" s="648"/>
      <c r="GJ418" s="648"/>
      <c r="GK418" s="648"/>
      <c r="GL418" s="648"/>
      <c r="GM418" s="648"/>
      <c r="GN418" s="648"/>
      <c r="GO418" s="648"/>
      <c r="GP418" s="648"/>
      <c r="GQ418" s="648"/>
      <c r="GR418" s="648"/>
      <c r="GS418" s="648"/>
      <c r="GT418" s="648"/>
      <c r="GU418" s="648"/>
      <c r="GV418" s="648"/>
      <c r="GW418" s="648"/>
      <c r="GX418" s="648"/>
      <c r="GY418" s="648"/>
      <c r="GZ418" s="648"/>
      <c r="HA418" s="648"/>
      <c r="HB418" s="648"/>
      <c r="HC418" s="648"/>
      <c r="HD418" s="648"/>
      <c r="HE418" s="648"/>
      <c r="HF418" s="648"/>
      <c r="HG418" s="648"/>
      <c r="HH418" s="648"/>
      <c r="HI418" s="648"/>
      <c r="HJ418" s="648"/>
      <c r="HK418" s="648"/>
      <c r="HL418" s="648"/>
    </row>
    <row r="419" spans="1:220" s="679" customFormat="1">
      <c r="A419" s="648"/>
      <c r="B419" s="648"/>
      <c r="C419" s="648"/>
      <c r="D419" s="648"/>
      <c r="E419" s="648"/>
      <c r="F419" s="648"/>
      <c r="G419" s="690"/>
      <c r="H419" s="691"/>
      <c r="I419" s="691"/>
      <c r="J419" s="645"/>
      <c r="K419" s="648"/>
      <c r="L419" s="648"/>
      <c r="M419" s="648"/>
      <c r="N419" s="648"/>
      <c r="O419" s="648"/>
      <c r="P419" s="648"/>
      <c r="Q419" s="648"/>
      <c r="R419" s="648"/>
      <c r="S419" s="648"/>
      <c r="T419" s="648"/>
      <c r="U419" s="648"/>
      <c r="V419" s="648"/>
      <c r="W419" s="648"/>
      <c r="X419" s="648"/>
      <c r="Y419" s="648"/>
      <c r="Z419" s="648"/>
      <c r="AA419" s="648"/>
      <c r="AB419" s="648"/>
      <c r="AC419" s="648"/>
      <c r="AD419" s="648"/>
      <c r="AE419" s="648"/>
      <c r="AF419" s="648"/>
      <c r="AG419" s="648"/>
      <c r="AH419" s="648"/>
      <c r="AI419" s="648"/>
      <c r="AJ419" s="648"/>
      <c r="AK419" s="648"/>
      <c r="AL419" s="648"/>
      <c r="AM419" s="648"/>
      <c r="AN419" s="648"/>
      <c r="AO419" s="648"/>
      <c r="AP419" s="648"/>
      <c r="AQ419" s="648"/>
      <c r="AR419" s="648"/>
      <c r="AS419" s="648"/>
      <c r="AT419" s="648"/>
      <c r="AU419" s="648"/>
      <c r="AV419" s="648"/>
      <c r="AW419" s="648"/>
      <c r="AX419" s="648"/>
      <c r="AY419" s="648"/>
      <c r="AZ419" s="648"/>
      <c r="BA419" s="648"/>
      <c r="BB419" s="648"/>
      <c r="BC419" s="648"/>
      <c r="BD419" s="648"/>
      <c r="BE419" s="648"/>
      <c r="BF419" s="648"/>
      <c r="BG419" s="648"/>
      <c r="BH419" s="648"/>
      <c r="BI419" s="648"/>
      <c r="BJ419" s="648"/>
      <c r="BK419" s="648"/>
      <c r="BL419" s="648"/>
      <c r="BM419" s="648"/>
      <c r="BN419" s="648"/>
      <c r="BO419" s="648"/>
      <c r="BP419" s="648"/>
      <c r="BQ419" s="648"/>
      <c r="BR419" s="648"/>
      <c r="BS419" s="648"/>
      <c r="BT419" s="648"/>
      <c r="BU419" s="648"/>
      <c r="BV419" s="648"/>
      <c r="BW419" s="648"/>
      <c r="BX419" s="648"/>
      <c r="BY419" s="648"/>
      <c r="BZ419" s="648"/>
      <c r="CA419" s="648"/>
      <c r="CB419" s="648"/>
      <c r="CC419" s="648"/>
      <c r="CD419" s="648"/>
      <c r="CE419" s="648"/>
      <c r="CF419" s="648"/>
      <c r="CG419" s="648"/>
      <c r="CH419" s="648"/>
      <c r="CI419" s="648"/>
      <c r="CJ419" s="648"/>
      <c r="CK419" s="648"/>
      <c r="CL419" s="648"/>
      <c r="CM419" s="648"/>
      <c r="CN419" s="648"/>
      <c r="CO419" s="648"/>
      <c r="CP419" s="648"/>
      <c r="CQ419" s="648"/>
      <c r="CR419" s="648"/>
      <c r="CS419" s="648"/>
      <c r="CT419" s="648"/>
      <c r="CU419" s="648"/>
      <c r="CV419" s="648"/>
      <c r="CW419" s="648"/>
      <c r="CX419" s="648"/>
      <c r="CY419" s="648"/>
      <c r="CZ419" s="648"/>
      <c r="DA419" s="648"/>
      <c r="DB419" s="648"/>
      <c r="DC419" s="648"/>
      <c r="DD419" s="648"/>
      <c r="DE419" s="648"/>
      <c r="DF419" s="648"/>
      <c r="DG419" s="648"/>
      <c r="DH419" s="648"/>
      <c r="DI419" s="648"/>
      <c r="DJ419" s="648"/>
      <c r="DK419" s="648"/>
      <c r="DL419" s="648"/>
      <c r="DM419" s="648"/>
      <c r="DN419" s="648"/>
      <c r="DO419" s="648"/>
      <c r="DP419" s="648"/>
      <c r="DQ419" s="648"/>
      <c r="DR419" s="648"/>
      <c r="DS419" s="648"/>
      <c r="DT419" s="648"/>
      <c r="DU419" s="648"/>
      <c r="DV419" s="648"/>
      <c r="DW419" s="648"/>
      <c r="DX419" s="648"/>
      <c r="DY419" s="648"/>
      <c r="DZ419" s="648"/>
      <c r="EA419" s="648"/>
      <c r="EB419" s="648"/>
      <c r="EC419" s="648"/>
      <c r="ED419" s="648"/>
      <c r="EE419" s="648"/>
      <c r="EF419" s="648"/>
      <c r="EG419" s="648"/>
      <c r="EH419" s="648"/>
      <c r="EI419" s="648"/>
      <c r="EJ419" s="648"/>
      <c r="EK419" s="648"/>
      <c r="EL419" s="648"/>
      <c r="EM419" s="648"/>
      <c r="EN419" s="648"/>
      <c r="EO419" s="648"/>
      <c r="EP419" s="648"/>
      <c r="EQ419" s="648"/>
      <c r="ER419" s="648"/>
      <c r="ES419" s="648"/>
      <c r="ET419" s="648"/>
      <c r="EU419" s="648"/>
      <c r="EV419" s="648"/>
      <c r="EW419" s="648"/>
      <c r="EX419" s="648"/>
      <c r="EY419" s="648"/>
      <c r="EZ419" s="648"/>
      <c r="FA419" s="648"/>
      <c r="FB419" s="648"/>
      <c r="FC419" s="648"/>
      <c r="FD419" s="648"/>
      <c r="FE419" s="648"/>
      <c r="FF419" s="648"/>
      <c r="FG419" s="648"/>
      <c r="FH419" s="648"/>
      <c r="FI419" s="648"/>
      <c r="FJ419" s="648"/>
      <c r="FK419" s="648"/>
      <c r="FL419" s="648"/>
      <c r="FM419" s="648"/>
      <c r="FN419" s="648"/>
      <c r="FO419" s="648"/>
      <c r="FP419" s="648"/>
      <c r="FQ419" s="648"/>
      <c r="FR419" s="648"/>
      <c r="FS419" s="648"/>
      <c r="FT419" s="648"/>
      <c r="FU419" s="648"/>
      <c r="FV419" s="648"/>
      <c r="FW419" s="648"/>
      <c r="FX419" s="648"/>
      <c r="FY419" s="648"/>
      <c r="FZ419" s="648"/>
      <c r="GA419" s="648"/>
      <c r="GB419" s="648"/>
      <c r="GC419" s="648"/>
      <c r="GD419" s="648"/>
      <c r="GE419" s="648"/>
      <c r="GF419" s="648"/>
      <c r="GG419" s="648"/>
      <c r="GH419" s="648"/>
      <c r="GI419" s="648"/>
      <c r="GJ419" s="648"/>
      <c r="GK419" s="648"/>
      <c r="GL419" s="648"/>
      <c r="GM419" s="648"/>
      <c r="GN419" s="648"/>
      <c r="GO419" s="648"/>
      <c r="GP419" s="648"/>
      <c r="GQ419" s="648"/>
      <c r="GR419" s="648"/>
      <c r="GS419" s="648"/>
      <c r="GT419" s="648"/>
      <c r="GU419" s="648"/>
      <c r="GV419" s="648"/>
      <c r="GW419" s="648"/>
      <c r="GX419" s="648"/>
      <c r="GY419" s="648"/>
      <c r="GZ419" s="648"/>
      <c r="HA419" s="648"/>
      <c r="HB419" s="648"/>
      <c r="HC419" s="648"/>
      <c r="HD419" s="648"/>
      <c r="HE419" s="648"/>
      <c r="HF419" s="648"/>
      <c r="HG419" s="648"/>
      <c r="HH419" s="648"/>
      <c r="HI419" s="648"/>
      <c r="HJ419" s="648"/>
      <c r="HK419" s="648"/>
      <c r="HL419" s="648"/>
    </row>
    <row r="420" spans="1:220" s="679" customFormat="1">
      <c r="A420" s="648"/>
      <c r="B420" s="648"/>
      <c r="C420" s="648"/>
      <c r="D420" s="648"/>
      <c r="E420" s="648"/>
      <c r="F420" s="648"/>
      <c r="G420" s="690"/>
      <c r="H420" s="691"/>
      <c r="I420" s="691"/>
      <c r="J420" s="645"/>
      <c r="K420" s="648"/>
      <c r="L420" s="648"/>
      <c r="M420" s="648"/>
      <c r="N420" s="648"/>
      <c r="O420" s="648"/>
      <c r="P420" s="648"/>
      <c r="Q420" s="648"/>
      <c r="R420" s="648"/>
      <c r="S420" s="648"/>
      <c r="T420" s="648"/>
      <c r="U420" s="648"/>
      <c r="V420" s="648"/>
      <c r="W420" s="648"/>
      <c r="X420" s="648"/>
      <c r="Y420" s="648"/>
      <c r="Z420" s="648"/>
      <c r="AA420" s="648"/>
      <c r="AB420" s="648"/>
      <c r="AC420" s="648"/>
      <c r="AD420" s="648"/>
      <c r="AE420" s="648"/>
      <c r="AF420" s="648"/>
      <c r="AG420" s="648"/>
      <c r="AH420" s="648"/>
      <c r="AI420" s="648"/>
      <c r="AJ420" s="648"/>
      <c r="AK420" s="648"/>
      <c r="AL420" s="648"/>
      <c r="AM420" s="648"/>
      <c r="AN420" s="648"/>
      <c r="AO420" s="648"/>
      <c r="AP420" s="648"/>
      <c r="AQ420" s="648"/>
      <c r="AR420" s="648"/>
      <c r="AS420" s="648"/>
      <c r="AT420" s="648"/>
      <c r="AU420" s="648"/>
      <c r="AV420" s="648"/>
      <c r="AW420" s="648"/>
      <c r="AX420" s="648"/>
      <c r="AY420" s="648"/>
      <c r="AZ420" s="648"/>
      <c r="BA420" s="648"/>
      <c r="BB420" s="648"/>
      <c r="BC420" s="648"/>
      <c r="BD420" s="648"/>
      <c r="BE420" s="648"/>
      <c r="BF420" s="648"/>
      <c r="BG420" s="648"/>
      <c r="BH420" s="648"/>
      <c r="BI420" s="648"/>
      <c r="BJ420" s="648"/>
      <c r="BK420" s="648"/>
      <c r="BL420" s="648"/>
      <c r="BM420" s="648"/>
      <c r="BN420" s="648"/>
      <c r="BO420" s="648"/>
      <c r="BP420" s="648"/>
      <c r="BQ420" s="648"/>
      <c r="BR420" s="648"/>
      <c r="BS420" s="648"/>
      <c r="BT420" s="648"/>
      <c r="BU420" s="648"/>
      <c r="BV420" s="648"/>
      <c r="BW420" s="648"/>
      <c r="BX420" s="648"/>
      <c r="BY420" s="648"/>
      <c r="BZ420" s="648"/>
      <c r="CA420" s="648"/>
      <c r="CB420" s="648"/>
      <c r="CC420" s="648"/>
      <c r="CD420" s="648"/>
      <c r="CE420" s="648"/>
      <c r="CF420" s="648"/>
      <c r="CG420" s="648"/>
      <c r="CH420" s="648"/>
      <c r="CI420" s="648"/>
      <c r="CJ420" s="648"/>
      <c r="CK420" s="648"/>
      <c r="CL420" s="648"/>
      <c r="CM420" s="648"/>
      <c r="CN420" s="648"/>
      <c r="CO420" s="648"/>
      <c r="CP420" s="648"/>
      <c r="CQ420" s="648"/>
      <c r="CR420" s="648"/>
      <c r="CS420" s="648"/>
      <c r="CT420" s="648"/>
      <c r="CU420" s="648"/>
      <c r="CV420" s="648"/>
      <c r="CW420" s="648"/>
      <c r="CX420" s="648"/>
      <c r="CY420" s="648"/>
      <c r="CZ420" s="648"/>
      <c r="DA420" s="648"/>
      <c r="DB420" s="648"/>
      <c r="DC420" s="648"/>
      <c r="DD420" s="648"/>
      <c r="DE420" s="648"/>
      <c r="DF420" s="648"/>
      <c r="DG420" s="648"/>
      <c r="DH420" s="648"/>
      <c r="DI420" s="648"/>
      <c r="DJ420" s="648"/>
      <c r="DK420" s="648"/>
      <c r="DL420" s="648"/>
      <c r="DM420" s="648"/>
      <c r="DN420" s="648"/>
      <c r="DO420" s="648"/>
      <c r="DP420" s="648"/>
      <c r="DQ420" s="648"/>
      <c r="DR420" s="648"/>
      <c r="DS420" s="648"/>
      <c r="DT420" s="648"/>
      <c r="DU420" s="648"/>
      <c r="DV420" s="648"/>
      <c r="DW420" s="648"/>
      <c r="DX420" s="648"/>
      <c r="DY420" s="648"/>
      <c r="DZ420" s="648"/>
      <c r="EA420" s="648"/>
      <c r="EB420" s="648"/>
      <c r="EC420" s="648"/>
      <c r="ED420" s="648"/>
      <c r="EE420" s="648"/>
      <c r="EF420" s="648"/>
      <c r="EG420" s="648"/>
      <c r="EH420" s="648"/>
      <c r="EI420" s="648"/>
      <c r="EJ420" s="648"/>
      <c r="EK420" s="648"/>
      <c r="EL420" s="648"/>
      <c r="EM420" s="648"/>
      <c r="EN420" s="648"/>
      <c r="EO420" s="648"/>
      <c r="EP420" s="648"/>
      <c r="EQ420" s="648"/>
      <c r="ER420" s="648"/>
      <c r="ES420" s="648"/>
      <c r="ET420" s="648"/>
      <c r="EU420" s="648"/>
      <c r="EV420" s="648"/>
      <c r="EW420" s="648"/>
      <c r="EX420" s="648"/>
      <c r="EY420" s="648"/>
      <c r="EZ420" s="648"/>
      <c r="FA420" s="648"/>
      <c r="FB420" s="648"/>
      <c r="FC420" s="648"/>
      <c r="FD420" s="648"/>
      <c r="FE420" s="648"/>
      <c r="FF420" s="648"/>
      <c r="FG420" s="648"/>
      <c r="FH420" s="648"/>
      <c r="FI420" s="648"/>
      <c r="FJ420" s="648"/>
      <c r="FK420" s="648"/>
      <c r="FL420" s="648"/>
      <c r="FM420" s="648"/>
      <c r="FN420" s="648"/>
      <c r="FO420" s="648"/>
      <c r="FP420" s="648"/>
      <c r="FQ420" s="648"/>
      <c r="FR420" s="648"/>
      <c r="FS420" s="648"/>
      <c r="FT420" s="648"/>
      <c r="FU420" s="648"/>
      <c r="FV420" s="648"/>
      <c r="FW420" s="648"/>
      <c r="FX420" s="648"/>
      <c r="FY420" s="648"/>
      <c r="FZ420" s="648"/>
      <c r="GA420" s="648"/>
      <c r="GB420" s="648"/>
      <c r="GC420" s="648"/>
      <c r="GD420" s="648"/>
      <c r="GE420" s="648"/>
      <c r="GF420" s="648"/>
      <c r="GG420" s="648"/>
      <c r="GH420" s="648"/>
      <c r="GI420" s="648"/>
      <c r="GJ420" s="648"/>
      <c r="GK420" s="648"/>
      <c r="GL420" s="648"/>
      <c r="GM420" s="648"/>
      <c r="GN420" s="648"/>
      <c r="GO420" s="648"/>
      <c r="GP420" s="648"/>
      <c r="GQ420" s="648"/>
      <c r="GR420" s="648"/>
      <c r="GS420" s="648"/>
      <c r="GT420" s="648"/>
      <c r="GU420" s="648"/>
      <c r="GV420" s="648"/>
      <c r="GW420" s="648"/>
      <c r="GX420" s="648"/>
      <c r="GY420" s="648"/>
      <c r="GZ420" s="648"/>
      <c r="HA420" s="648"/>
      <c r="HB420" s="648"/>
      <c r="HC420" s="648"/>
      <c r="HD420" s="648"/>
      <c r="HE420" s="648"/>
      <c r="HF420" s="648"/>
      <c r="HG420" s="648"/>
      <c r="HH420" s="648"/>
      <c r="HI420" s="648"/>
      <c r="HJ420" s="648"/>
      <c r="HK420" s="648"/>
      <c r="HL420" s="648"/>
    </row>
    <row r="421" spans="1:220" s="679" customFormat="1">
      <c r="A421" s="648"/>
      <c r="B421" s="648"/>
      <c r="C421" s="648"/>
      <c r="D421" s="648"/>
      <c r="E421" s="648"/>
      <c r="F421" s="648"/>
      <c r="G421" s="690"/>
      <c r="H421" s="691"/>
      <c r="I421" s="691"/>
      <c r="J421" s="645"/>
      <c r="K421" s="648"/>
      <c r="L421" s="648"/>
      <c r="M421" s="648"/>
      <c r="N421" s="648"/>
      <c r="O421" s="648"/>
      <c r="P421" s="648"/>
      <c r="Q421" s="648"/>
      <c r="R421" s="648"/>
      <c r="S421" s="648"/>
      <c r="T421" s="648"/>
      <c r="U421" s="648"/>
      <c r="V421" s="648"/>
      <c r="W421" s="648"/>
      <c r="X421" s="648"/>
      <c r="Y421" s="648"/>
      <c r="Z421" s="648"/>
      <c r="AA421" s="648"/>
      <c r="AB421" s="648"/>
      <c r="AC421" s="648"/>
      <c r="AD421" s="648"/>
      <c r="AE421" s="648"/>
      <c r="AF421" s="648"/>
      <c r="AG421" s="648"/>
      <c r="AH421" s="648"/>
      <c r="AI421" s="648"/>
      <c r="AJ421" s="648"/>
      <c r="AK421" s="648"/>
      <c r="AL421" s="648"/>
      <c r="AM421" s="648"/>
      <c r="AN421" s="648"/>
      <c r="AO421" s="648"/>
      <c r="AP421" s="648"/>
      <c r="AQ421" s="648"/>
      <c r="AR421" s="648"/>
      <c r="AS421" s="648"/>
      <c r="AT421" s="648"/>
      <c r="AU421" s="648"/>
      <c r="AV421" s="648"/>
      <c r="AW421" s="648"/>
      <c r="AX421" s="648"/>
      <c r="AY421" s="648"/>
      <c r="AZ421" s="648"/>
      <c r="BA421" s="648"/>
      <c r="BB421" s="648"/>
      <c r="BC421" s="648"/>
      <c r="BD421" s="648"/>
      <c r="BE421" s="648"/>
      <c r="BF421" s="648"/>
      <c r="BG421" s="648"/>
      <c r="BH421" s="648"/>
      <c r="BI421" s="648"/>
      <c r="BJ421" s="648"/>
      <c r="BK421" s="648"/>
      <c r="BL421" s="648"/>
      <c r="BM421" s="648"/>
      <c r="BN421" s="648"/>
      <c r="BO421" s="648"/>
      <c r="BP421" s="648"/>
      <c r="BQ421" s="648"/>
      <c r="BR421" s="648"/>
      <c r="BS421" s="648"/>
      <c r="BT421" s="648"/>
      <c r="BU421" s="648"/>
      <c r="BV421" s="648"/>
      <c r="BW421" s="648"/>
      <c r="BX421" s="648"/>
      <c r="BY421" s="648"/>
      <c r="BZ421" s="648"/>
      <c r="CA421" s="648"/>
      <c r="CB421" s="648"/>
      <c r="CC421" s="648"/>
      <c r="CD421" s="648"/>
      <c r="CE421" s="648"/>
      <c r="CF421" s="648"/>
      <c r="CG421" s="648"/>
      <c r="CH421" s="648"/>
      <c r="CI421" s="648"/>
      <c r="CJ421" s="648"/>
      <c r="CK421" s="648"/>
      <c r="CL421" s="648"/>
      <c r="CM421" s="648"/>
      <c r="CN421" s="648"/>
      <c r="CO421" s="648"/>
      <c r="CP421" s="648"/>
      <c r="CQ421" s="648"/>
      <c r="CR421" s="648"/>
      <c r="CS421" s="648"/>
      <c r="CT421" s="648"/>
      <c r="CU421" s="648"/>
      <c r="CV421" s="648"/>
      <c r="CW421" s="648"/>
      <c r="CX421" s="648"/>
      <c r="CY421" s="648"/>
      <c r="CZ421" s="648"/>
      <c r="DA421" s="648"/>
      <c r="DB421" s="648"/>
      <c r="DC421" s="648"/>
      <c r="DD421" s="648"/>
      <c r="DE421" s="648"/>
      <c r="DF421" s="648"/>
      <c r="DG421" s="648"/>
      <c r="DH421" s="648"/>
      <c r="DI421" s="648"/>
      <c r="DJ421" s="648"/>
      <c r="DK421" s="648"/>
      <c r="DL421" s="648"/>
      <c r="DM421" s="648"/>
      <c r="DN421" s="648"/>
      <c r="DO421" s="648"/>
      <c r="DP421" s="648"/>
      <c r="DQ421" s="648"/>
      <c r="DR421" s="648"/>
      <c r="DS421" s="648"/>
      <c r="DT421" s="648"/>
      <c r="DU421" s="648"/>
      <c r="DV421" s="648"/>
      <c r="DW421" s="648"/>
      <c r="DX421" s="648"/>
      <c r="DY421" s="648"/>
      <c r="DZ421" s="648"/>
      <c r="EA421" s="648"/>
      <c r="EB421" s="648"/>
      <c r="EC421" s="648"/>
      <c r="ED421" s="648"/>
      <c r="EE421" s="648"/>
      <c r="EF421" s="648"/>
      <c r="EG421" s="648"/>
      <c r="EH421" s="648"/>
      <c r="EI421" s="648"/>
      <c r="EJ421" s="648"/>
      <c r="EK421" s="648"/>
      <c r="EL421" s="648"/>
      <c r="EM421" s="648"/>
      <c r="EN421" s="648"/>
      <c r="EO421" s="648"/>
      <c r="EP421" s="648"/>
      <c r="EQ421" s="648"/>
      <c r="ER421" s="648"/>
      <c r="ES421" s="648"/>
      <c r="ET421" s="648"/>
      <c r="EU421" s="648"/>
      <c r="EV421" s="648"/>
      <c r="EW421" s="648"/>
      <c r="EX421" s="648"/>
      <c r="EY421" s="648"/>
      <c r="EZ421" s="648"/>
      <c r="FA421" s="648"/>
      <c r="FB421" s="648"/>
      <c r="FC421" s="648"/>
      <c r="FD421" s="648"/>
      <c r="FE421" s="648"/>
      <c r="FF421" s="648"/>
      <c r="FG421" s="648"/>
      <c r="FH421" s="648"/>
      <c r="FI421" s="648"/>
      <c r="FJ421" s="648"/>
      <c r="FK421" s="648"/>
      <c r="FL421" s="648"/>
      <c r="FM421" s="648"/>
      <c r="FN421" s="648"/>
      <c r="FO421" s="648"/>
      <c r="FP421" s="648"/>
      <c r="FQ421" s="648"/>
      <c r="FR421" s="648"/>
      <c r="FS421" s="648"/>
      <c r="FT421" s="648"/>
      <c r="FU421" s="648"/>
      <c r="FV421" s="648"/>
      <c r="FW421" s="648"/>
      <c r="FX421" s="648"/>
      <c r="FY421" s="648"/>
      <c r="FZ421" s="648"/>
      <c r="GA421" s="648"/>
      <c r="GB421" s="648"/>
      <c r="GC421" s="648"/>
      <c r="GD421" s="648"/>
      <c r="GE421" s="648"/>
      <c r="GF421" s="648"/>
      <c r="GG421" s="648"/>
      <c r="GH421" s="648"/>
      <c r="GI421" s="648"/>
      <c r="GJ421" s="648"/>
      <c r="GK421" s="648"/>
      <c r="GL421" s="648"/>
      <c r="GM421" s="648"/>
      <c r="GN421" s="648"/>
      <c r="GO421" s="648"/>
      <c r="GP421" s="648"/>
      <c r="GQ421" s="648"/>
      <c r="GR421" s="648"/>
      <c r="GS421" s="648"/>
      <c r="GT421" s="648"/>
      <c r="GU421" s="648"/>
      <c r="GV421" s="648"/>
      <c r="GW421" s="648"/>
      <c r="GX421" s="648"/>
      <c r="GY421" s="648"/>
      <c r="GZ421" s="648"/>
      <c r="HA421" s="648"/>
      <c r="HB421" s="648"/>
      <c r="HC421" s="648"/>
      <c r="HD421" s="648"/>
      <c r="HE421" s="648"/>
      <c r="HF421" s="648"/>
      <c r="HG421" s="648"/>
      <c r="HH421" s="648"/>
      <c r="HI421" s="648"/>
      <c r="HJ421" s="648"/>
      <c r="HK421" s="648"/>
      <c r="HL421" s="648"/>
    </row>
    <row r="422" spans="1:220" s="679" customFormat="1">
      <c r="A422" s="648"/>
      <c r="B422" s="648"/>
      <c r="C422" s="648"/>
      <c r="D422" s="648"/>
      <c r="E422" s="648"/>
      <c r="F422" s="648"/>
      <c r="G422" s="690"/>
      <c r="H422" s="691"/>
      <c r="I422" s="691"/>
      <c r="J422" s="645"/>
      <c r="K422" s="648"/>
      <c r="L422" s="648"/>
      <c r="M422" s="648"/>
      <c r="N422" s="648"/>
      <c r="O422" s="648"/>
      <c r="P422" s="648"/>
      <c r="Q422" s="648"/>
      <c r="R422" s="648"/>
      <c r="S422" s="648"/>
      <c r="T422" s="648"/>
      <c r="U422" s="648"/>
      <c r="V422" s="648"/>
      <c r="W422" s="648"/>
      <c r="X422" s="648"/>
      <c r="Y422" s="648"/>
      <c r="Z422" s="648"/>
      <c r="AA422" s="648"/>
      <c r="AB422" s="648"/>
      <c r="AC422" s="648"/>
      <c r="AD422" s="648"/>
      <c r="AE422" s="648"/>
      <c r="AF422" s="648"/>
      <c r="AG422" s="648"/>
      <c r="AH422" s="648"/>
      <c r="AI422" s="648"/>
      <c r="AJ422" s="648"/>
      <c r="AK422" s="648"/>
      <c r="AL422" s="648"/>
      <c r="AM422" s="648"/>
      <c r="AN422" s="648"/>
      <c r="AO422" s="648"/>
      <c r="AP422" s="648"/>
      <c r="AQ422" s="648"/>
      <c r="AR422" s="648"/>
      <c r="AS422" s="648"/>
      <c r="AT422" s="648"/>
      <c r="AU422" s="648"/>
      <c r="AV422" s="648"/>
      <c r="AW422" s="648"/>
      <c r="AX422" s="648"/>
      <c r="AY422" s="648"/>
      <c r="AZ422" s="648"/>
      <c r="BA422" s="648"/>
      <c r="BB422" s="648"/>
      <c r="BC422" s="648"/>
      <c r="BD422" s="648"/>
      <c r="BE422" s="648"/>
      <c r="BF422" s="648"/>
      <c r="BG422" s="648"/>
      <c r="BH422" s="648"/>
      <c r="BI422" s="648"/>
      <c r="BJ422" s="648"/>
      <c r="BK422" s="648"/>
      <c r="BL422" s="648"/>
      <c r="BM422" s="648"/>
      <c r="BN422" s="648"/>
      <c r="BO422" s="648"/>
      <c r="BP422" s="648"/>
      <c r="BQ422" s="648"/>
      <c r="BR422" s="648"/>
      <c r="BS422" s="648"/>
      <c r="BT422" s="648"/>
      <c r="BU422" s="648"/>
      <c r="BV422" s="648"/>
      <c r="BW422" s="648"/>
      <c r="BX422" s="648"/>
      <c r="BY422" s="648"/>
      <c r="BZ422" s="648"/>
      <c r="CA422" s="648"/>
      <c r="CB422" s="648"/>
      <c r="CC422" s="648"/>
      <c r="CD422" s="648"/>
      <c r="CE422" s="648"/>
      <c r="CF422" s="648"/>
      <c r="CG422" s="648"/>
      <c r="CH422" s="648"/>
      <c r="CI422" s="648"/>
      <c r="CJ422" s="648"/>
      <c r="CK422" s="648"/>
      <c r="CL422" s="648"/>
      <c r="CM422" s="648"/>
      <c r="CN422" s="648"/>
      <c r="CO422" s="648"/>
      <c r="CP422" s="648"/>
      <c r="CQ422" s="648"/>
      <c r="CR422" s="648"/>
      <c r="CS422" s="648"/>
      <c r="CT422" s="648"/>
      <c r="CU422" s="648"/>
      <c r="CV422" s="648"/>
      <c r="CW422" s="648"/>
      <c r="CX422" s="648"/>
      <c r="CY422" s="648"/>
      <c r="CZ422" s="648"/>
      <c r="DA422" s="648"/>
      <c r="DB422" s="648"/>
      <c r="DC422" s="648"/>
      <c r="DD422" s="648"/>
      <c r="DE422" s="648"/>
      <c r="DF422" s="648"/>
      <c r="DG422" s="648"/>
      <c r="DH422" s="648"/>
      <c r="DI422" s="648"/>
      <c r="DJ422" s="648"/>
      <c r="DK422" s="648"/>
      <c r="DL422" s="648"/>
      <c r="DM422" s="648"/>
      <c r="DN422" s="648"/>
      <c r="DO422" s="648"/>
      <c r="DP422" s="648"/>
      <c r="DQ422" s="648"/>
      <c r="DR422" s="648"/>
      <c r="DS422" s="648"/>
      <c r="DT422" s="648"/>
      <c r="DU422" s="648"/>
      <c r="DV422" s="648"/>
      <c r="DW422" s="648"/>
      <c r="DX422" s="648"/>
      <c r="DY422" s="648"/>
      <c r="DZ422" s="648"/>
      <c r="EA422" s="648"/>
      <c r="EB422" s="648"/>
      <c r="EC422" s="648"/>
      <c r="ED422" s="648"/>
      <c r="EE422" s="648"/>
      <c r="EF422" s="648"/>
      <c r="EG422" s="648"/>
      <c r="EH422" s="648"/>
      <c r="EI422" s="648"/>
      <c r="EJ422" s="648"/>
      <c r="EK422" s="648"/>
      <c r="EL422" s="648"/>
      <c r="EM422" s="648"/>
      <c r="EN422" s="648"/>
      <c r="EO422" s="648"/>
      <c r="EP422" s="648"/>
      <c r="EQ422" s="648"/>
      <c r="ER422" s="648"/>
      <c r="ES422" s="648"/>
      <c r="ET422" s="648"/>
      <c r="EU422" s="648"/>
      <c r="EV422" s="648"/>
      <c r="EW422" s="648"/>
      <c r="EX422" s="648"/>
      <c r="EY422" s="648"/>
      <c r="EZ422" s="648"/>
      <c r="FA422" s="648"/>
      <c r="FB422" s="648"/>
      <c r="FC422" s="648"/>
      <c r="FD422" s="648"/>
      <c r="FE422" s="648"/>
      <c r="FF422" s="648"/>
      <c r="FG422" s="648"/>
      <c r="FH422" s="648"/>
      <c r="FI422" s="648"/>
      <c r="FJ422" s="648"/>
      <c r="FK422" s="648"/>
      <c r="FL422" s="648"/>
      <c r="FM422" s="648"/>
      <c r="FN422" s="648"/>
      <c r="FO422" s="648"/>
      <c r="FP422" s="648"/>
      <c r="FQ422" s="648"/>
      <c r="FR422" s="648"/>
      <c r="FS422" s="648"/>
      <c r="FT422" s="648"/>
      <c r="FU422" s="648"/>
      <c r="FV422" s="648"/>
      <c r="FW422" s="648"/>
      <c r="FX422" s="648"/>
      <c r="FY422" s="648"/>
      <c r="FZ422" s="648"/>
      <c r="GA422" s="648"/>
      <c r="GB422" s="648"/>
      <c r="GC422" s="648"/>
      <c r="GD422" s="648"/>
      <c r="GE422" s="648"/>
      <c r="GF422" s="648"/>
      <c r="GG422" s="648"/>
      <c r="GH422" s="648"/>
      <c r="GI422" s="648"/>
      <c r="GJ422" s="648"/>
      <c r="GK422" s="648"/>
      <c r="GL422" s="648"/>
      <c r="GM422" s="648"/>
      <c r="GN422" s="648"/>
      <c r="GO422" s="648"/>
      <c r="GP422" s="648"/>
      <c r="GQ422" s="648"/>
      <c r="GR422" s="648"/>
      <c r="GS422" s="648"/>
      <c r="GT422" s="648"/>
      <c r="GU422" s="648"/>
      <c r="GV422" s="648"/>
      <c r="GW422" s="648"/>
      <c r="GX422" s="648"/>
      <c r="GY422" s="648"/>
      <c r="GZ422" s="648"/>
      <c r="HA422" s="648"/>
      <c r="HB422" s="648"/>
      <c r="HC422" s="648"/>
      <c r="HD422" s="648"/>
      <c r="HE422" s="648"/>
      <c r="HF422" s="648"/>
      <c r="HG422" s="648"/>
      <c r="HH422" s="648"/>
      <c r="HI422" s="648"/>
      <c r="HJ422" s="648"/>
      <c r="HK422" s="648"/>
      <c r="HL422" s="648"/>
    </row>
    <row r="423" spans="1:220" s="679" customFormat="1">
      <c r="A423" s="648"/>
      <c r="B423" s="648"/>
      <c r="C423" s="648"/>
      <c r="D423" s="648"/>
      <c r="E423" s="648"/>
      <c r="F423" s="648"/>
      <c r="G423" s="690"/>
      <c r="H423" s="691"/>
      <c r="I423" s="691"/>
      <c r="J423" s="645"/>
      <c r="K423" s="648"/>
      <c r="L423" s="648"/>
      <c r="M423" s="648"/>
      <c r="N423" s="648"/>
      <c r="O423" s="648"/>
      <c r="P423" s="648"/>
      <c r="Q423" s="648"/>
      <c r="R423" s="648"/>
      <c r="S423" s="648"/>
      <c r="T423" s="648"/>
      <c r="U423" s="648"/>
      <c r="V423" s="648"/>
      <c r="W423" s="648"/>
      <c r="X423" s="648"/>
      <c r="Y423" s="648"/>
      <c r="Z423" s="648"/>
      <c r="AA423" s="648"/>
      <c r="AB423" s="648"/>
      <c r="AC423" s="648"/>
      <c r="AD423" s="648"/>
      <c r="AE423" s="648"/>
      <c r="AF423" s="648"/>
      <c r="AG423" s="648"/>
      <c r="AH423" s="648"/>
      <c r="AI423" s="648"/>
      <c r="AJ423" s="648"/>
      <c r="AK423" s="648"/>
      <c r="AL423" s="648"/>
      <c r="AM423" s="648"/>
      <c r="AN423" s="648"/>
      <c r="AO423" s="648"/>
      <c r="AP423" s="648"/>
      <c r="AQ423" s="648"/>
      <c r="AR423" s="648"/>
      <c r="AS423" s="648"/>
      <c r="AT423" s="648"/>
      <c r="AU423" s="648"/>
      <c r="AV423" s="648"/>
      <c r="AW423" s="648"/>
      <c r="AX423" s="648"/>
      <c r="AY423" s="648"/>
      <c r="AZ423" s="648"/>
      <c r="BA423" s="648"/>
      <c r="BB423" s="648"/>
      <c r="BC423" s="648"/>
      <c r="BD423" s="648"/>
      <c r="BE423" s="648"/>
      <c r="BF423" s="648"/>
      <c r="BG423" s="648"/>
      <c r="BH423" s="648"/>
      <c r="BI423" s="648"/>
      <c r="BJ423" s="648"/>
      <c r="BK423" s="648"/>
      <c r="BL423" s="648"/>
      <c r="BM423" s="648"/>
      <c r="BN423" s="648"/>
      <c r="BO423" s="648"/>
      <c r="BP423" s="648"/>
      <c r="BQ423" s="648"/>
      <c r="BR423" s="648"/>
      <c r="BS423" s="648"/>
      <c r="BT423" s="648"/>
      <c r="BU423" s="648"/>
      <c r="BV423" s="648"/>
      <c r="BW423" s="648"/>
      <c r="BX423" s="648"/>
      <c r="BY423" s="648"/>
      <c r="BZ423" s="648"/>
      <c r="CA423" s="648"/>
      <c r="CB423" s="648"/>
      <c r="CC423" s="648"/>
      <c r="CD423" s="648"/>
      <c r="CE423" s="648"/>
      <c r="CF423" s="648"/>
      <c r="CG423" s="648"/>
      <c r="CH423" s="648"/>
      <c r="CI423" s="648"/>
      <c r="CJ423" s="648"/>
      <c r="CK423" s="648"/>
      <c r="CL423" s="648"/>
      <c r="CM423" s="648"/>
      <c r="CN423" s="648"/>
      <c r="CO423" s="648"/>
      <c r="CP423" s="648"/>
      <c r="CQ423" s="648"/>
      <c r="CR423" s="648"/>
      <c r="CS423" s="648"/>
      <c r="CT423" s="648"/>
      <c r="CU423" s="648"/>
      <c r="CV423" s="648"/>
      <c r="CW423" s="648"/>
      <c r="CX423" s="648"/>
      <c r="CY423" s="648"/>
      <c r="CZ423" s="648"/>
      <c r="DA423" s="648"/>
      <c r="DB423" s="648"/>
      <c r="DC423" s="648"/>
      <c r="DD423" s="648"/>
      <c r="DE423" s="648"/>
      <c r="DF423" s="648"/>
      <c r="DG423" s="648"/>
      <c r="DH423" s="648"/>
      <c r="DI423" s="648"/>
      <c r="DJ423" s="648"/>
      <c r="DK423" s="648"/>
      <c r="DL423" s="648"/>
      <c r="DM423" s="648"/>
      <c r="DN423" s="648"/>
      <c r="DO423" s="648"/>
      <c r="DP423" s="648"/>
      <c r="DQ423" s="648"/>
      <c r="DR423" s="648"/>
      <c r="DS423" s="648"/>
      <c r="DT423" s="648"/>
      <c r="DU423" s="648"/>
      <c r="DV423" s="648"/>
      <c r="DW423" s="648"/>
      <c r="DX423" s="648"/>
      <c r="DY423" s="648"/>
      <c r="DZ423" s="648"/>
      <c r="EA423" s="648"/>
      <c r="EB423" s="648"/>
      <c r="EC423" s="648"/>
      <c r="ED423" s="648"/>
      <c r="EE423" s="648"/>
      <c r="EF423" s="648"/>
      <c r="EG423" s="648"/>
      <c r="EH423" s="648"/>
      <c r="EI423" s="648"/>
      <c r="EJ423" s="648"/>
      <c r="EK423" s="648"/>
      <c r="EL423" s="648"/>
      <c r="EM423" s="648"/>
      <c r="EN423" s="648"/>
      <c r="EO423" s="648"/>
      <c r="EP423" s="648"/>
      <c r="EQ423" s="648"/>
      <c r="ER423" s="648"/>
      <c r="ES423" s="648"/>
      <c r="ET423" s="648"/>
      <c r="EU423" s="648"/>
      <c r="EV423" s="648"/>
      <c r="EW423" s="648"/>
      <c r="EX423" s="648"/>
      <c r="EY423" s="648"/>
      <c r="EZ423" s="648"/>
      <c r="FA423" s="648"/>
      <c r="FB423" s="648"/>
      <c r="FC423" s="648"/>
      <c r="FD423" s="648"/>
      <c r="FE423" s="648"/>
      <c r="FF423" s="648"/>
      <c r="FG423" s="648"/>
      <c r="FH423" s="648"/>
      <c r="FI423" s="648"/>
      <c r="FJ423" s="648"/>
      <c r="FK423" s="648"/>
      <c r="FL423" s="648"/>
      <c r="FM423" s="648"/>
      <c r="FN423" s="648"/>
      <c r="FO423" s="648"/>
      <c r="FP423" s="648"/>
      <c r="FQ423" s="648"/>
      <c r="FR423" s="648"/>
      <c r="FS423" s="648"/>
      <c r="FT423" s="648"/>
      <c r="FU423" s="648"/>
      <c r="FV423" s="648"/>
      <c r="FW423" s="648"/>
      <c r="FX423" s="648"/>
      <c r="FY423" s="648"/>
      <c r="FZ423" s="648"/>
      <c r="GA423" s="648"/>
      <c r="GB423" s="648"/>
      <c r="GC423" s="648"/>
      <c r="GD423" s="648"/>
      <c r="GE423" s="648"/>
      <c r="GF423" s="648"/>
      <c r="GG423" s="648"/>
      <c r="GH423" s="648"/>
      <c r="GI423" s="648"/>
      <c r="GJ423" s="648"/>
      <c r="GK423" s="648"/>
      <c r="GL423" s="648"/>
      <c r="GM423" s="648"/>
      <c r="GN423" s="648"/>
      <c r="GO423" s="648"/>
      <c r="GP423" s="648"/>
      <c r="GQ423" s="648"/>
      <c r="GR423" s="648"/>
      <c r="GS423" s="648"/>
      <c r="GT423" s="648"/>
      <c r="GU423" s="648"/>
      <c r="GV423" s="648"/>
      <c r="GW423" s="648"/>
      <c r="GX423" s="648"/>
      <c r="GY423" s="648"/>
      <c r="GZ423" s="648"/>
      <c r="HA423" s="648"/>
      <c r="HB423" s="648"/>
      <c r="HC423" s="648"/>
      <c r="HD423" s="648"/>
      <c r="HE423" s="648"/>
      <c r="HF423" s="648"/>
      <c r="HG423" s="648"/>
      <c r="HH423" s="648"/>
      <c r="HI423" s="648"/>
      <c r="HJ423" s="648"/>
      <c r="HK423" s="648"/>
      <c r="HL423" s="648"/>
    </row>
    <row r="424" spans="1:220" s="679" customFormat="1">
      <c r="A424" s="648"/>
      <c r="B424" s="648"/>
      <c r="C424" s="648"/>
      <c r="D424" s="648"/>
      <c r="E424" s="648"/>
      <c r="F424" s="648"/>
      <c r="G424" s="690"/>
      <c r="H424" s="691"/>
      <c r="I424" s="691"/>
      <c r="J424" s="645"/>
      <c r="K424" s="648"/>
      <c r="L424" s="648"/>
      <c r="M424" s="648"/>
      <c r="N424" s="648"/>
      <c r="O424" s="648"/>
      <c r="P424" s="648"/>
      <c r="Q424" s="648"/>
      <c r="R424" s="648"/>
      <c r="S424" s="648"/>
      <c r="T424" s="648"/>
      <c r="U424" s="648"/>
      <c r="V424" s="648"/>
      <c r="W424" s="648"/>
      <c r="X424" s="648"/>
      <c r="Y424" s="648"/>
      <c r="Z424" s="648"/>
      <c r="AA424" s="648"/>
      <c r="AB424" s="648"/>
      <c r="AC424" s="648"/>
      <c r="AD424" s="648"/>
      <c r="AE424" s="648"/>
      <c r="AF424" s="648"/>
      <c r="AG424" s="648"/>
      <c r="AH424" s="648"/>
      <c r="AI424" s="648"/>
      <c r="AJ424" s="648"/>
      <c r="AK424" s="648"/>
      <c r="AL424" s="648"/>
      <c r="AM424" s="648"/>
      <c r="AN424" s="648"/>
      <c r="AO424" s="648"/>
      <c r="AP424" s="648"/>
      <c r="AQ424" s="648"/>
      <c r="AR424" s="648"/>
      <c r="AS424" s="648"/>
      <c r="AT424" s="648"/>
      <c r="AU424" s="648"/>
      <c r="AV424" s="648"/>
      <c r="AW424" s="648"/>
      <c r="AX424" s="648"/>
      <c r="AY424" s="648"/>
      <c r="AZ424" s="648"/>
      <c r="BA424" s="648"/>
      <c r="BB424" s="648"/>
      <c r="BC424" s="648"/>
      <c r="BD424" s="648"/>
      <c r="BE424" s="648"/>
      <c r="BF424" s="648"/>
      <c r="BG424" s="648"/>
      <c r="BH424" s="648"/>
      <c r="BI424" s="648"/>
      <c r="BJ424" s="648"/>
      <c r="BK424" s="648"/>
      <c r="BL424" s="648"/>
      <c r="BM424" s="648"/>
      <c r="BN424" s="648"/>
      <c r="BO424" s="648"/>
      <c r="BP424" s="648"/>
      <c r="BQ424" s="648"/>
      <c r="BR424" s="648"/>
      <c r="BS424" s="648"/>
      <c r="BT424" s="648"/>
      <c r="BU424" s="648"/>
      <c r="BV424" s="648"/>
      <c r="BW424" s="648"/>
      <c r="BX424" s="648"/>
      <c r="BY424" s="648"/>
      <c r="BZ424" s="648"/>
      <c r="CA424" s="648"/>
      <c r="CB424" s="648"/>
      <c r="CC424" s="648"/>
      <c r="CD424" s="648"/>
      <c r="CE424" s="648"/>
      <c r="CF424" s="648"/>
      <c r="CG424" s="648"/>
      <c r="CH424" s="648"/>
      <c r="CI424" s="648"/>
      <c r="CJ424" s="648"/>
      <c r="CK424" s="648"/>
      <c r="CL424" s="648"/>
      <c r="CM424" s="648"/>
      <c r="CN424" s="648"/>
      <c r="CO424" s="648"/>
      <c r="CP424" s="648"/>
      <c r="CQ424" s="648"/>
      <c r="CR424" s="648"/>
      <c r="CS424" s="648"/>
      <c r="CT424" s="648"/>
      <c r="CU424" s="648"/>
      <c r="CV424" s="648"/>
      <c r="CW424" s="648"/>
      <c r="CX424" s="648"/>
      <c r="CY424" s="648"/>
      <c r="CZ424" s="648"/>
      <c r="DA424" s="648"/>
      <c r="DB424" s="648"/>
      <c r="DC424" s="648"/>
      <c r="DD424" s="648"/>
      <c r="DE424" s="648"/>
      <c r="DF424" s="648"/>
      <c r="DG424" s="648"/>
      <c r="DH424" s="648"/>
      <c r="DI424" s="648"/>
      <c r="DJ424" s="648"/>
      <c r="DK424" s="648"/>
      <c r="DL424" s="648"/>
      <c r="DM424" s="648"/>
      <c r="DN424" s="648"/>
      <c r="DO424" s="648"/>
      <c r="DP424" s="648"/>
      <c r="DQ424" s="648"/>
      <c r="DR424" s="648"/>
      <c r="DS424" s="648"/>
      <c r="DT424" s="648"/>
      <c r="DU424" s="648"/>
      <c r="DV424" s="648"/>
      <c r="DW424" s="648"/>
      <c r="DX424" s="648"/>
      <c r="DY424" s="648"/>
      <c r="DZ424" s="648"/>
      <c r="EA424" s="648"/>
      <c r="EB424" s="648"/>
      <c r="EC424" s="648"/>
      <c r="ED424" s="648"/>
      <c r="EE424" s="648"/>
      <c r="EF424" s="648"/>
      <c r="EG424" s="648"/>
      <c r="EH424" s="648"/>
      <c r="EI424" s="648"/>
      <c r="EJ424" s="648"/>
      <c r="EK424" s="648"/>
      <c r="EL424" s="648"/>
      <c r="EM424" s="648"/>
      <c r="EN424" s="648"/>
      <c r="EO424" s="648"/>
      <c r="EP424" s="648"/>
      <c r="EQ424" s="648"/>
      <c r="ER424" s="648"/>
      <c r="ES424" s="648"/>
      <c r="ET424" s="648"/>
      <c r="EU424" s="648"/>
      <c r="EV424" s="648"/>
      <c r="EW424" s="648"/>
      <c r="EX424" s="648"/>
      <c r="EY424" s="648"/>
      <c r="EZ424" s="648"/>
      <c r="FA424" s="648"/>
      <c r="FB424" s="648"/>
      <c r="FC424" s="648"/>
      <c r="FD424" s="648"/>
      <c r="FE424" s="648"/>
      <c r="FF424" s="648"/>
      <c r="FG424" s="648"/>
      <c r="FH424" s="648"/>
      <c r="FI424" s="648"/>
      <c r="FJ424" s="648"/>
      <c r="FK424" s="648"/>
      <c r="FL424" s="648"/>
      <c r="FM424" s="648"/>
      <c r="FN424" s="648"/>
      <c r="FO424" s="648"/>
      <c r="FP424" s="648"/>
      <c r="FQ424" s="648"/>
      <c r="FR424" s="648"/>
      <c r="FS424" s="648"/>
      <c r="FT424" s="648"/>
      <c r="FU424" s="648"/>
      <c r="FV424" s="648"/>
      <c r="FW424" s="648"/>
      <c r="FX424" s="648"/>
      <c r="FY424" s="648"/>
      <c r="FZ424" s="648"/>
      <c r="GA424" s="648"/>
      <c r="GB424" s="648"/>
      <c r="GC424" s="648"/>
      <c r="GD424" s="648"/>
      <c r="GE424" s="648"/>
      <c r="GF424" s="648"/>
      <c r="GG424" s="648"/>
      <c r="GH424" s="648"/>
      <c r="GI424" s="648"/>
      <c r="GJ424" s="648"/>
      <c r="GK424" s="648"/>
      <c r="GL424" s="648"/>
      <c r="GM424" s="648"/>
      <c r="GN424" s="648"/>
      <c r="GO424" s="648"/>
      <c r="GP424" s="648"/>
      <c r="GQ424" s="648"/>
      <c r="GR424" s="648"/>
      <c r="GS424" s="648"/>
      <c r="GT424" s="648"/>
      <c r="GU424" s="648"/>
      <c r="GV424" s="648"/>
      <c r="GW424" s="648"/>
      <c r="GX424" s="648"/>
      <c r="GY424" s="648"/>
      <c r="GZ424" s="648"/>
      <c r="HA424" s="648"/>
      <c r="HB424" s="648"/>
      <c r="HC424" s="648"/>
      <c r="HD424" s="648"/>
      <c r="HE424" s="648"/>
      <c r="HF424" s="648"/>
      <c r="HG424" s="648"/>
      <c r="HH424" s="648"/>
      <c r="HI424" s="648"/>
      <c r="HJ424" s="648"/>
      <c r="HK424" s="648"/>
      <c r="HL424" s="648"/>
    </row>
    <row r="425" spans="1:220" s="679" customFormat="1">
      <c r="A425" s="648"/>
      <c r="B425" s="648"/>
      <c r="C425" s="648"/>
      <c r="D425" s="648"/>
      <c r="E425" s="648"/>
      <c r="F425" s="648"/>
      <c r="G425" s="690"/>
      <c r="H425" s="691"/>
      <c r="I425" s="691"/>
      <c r="J425" s="645"/>
      <c r="K425" s="648"/>
      <c r="L425" s="648"/>
      <c r="M425" s="648"/>
      <c r="N425" s="648"/>
      <c r="O425" s="648"/>
      <c r="P425" s="648"/>
      <c r="Q425" s="648"/>
      <c r="R425" s="648"/>
      <c r="S425" s="648"/>
      <c r="T425" s="648"/>
      <c r="U425" s="648"/>
      <c r="V425" s="648"/>
      <c r="W425" s="648"/>
      <c r="X425" s="648"/>
      <c r="Y425" s="648"/>
      <c r="Z425" s="648"/>
      <c r="AA425" s="648"/>
      <c r="AB425" s="648"/>
      <c r="AC425" s="648"/>
      <c r="AD425" s="648"/>
      <c r="AE425" s="648"/>
      <c r="AF425" s="648"/>
      <c r="AG425" s="648"/>
      <c r="AH425" s="648"/>
      <c r="AI425" s="648"/>
      <c r="AJ425" s="648"/>
      <c r="AK425" s="648"/>
      <c r="AL425" s="648"/>
      <c r="AM425" s="648"/>
      <c r="AN425" s="648"/>
      <c r="AO425" s="648"/>
      <c r="AP425" s="648"/>
      <c r="AQ425" s="648"/>
      <c r="AR425" s="648"/>
      <c r="AS425" s="648"/>
      <c r="AT425" s="648"/>
      <c r="AU425" s="648"/>
      <c r="AV425" s="648"/>
      <c r="AW425" s="648"/>
      <c r="AX425" s="648"/>
      <c r="AY425" s="648"/>
      <c r="AZ425" s="648"/>
      <c r="BA425" s="648"/>
      <c r="BB425" s="648"/>
      <c r="BC425" s="648"/>
      <c r="BD425" s="648"/>
      <c r="BE425" s="648"/>
      <c r="BF425" s="648"/>
      <c r="BG425" s="648"/>
      <c r="BH425" s="648"/>
      <c r="BI425" s="648"/>
      <c r="BJ425" s="648"/>
      <c r="BK425" s="648"/>
      <c r="BL425" s="648"/>
      <c r="BM425" s="648"/>
      <c r="BN425" s="648"/>
      <c r="BO425" s="648"/>
      <c r="BP425" s="648"/>
      <c r="BQ425" s="648"/>
      <c r="BR425" s="648"/>
      <c r="BS425" s="648"/>
      <c r="BT425" s="648"/>
      <c r="BU425" s="648"/>
      <c r="BV425" s="648"/>
      <c r="BW425" s="648"/>
      <c r="BX425" s="648"/>
      <c r="BY425" s="648"/>
      <c r="BZ425" s="648"/>
      <c r="CA425" s="648"/>
      <c r="CB425" s="648"/>
      <c r="CC425" s="648"/>
      <c r="CD425" s="648"/>
      <c r="CE425" s="648"/>
      <c r="CF425" s="648"/>
      <c r="CG425" s="648"/>
      <c r="CH425" s="648"/>
      <c r="CI425" s="648"/>
      <c r="CJ425" s="648"/>
      <c r="CK425" s="648"/>
      <c r="CL425" s="648"/>
      <c r="CM425" s="648"/>
      <c r="CN425" s="648"/>
      <c r="CO425" s="648"/>
      <c r="CP425" s="648"/>
      <c r="CQ425" s="648"/>
      <c r="CR425" s="648"/>
      <c r="CS425" s="648"/>
      <c r="CT425" s="648"/>
      <c r="CU425" s="648"/>
      <c r="CV425" s="648"/>
      <c r="CW425" s="648"/>
      <c r="CX425" s="648"/>
      <c r="CY425" s="648"/>
      <c r="CZ425" s="648"/>
      <c r="DA425" s="648"/>
      <c r="DB425" s="648"/>
      <c r="DC425" s="648"/>
      <c r="DD425" s="648"/>
      <c r="DE425" s="648"/>
      <c r="DF425" s="648"/>
      <c r="DG425" s="648"/>
      <c r="DH425" s="648"/>
      <c r="DI425" s="648"/>
      <c r="DJ425" s="648"/>
      <c r="DK425" s="648"/>
      <c r="DL425" s="648"/>
      <c r="DM425" s="648"/>
      <c r="DN425" s="648"/>
      <c r="DO425" s="648"/>
      <c r="DP425" s="648"/>
      <c r="DQ425" s="648"/>
      <c r="DR425" s="648"/>
      <c r="DS425" s="648"/>
      <c r="DT425" s="648"/>
      <c r="DU425" s="648"/>
      <c r="DV425" s="648"/>
      <c r="DW425" s="648"/>
      <c r="DX425" s="648"/>
      <c r="DY425" s="648"/>
      <c r="DZ425" s="648"/>
      <c r="EA425" s="648"/>
      <c r="EB425" s="648"/>
      <c r="EC425" s="648"/>
      <c r="ED425" s="648"/>
      <c r="EE425" s="648"/>
      <c r="EF425" s="648"/>
      <c r="EG425" s="648"/>
      <c r="EH425" s="648"/>
      <c r="EI425" s="648"/>
      <c r="EJ425" s="648"/>
      <c r="EK425" s="648"/>
      <c r="EL425" s="648"/>
      <c r="EM425" s="648"/>
      <c r="EN425" s="648"/>
      <c r="EO425" s="648"/>
      <c r="EP425" s="648"/>
      <c r="EQ425" s="648"/>
      <c r="ER425" s="648"/>
      <c r="ES425" s="648"/>
      <c r="ET425" s="648"/>
      <c r="EU425" s="648"/>
      <c r="EV425" s="648"/>
      <c r="EW425" s="648"/>
      <c r="EX425" s="648"/>
      <c r="EY425" s="648"/>
      <c r="EZ425" s="648"/>
      <c r="FA425" s="648"/>
      <c r="FB425" s="648"/>
      <c r="FC425" s="648"/>
      <c r="FD425" s="648"/>
      <c r="FE425" s="648"/>
      <c r="FF425" s="648"/>
      <c r="FG425" s="648"/>
      <c r="FH425" s="648"/>
      <c r="FI425" s="648"/>
      <c r="FJ425" s="648"/>
      <c r="FK425" s="648"/>
      <c r="FL425" s="648"/>
      <c r="FM425" s="648"/>
      <c r="FN425" s="648"/>
      <c r="FO425" s="648"/>
      <c r="FP425" s="648"/>
      <c r="FQ425" s="648"/>
      <c r="FR425" s="648"/>
      <c r="FS425" s="648"/>
      <c r="FT425" s="648"/>
      <c r="FU425" s="648"/>
      <c r="FV425" s="648"/>
      <c r="FW425" s="648"/>
      <c r="FX425" s="648"/>
      <c r="FY425" s="648"/>
      <c r="FZ425" s="648"/>
      <c r="GA425" s="648"/>
      <c r="GB425" s="648"/>
      <c r="GC425" s="648"/>
      <c r="GD425" s="648"/>
      <c r="GE425" s="648"/>
      <c r="GF425" s="648"/>
      <c r="GG425" s="648"/>
      <c r="GH425" s="648"/>
      <c r="GI425" s="648"/>
      <c r="GJ425" s="648"/>
      <c r="GK425" s="648"/>
      <c r="GL425" s="648"/>
      <c r="GM425" s="648"/>
      <c r="GN425" s="648"/>
      <c r="GO425" s="648"/>
      <c r="GP425" s="648"/>
      <c r="GQ425" s="648"/>
      <c r="GR425" s="648"/>
      <c r="GS425" s="648"/>
      <c r="GT425" s="648"/>
      <c r="GU425" s="648"/>
      <c r="GV425" s="648"/>
      <c r="GW425" s="648"/>
      <c r="GX425" s="648"/>
      <c r="GY425" s="648"/>
      <c r="GZ425" s="648"/>
      <c r="HA425" s="648"/>
      <c r="HB425" s="648"/>
      <c r="HC425" s="648"/>
      <c r="HD425" s="648"/>
      <c r="HE425" s="648"/>
      <c r="HF425" s="648"/>
      <c r="HG425" s="648"/>
      <c r="HH425" s="648"/>
      <c r="HI425" s="648"/>
      <c r="HJ425" s="648"/>
      <c r="HK425" s="648"/>
      <c r="HL425" s="648"/>
    </row>
    <row r="426" spans="1:220" s="679" customFormat="1">
      <c r="A426" s="648"/>
      <c r="B426" s="648"/>
      <c r="C426" s="648"/>
      <c r="D426" s="648"/>
      <c r="E426" s="648"/>
      <c r="F426" s="648"/>
      <c r="G426" s="690"/>
      <c r="H426" s="691"/>
      <c r="I426" s="691"/>
      <c r="J426" s="645"/>
      <c r="K426" s="648"/>
      <c r="L426" s="648"/>
      <c r="M426" s="648"/>
      <c r="N426" s="648"/>
      <c r="O426" s="648"/>
      <c r="P426" s="648"/>
      <c r="Q426" s="648"/>
      <c r="R426" s="648"/>
      <c r="S426" s="648"/>
      <c r="T426" s="648"/>
      <c r="U426" s="648"/>
      <c r="V426" s="648"/>
      <c r="W426" s="648"/>
      <c r="X426" s="648"/>
      <c r="Y426" s="648"/>
      <c r="Z426" s="648"/>
      <c r="AA426" s="648"/>
      <c r="AB426" s="648"/>
      <c r="AC426" s="648"/>
      <c r="AD426" s="648"/>
      <c r="AE426" s="648"/>
      <c r="AF426" s="648"/>
      <c r="AG426" s="648"/>
      <c r="AH426" s="648"/>
      <c r="AI426" s="648"/>
      <c r="AJ426" s="648"/>
      <c r="AK426" s="648"/>
      <c r="AL426" s="648"/>
      <c r="AM426" s="648"/>
      <c r="AN426" s="648"/>
      <c r="AO426" s="648"/>
      <c r="AP426" s="648"/>
      <c r="AQ426" s="648"/>
      <c r="AR426" s="648"/>
      <c r="AS426" s="648"/>
      <c r="AT426" s="648"/>
      <c r="AU426" s="648"/>
      <c r="AV426" s="648"/>
      <c r="AW426" s="648"/>
      <c r="AX426" s="648"/>
      <c r="AY426" s="648"/>
      <c r="AZ426" s="648"/>
      <c r="BA426" s="648"/>
      <c r="BB426" s="648"/>
      <c r="BC426" s="648"/>
      <c r="BD426" s="648"/>
      <c r="BE426" s="648"/>
      <c r="BF426" s="648"/>
      <c r="BG426" s="648"/>
      <c r="BH426" s="648"/>
      <c r="BI426" s="648"/>
      <c r="BJ426" s="648"/>
      <c r="BK426" s="648"/>
      <c r="BL426" s="648"/>
      <c r="BM426" s="648"/>
      <c r="BN426" s="648"/>
      <c r="BO426" s="648"/>
      <c r="BP426" s="648"/>
      <c r="BQ426" s="648"/>
      <c r="BR426" s="648"/>
      <c r="BS426" s="648"/>
      <c r="BT426" s="648"/>
      <c r="BU426" s="648"/>
      <c r="BV426" s="648"/>
      <c r="BW426" s="648"/>
      <c r="BX426" s="648"/>
      <c r="BY426" s="648"/>
      <c r="BZ426" s="648"/>
      <c r="CA426" s="648"/>
      <c r="CB426" s="648"/>
      <c r="CC426" s="648"/>
      <c r="CD426" s="648"/>
      <c r="CE426" s="648"/>
      <c r="CF426" s="648"/>
      <c r="CG426" s="648"/>
      <c r="CH426" s="648"/>
      <c r="CI426" s="648"/>
      <c r="CJ426" s="648"/>
      <c r="CK426" s="648"/>
      <c r="CL426" s="648"/>
      <c r="CM426" s="648"/>
      <c r="CN426" s="648"/>
      <c r="CO426" s="648"/>
      <c r="CP426" s="648"/>
      <c r="CQ426" s="648"/>
      <c r="CR426" s="648"/>
      <c r="CS426" s="648"/>
      <c r="CT426" s="648"/>
      <c r="CU426" s="648"/>
      <c r="CV426" s="648"/>
      <c r="CW426" s="648"/>
      <c r="CX426" s="648"/>
      <c r="CY426" s="648"/>
      <c r="CZ426" s="648"/>
      <c r="DA426" s="648"/>
      <c r="DB426" s="648"/>
      <c r="DC426" s="648"/>
      <c r="DD426" s="648"/>
      <c r="DE426" s="648"/>
      <c r="DF426" s="648"/>
      <c r="DG426" s="648"/>
      <c r="DH426" s="648"/>
      <c r="DI426" s="648"/>
      <c r="DJ426" s="648"/>
      <c r="DK426" s="648"/>
      <c r="DL426" s="648"/>
      <c r="DM426" s="648"/>
      <c r="DN426" s="648"/>
      <c r="DO426" s="648"/>
      <c r="DP426" s="648"/>
      <c r="DQ426" s="648"/>
      <c r="DR426" s="648"/>
      <c r="DS426" s="648"/>
      <c r="DT426" s="648"/>
      <c r="DU426" s="648"/>
      <c r="DV426" s="648"/>
      <c r="DW426" s="648"/>
      <c r="DX426" s="648"/>
      <c r="DY426" s="648"/>
      <c r="DZ426" s="648"/>
      <c r="EA426" s="648"/>
      <c r="EB426" s="648"/>
      <c r="EC426" s="648"/>
      <c r="ED426" s="648"/>
      <c r="EE426" s="648"/>
      <c r="EF426" s="648"/>
      <c r="EG426" s="648"/>
      <c r="EH426" s="648"/>
      <c r="EI426" s="648"/>
      <c r="EJ426" s="648"/>
      <c r="EK426" s="648"/>
      <c r="EL426" s="648"/>
      <c r="EM426" s="648"/>
      <c r="EN426" s="648"/>
      <c r="EO426" s="648"/>
      <c r="EP426" s="648"/>
      <c r="EQ426" s="648"/>
      <c r="ER426" s="648"/>
      <c r="ES426" s="648"/>
      <c r="ET426" s="648"/>
      <c r="EU426" s="648"/>
      <c r="EV426" s="648"/>
      <c r="EW426" s="648"/>
      <c r="EX426" s="648"/>
      <c r="EY426" s="648"/>
      <c r="EZ426" s="648"/>
      <c r="FA426" s="648"/>
      <c r="FB426" s="648"/>
      <c r="FC426" s="648"/>
      <c r="FD426" s="648"/>
      <c r="FE426" s="648"/>
      <c r="FF426" s="648"/>
      <c r="FG426" s="648"/>
      <c r="FH426" s="648"/>
      <c r="FI426" s="648"/>
      <c r="FJ426" s="648"/>
      <c r="FK426" s="648"/>
      <c r="FL426" s="648"/>
      <c r="FM426" s="648"/>
      <c r="FN426" s="648"/>
      <c r="FO426" s="648"/>
      <c r="FP426" s="648"/>
      <c r="FQ426" s="648"/>
      <c r="FR426" s="648"/>
      <c r="FS426" s="648"/>
      <c r="FT426" s="648"/>
      <c r="FU426" s="648"/>
      <c r="FV426" s="648"/>
      <c r="FW426" s="648"/>
      <c r="FX426" s="648"/>
      <c r="FY426" s="648"/>
      <c r="FZ426" s="648"/>
      <c r="GA426" s="648"/>
      <c r="GB426" s="648"/>
      <c r="GC426" s="648"/>
      <c r="GD426" s="648"/>
      <c r="GE426" s="648"/>
      <c r="GF426" s="648"/>
      <c r="GG426" s="648"/>
      <c r="GH426" s="648"/>
      <c r="GI426" s="648"/>
      <c r="GJ426" s="648"/>
      <c r="GK426" s="648"/>
      <c r="GL426" s="648"/>
      <c r="GM426" s="648"/>
      <c r="GN426" s="648"/>
      <c r="GO426" s="648"/>
      <c r="GP426" s="648"/>
      <c r="GQ426" s="648"/>
      <c r="GR426" s="648"/>
      <c r="GS426" s="648"/>
      <c r="GT426" s="648"/>
      <c r="GU426" s="648"/>
      <c r="GV426" s="648"/>
      <c r="GW426" s="648"/>
      <c r="GX426" s="648"/>
      <c r="GY426" s="648"/>
      <c r="GZ426" s="648"/>
      <c r="HA426" s="648"/>
      <c r="HB426" s="648"/>
      <c r="HC426" s="648"/>
      <c r="HD426" s="648"/>
      <c r="HE426" s="648"/>
      <c r="HF426" s="648"/>
      <c r="HG426" s="648"/>
      <c r="HH426" s="648"/>
      <c r="HI426" s="648"/>
      <c r="HJ426" s="648"/>
      <c r="HK426" s="648"/>
      <c r="HL426" s="648"/>
    </row>
    <row r="427" spans="1:220" s="679" customFormat="1">
      <c r="A427" s="648"/>
      <c r="B427" s="648"/>
      <c r="C427" s="648"/>
      <c r="D427" s="648"/>
      <c r="E427" s="648"/>
      <c r="F427" s="648"/>
      <c r="G427" s="690"/>
      <c r="H427" s="691"/>
      <c r="I427" s="691"/>
      <c r="J427" s="645"/>
      <c r="K427" s="648"/>
      <c r="L427" s="648"/>
      <c r="M427" s="648"/>
      <c r="N427" s="648"/>
      <c r="O427" s="648"/>
      <c r="P427" s="648"/>
      <c r="Q427" s="648"/>
      <c r="R427" s="648"/>
      <c r="S427" s="648"/>
      <c r="T427" s="648"/>
      <c r="U427" s="648"/>
      <c r="V427" s="648"/>
      <c r="W427" s="648"/>
      <c r="X427" s="648"/>
      <c r="Y427" s="648"/>
      <c r="Z427" s="648"/>
      <c r="AA427" s="648"/>
      <c r="AB427" s="648"/>
      <c r="AC427" s="648"/>
      <c r="AD427" s="648"/>
      <c r="AE427" s="648"/>
      <c r="AF427" s="648"/>
      <c r="AG427" s="648"/>
      <c r="AH427" s="648"/>
      <c r="AI427" s="648"/>
      <c r="AJ427" s="648"/>
      <c r="AK427" s="648"/>
      <c r="AL427" s="648"/>
      <c r="AM427" s="648"/>
      <c r="AN427" s="648"/>
      <c r="AO427" s="648"/>
      <c r="AP427" s="648"/>
      <c r="AQ427" s="648"/>
      <c r="AR427" s="648"/>
      <c r="AS427" s="648"/>
      <c r="AT427" s="648"/>
      <c r="AU427" s="648"/>
      <c r="AV427" s="648"/>
      <c r="AW427" s="648"/>
      <c r="AX427" s="648"/>
      <c r="AY427" s="648"/>
      <c r="AZ427" s="648"/>
      <c r="BA427" s="648"/>
      <c r="BB427" s="648"/>
      <c r="BC427" s="648"/>
      <c r="BD427" s="648"/>
      <c r="BE427" s="648"/>
      <c r="BF427" s="648"/>
      <c r="BG427" s="648"/>
      <c r="BH427" s="648"/>
      <c r="BI427" s="648"/>
      <c r="BJ427" s="648"/>
      <c r="BK427" s="648"/>
      <c r="BL427" s="648"/>
      <c r="BM427" s="648"/>
      <c r="BN427" s="648"/>
      <c r="BO427" s="648"/>
      <c r="BP427" s="648"/>
      <c r="BQ427" s="648"/>
      <c r="BR427" s="648"/>
      <c r="BS427" s="648"/>
      <c r="BT427" s="648"/>
      <c r="BU427" s="648"/>
      <c r="BV427" s="648"/>
      <c r="BW427" s="648"/>
      <c r="BX427" s="648"/>
      <c r="BY427" s="648"/>
      <c r="BZ427" s="648"/>
      <c r="CA427" s="648"/>
      <c r="CB427" s="648"/>
      <c r="CC427" s="648"/>
      <c r="CD427" s="648"/>
      <c r="CE427" s="648"/>
      <c r="CF427" s="648"/>
      <c r="CG427" s="648"/>
      <c r="CH427" s="648"/>
      <c r="CI427" s="648"/>
      <c r="CJ427" s="648"/>
      <c r="CK427" s="648"/>
      <c r="CL427" s="648"/>
      <c r="CM427" s="648"/>
      <c r="CN427" s="648"/>
      <c r="CO427" s="648"/>
      <c r="CP427" s="648"/>
      <c r="CQ427" s="648"/>
      <c r="CR427" s="648"/>
      <c r="CS427" s="648"/>
      <c r="CT427" s="648"/>
      <c r="CU427" s="648"/>
      <c r="CV427" s="648"/>
      <c r="CW427" s="648"/>
      <c r="CX427" s="648"/>
      <c r="CY427" s="648"/>
      <c r="CZ427" s="648"/>
      <c r="DA427" s="648"/>
      <c r="DB427" s="648"/>
      <c r="DC427" s="648"/>
      <c r="DD427" s="648"/>
      <c r="DE427" s="648"/>
      <c r="DF427" s="648"/>
      <c r="DG427" s="648"/>
      <c r="DH427" s="648"/>
      <c r="DI427" s="648"/>
      <c r="DJ427" s="648"/>
      <c r="DK427" s="648"/>
      <c r="DL427" s="648"/>
      <c r="DM427" s="648"/>
      <c r="DN427" s="648"/>
      <c r="DO427" s="648"/>
      <c r="DP427" s="648"/>
      <c r="DQ427" s="648"/>
      <c r="DR427" s="648"/>
      <c r="DS427" s="648"/>
      <c r="DT427" s="648"/>
      <c r="DU427" s="648"/>
      <c r="DV427" s="648"/>
      <c r="DW427" s="648"/>
      <c r="DX427" s="648"/>
      <c r="DY427" s="648"/>
      <c r="DZ427" s="648"/>
      <c r="EA427" s="648"/>
      <c r="EB427" s="648"/>
      <c r="EC427" s="648"/>
      <c r="ED427" s="648"/>
      <c r="EE427" s="648"/>
      <c r="EF427" s="648"/>
      <c r="EG427" s="648"/>
      <c r="EH427" s="648"/>
      <c r="EI427" s="648"/>
      <c r="EJ427" s="648"/>
      <c r="EK427" s="648"/>
      <c r="EL427" s="648"/>
      <c r="EM427" s="648"/>
      <c r="EN427" s="648"/>
      <c r="EO427" s="648"/>
      <c r="EP427" s="648"/>
      <c r="EQ427" s="648"/>
      <c r="ER427" s="648"/>
      <c r="ES427" s="648"/>
      <c r="ET427" s="648"/>
      <c r="EU427" s="648"/>
      <c r="EV427" s="648"/>
      <c r="EW427" s="648"/>
      <c r="EX427" s="648"/>
      <c r="EY427" s="648"/>
      <c r="EZ427" s="648"/>
      <c r="FA427" s="648"/>
      <c r="FB427" s="648"/>
      <c r="FC427" s="648"/>
      <c r="FD427" s="648"/>
      <c r="FE427" s="648"/>
      <c r="FF427" s="648"/>
      <c r="FG427" s="648"/>
      <c r="FH427" s="648"/>
      <c r="FI427" s="648"/>
      <c r="FJ427" s="648"/>
      <c r="FK427" s="648"/>
      <c r="FL427" s="648"/>
      <c r="FM427" s="648"/>
      <c r="FN427" s="648"/>
      <c r="FO427" s="648"/>
      <c r="FP427" s="648"/>
      <c r="FQ427" s="648"/>
      <c r="FR427" s="648"/>
      <c r="FS427" s="648"/>
      <c r="FT427" s="648"/>
      <c r="FU427" s="648"/>
      <c r="FV427" s="648"/>
      <c r="FW427" s="648"/>
      <c r="FX427" s="648"/>
      <c r="FY427" s="648"/>
      <c r="FZ427" s="648"/>
      <c r="GA427" s="648"/>
      <c r="GB427" s="648"/>
      <c r="GC427" s="648"/>
      <c r="GD427" s="648"/>
      <c r="GE427" s="648"/>
      <c r="GF427" s="648"/>
      <c r="GG427" s="648"/>
      <c r="GH427" s="648"/>
      <c r="GI427" s="648"/>
      <c r="GJ427" s="648"/>
      <c r="GK427" s="648"/>
      <c r="GL427" s="648"/>
      <c r="GM427" s="648"/>
      <c r="GN427" s="648"/>
      <c r="GO427" s="648"/>
      <c r="GP427" s="648"/>
      <c r="GQ427" s="648"/>
      <c r="GR427" s="648"/>
      <c r="GS427" s="648"/>
      <c r="GT427" s="648"/>
      <c r="GU427" s="648"/>
      <c r="GV427" s="648"/>
      <c r="GW427" s="648"/>
      <c r="GX427" s="648"/>
      <c r="GY427" s="648"/>
      <c r="GZ427" s="648"/>
      <c r="HA427" s="648"/>
      <c r="HB427" s="648"/>
      <c r="HC427" s="648"/>
      <c r="HD427" s="648"/>
      <c r="HE427" s="648"/>
      <c r="HF427" s="648"/>
      <c r="HG427" s="648"/>
      <c r="HH427" s="648"/>
      <c r="HI427" s="648"/>
      <c r="HJ427" s="648"/>
      <c r="HK427" s="648"/>
      <c r="HL427" s="648"/>
    </row>
    <row r="428" spans="1:220" s="679" customFormat="1">
      <c r="A428" s="648"/>
      <c r="B428" s="648"/>
      <c r="C428" s="648"/>
      <c r="D428" s="648"/>
      <c r="E428" s="648"/>
      <c r="F428" s="648"/>
      <c r="G428" s="690"/>
      <c r="H428" s="691"/>
      <c r="I428" s="691"/>
      <c r="J428" s="645"/>
      <c r="K428" s="648"/>
      <c r="L428" s="648"/>
      <c r="M428" s="648"/>
      <c r="N428" s="648"/>
      <c r="O428" s="648"/>
      <c r="P428" s="648"/>
      <c r="Q428" s="648"/>
      <c r="R428" s="648"/>
      <c r="S428" s="648"/>
      <c r="T428" s="648"/>
      <c r="U428" s="648"/>
      <c r="V428" s="648"/>
      <c r="W428" s="648"/>
      <c r="X428" s="648"/>
      <c r="Y428" s="648"/>
      <c r="Z428" s="648"/>
      <c r="AA428" s="648"/>
      <c r="AB428" s="648"/>
      <c r="AC428" s="648"/>
      <c r="AD428" s="648"/>
      <c r="AE428" s="648"/>
      <c r="AF428" s="648"/>
      <c r="AG428" s="648"/>
      <c r="AH428" s="648"/>
      <c r="AI428" s="648"/>
      <c r="AJ428" s="648"/>
      <c r="AK428" s="648"/>
      <c r="AL428" s="648"/>
      <c r="AM428" s="648"/>
      <c r="AN428" s="648"/>
      <c r="AO428" s="648"/>
      <c r="AP428" s="648"/>
      <c r="AQ428" s="648"/>
      <c r="AR428" s="648"/>
      <c r="AS428" s="648"/>
      <c r="AT428" s="648"/>
      <c r="AU428" s="648"/>
      <c r="AV428" s="648"/>
      <c r="AW428" s="648"/>
      <c r="AX428" s="648"/>
      <c r="AY428" s="648"/>
      <c r="AZ428" s="648"/>
      <c r="BA428" s="648"/>
      <c r="BB428" s="648"/>
      <c r="BC428" s="648"/>
      <c r="BD428" s="648"/>
      <c r="BE428" s="648"/>
      <c r="BF428" s="648"/>
      <c r="BG428" s="648"/>
      <c r="BH428" s="648"/>
      <c r="BI428" s="648"/>
      <c r="BJ428" s="648"/>
      <c r="BK428" s="648"/>
      <c r="BL428" s="648"/>
      <c r="BM428" s="648"/>
      <c r="BN428" s="648"/>
      <c r="BO428" s="648"/>
      <c r="BP428" s="648"/>
      <c r="BQ428" s="648"/>
      <c r="BR428" s="648"/>
      <c r="BS428" s="648"/>
      <c r="BT428" s="648"/>
      <c r="BU428" s="648"/>
      <c r="BV428" s="648"/>
      <c r="BW428" s="648"/>
      <c r="BX428" s="648"/>
      <c r="BY428" s="648"/>
      <c r="BZ428" s="648"/>
      <c r="CA428" s="648"/>
      <c r="CB428" s="648"/>
      <c r="CC428" s="648"/>
      <c r="CD428" s="648"/>
      <c r="CE428" s="648"/>
      <c r="CF428" s="648"/>
      <c r="CG428" s="648"/>
      <c r="CH428" s="648"/>
      <c r="CI428" s="648"/>
      <c r="CJ428" s="648"/>
      <c r="CK428" s="648"/>
      <c r="CL428" s="648"/>
      <c r="CM428" s="648"/>
      <c r="CN428" s="648"/>
      <c r="CO428" s="648"/>
      <c r="CP428" s="648"/>
      <c r="CQ428" s="648"/>
      <c r="CR428" s="648"/>
      <c r="CS428" s="648"/>
      <c r="CT428" s="648"/>
      <c r="CU428" s="648"/>
      <c r="CV428" s="648"/>
      <c r="CW428" s="648"/>
      <c r="CX428" s="648"/>
      <c r="CY428" s="648"/>
      <c r="CZ428" s="648"/>
      <c r="DA428" s="648"/>
      <c r="DB428" s="648"/>
      <c r="DC428" s="648"/>
      <c r="DD428" s="648"/>
      <c r="DE428" s="648"/>
      <c r="DF428" s="648"/>
      <c r="DG428" s="648"/>
      <c r="DH428" s="648"/>
      <c r="DI428" s="648"/>
      <c r="DJ428" s="648"/>
      <c r="DK428" s="648"/>
      <c r="DL428" s="648"/>
      <c r="DM428" s="648"/>
      <c r="DN428" s="648"/>
      <c r="DO428" s="648"/>
      <c r="DP428" s="648"/>
      <c r="DQ428" s="648"/>
      <c r="DR428" s="648"/>
      <c r="DS428" s="648"/>
      <c r="DT428" s="648"/>
      <c r="DU428" s="648"/>
      <c r="DV428" s="648"/>
      <c r="DW428" s="648"/>
      <c r="DX428" s="648"/>
      <c r="DY428" s="648"/>
      <c r="DZ428" s="648"/>
      <c r="EA428" s="648"/>
      <c r="EB428" s="648"/>
      <c r="EC428" s="648"/>
      <c r="ED428" s="648"/>
      <c r="EE428" s="648"/>
      <c r="EF428" s="648"/>
      <c r="EG428" s="648"/>
      <c r="EH428" s="648"/>
      <c r="EI428" s="648"/>
      <c r="EJ428" s="648"/>
      <c r="EK428" s="648"/>
      <c r="EL428" s="648"/>
      <c r="EM428" s="648"/>
      <c r="EN428" s="648"/>
      <c r="EO428" s="648"/>
      <c r="EP428" s="648"/>
      <c r="EQ428" s="648"/>
      <c r="ER428" s="648"/>
      <c r="ES428" s="648"/>
      <c r="ET428" s="648"/>
      <c r="EU428" s="648"/>
      <c r="EV428" s="648"/>
      <c r="EW428" s="648"/>
      <c r="EX428" s="648"/>
      <c r="EY428" s="648"/>
      <c r="EZ428" s="648"/>
      <c r="FA428" s="648"/>
      <c r="FB428" s="648"/>
      <c r="FC428" s="648"/>
      <c r="FD428" s="648"/>
      <c r="FE428" s="648"/>
      <c r="FF428" s="648"/>
      <c r="FG428" s="648"/>
      <c r="FH428" s="648"/>
      <c r="FI428" s="648"/>
      <c r="FJ428" s="648"/>
      <c r="FK428" s="648"/>
      <c r="FL428" s="648"/>
      <c r="FM428" s="648"/>
      <c r="FN428" s="648"/>
      <c r="FO428" s="648"/>
      <c r="FP428" s="648"/>
      <c r="FQ428" s="648"/>
      <c r="FR428" s="648"/>
      <c r="FS428" s="648"/>
      <c r="FT428" s="648"/>
      <c r="FU428" s="648"/>
      <c r="FV428" s="648"/>
      <c r="FW428" s="648"/>
      <c r="FX428" s="648"/>
      <c r="FY428" s="648"/>
      <c r="FZ428" s="648"/>
      <c r="GA428" s="648"/>
      <c r="GB428" s="648"/>
      <c r="GC428" s="648"/>
      <c r="GD428" s="648"/>
      <c r="GE428" s="648"/>
      <c r="GF428" s="648"/>
      <c r="GG428" s="648"/>
      <c r="GH428" s="648"/>
      <c r="GI428" s="648"/>
      <c r="GJ428" s="648"/>
      <c r="GK428" s="648"/>
      <c r="GL428" s="648"/>
      <c r="GM428" s="648"/>
      <c r="GN428" s="648"/>
      <c r="GO428" s="648"/>
      <c r="GP428" s="648"/>
      <c r="GQ428" s="648"/>
      <c r="GR428" s="648"/>
      <c r="GS428" s="648"/>
      <c r="GT428" s="648"/>
      <c r="GU428" s="648"/>
      <c r="GV428" s="648"/>
      <c r="GW428" s="648"/>
      <c r="GX428" s="648"/>
      <c r="GY428" s="648"/>
      <c r="GZ428" s="648"/>
      <c r="HA428" s="648"/>
      <c r="HB428" s="648"/>
      <c r="HC428" s="648"/>
      <c r="HD428" s="648"/>
      <c r="HE428" s="648"/>
      <c r="HF428" s="648"/>
      <c r="HG428" s="648"/>
      <c r="HH428" s="648"/>
      <c r="HI428" s="648"/>
      <c r="HJ428" s="648"/>
      <c r="HK428" s="648"/>
      <c r="HL428" s="648"/>
    </row>
    <row r="429" spans="1:220" s="679" customFormat="1">
      <c r="A429" s="648"/>
      <c r="B429" s="648"/>
      <c r="C429" s="648"/>
      <c r="D429" s="648"/>
      <c r="E429" s="648"/>
      <c r="F429" s="648"/>
      <c r="G429" s="690"/>
      <c r="H429" s="691"/>
      <c r="I429" s="691"/>
      <c r="J429" s="645"/>
      <c r="K429" s="648"/>
      <c r="L429" s="648"/>
      <c r="M429" s="648"/>
      <c r="N429" s="648"/>
      <c r="O429" s="648"/>
      <c r="P429" s="648"/>
      <c r="Q429" s="648"/>
      <c r="R429" s="648"/>
      <c r="S429" s="648"/>
      <c r="T429" s="648"/>
      <c r="U429" s="648"/>
      <c r="V429" s="648"/>
      <c r="W429" s="648"/>
      <c r="X429" s="648"/>
      <c r="Y429" s="648"/>
      <c r="Z429" s="648"/>
      <c r="AA429" s="648"/>
      <c r="AB429" s="648"/>
      <c r="AC429" s="648"/>
      <c r="AD429" s="648"/>
      <c r="AE429" s="648"/>
      <c r="AF429" s="648"/>
      <c r="AG429" s="648"/>
      <c r="AH429" s="648"/>
      <c r="AI429" s="648"/>
      <c r="AJ429" s="648"/>
      <c r="AK429" s="648"/>
      <c r="AL429" s="648"/>
      <c r="AM429" s="648"/>
      <c r="AN429" s="648"/>
      <c r="AO429" s="648"/>
      <c r="AP429" s="648"/>
      <c r="AQ429" s="648"/>
      <c r="AR429" s="648"/>
      <c r="AS429" s="648"/>
      <c r="AT429" s="648"/>
      <c r="AU429" s="648"/>
      <c r="AV429" s="648"/>
      <c r="AW429" s="648"/>
      <c r="AX429" s="648"/>
      <c r="AY429" s="648"/>
      <c r="AZ429" s="648"/>
      <c r="BA429" s="648"/>
      <c r="BB429" s="648"/>
      <c r="BC429" s="648"/>
      <c r="BD429" s="648"/>
      <c r="BE429" s="648"/>
      <c r="BF429" s="648"/>
      <c r="BG429" s="648"/>
      <c r="BH429" s="648"/>
      <c r="BI429" s="648"/>
      <c r="BJ429" s="648"/>
      <c r="BK429" s="648"/>
      <c r="BL429" s="648"/>
      <c r="BM429" s="648"/>
      <c r="BN429" s="648"/>
      <c r="BO429" s="648"/>
      <c r="BP429" s="648"/>
      <c r="BQ429" s="648"/>
      <c r="BR429" s="648"/>
      <c r="BS429" s="648"/>
      <c r="BT429" s="648"/>
      <c r="BU429" s="648"/>
      <c r="BV429" s="648"/>
      <c r="BW429" s="648"/>
      <c r="BX429" s="648"/>
      <c r="BY429" s="648"/>
      <c r="BZ429" s="648"/>
      <c r="CA429" s="648"/>
      <c r="CB429" s="648"/>
      <c r="CC429" s="648"/>
      <c r="CD429" s="648"/>
      <c r="CE429" s="648"/>
      <c r="CF429" s="648"/>
      <c r="CG429" s="648"/>
      <c r="CH429" s="648"/>
      <c r="CI429" s="648"/>
      <c r="CJ429" s="648"/>
      <c r="CK429" s="648"/>
      <c r="CL429" s="648"/>
      <c r="CM429" s="648"/>
      <c r="CN429" s="648"/>
      <c r="CO429" s="648"/>
      <c r="CP429" s="648"/>
      <c r="CQ429" s="648"/>
      <c r="CR429" s="648"/>
      <c r="CS429" s="648"/>
      <c r="CT429" s="648"/>
      <c r="CU429" s="648"/>
      <c r="CV429" s="648"/>
      <c r="CW429" s="648"/>
      <c r="CX429" s="648"/>
      <c r="CY429" s="648"/>
      <c r="CZ429" s="648"/>
      <c r="DA429" s="648"/>
      <c r="DB429" s="648"/>
      <c r="DC429" s="648"/>
      <c r="DD429" s="648"/>
      <c r="DE429" s="648"/>
      <c r="DF429" s="648"/>
      <c r="DG429" s="648"/>
      <c r="DH429" s="648"/>
      <c r="DI429" s="648"/>
      <c r="DJ429" s="648"/>
      <c r="DK429" s="648"/>
      <c r="DL429" s="648"/>
      <c r="DM429" s="648"/>
      <c r="DN429" s="648"/>
      <c r="DO429" s="648"/>
      <c r="DP429" s="648"/>
      <c r="DQ429" s="648"/>
      <c r="DR429" s="648"/>
      <c r="DS429" s="648"/>
      <c r="DT429" s="648"/>
      <c r="DU429" s="648"/>
      <c r="DV429" s="648"/>
      <c r="DW429" s="648"/>
      <c r="DX429" s="648"/>
      <c r="DY429" s="648"/>
      <c r="DZ429" s="648"/>
      <c r="EA429" s="648"/>
      <c r="EB429" s="648"/>
      <c r="EC429" s="648"/>
      <c r="ED429" s="648"/>
      <c r="EE429" s="648"/>
      <c r="EF429" s="648"/>
      <c r="EG429" s="648"/>
      <c r="EH429" s="648"/>
      <c r="EI429" s="648"/>
      <c r="EJ429" s="648"/>
      <c r="EK429" s="648"/>
      <c r="EL429" s="648"/>
      <c r="EM429" s="648"/>
      <c r="EN429" s="648"/>
      <c r="EO429" s="648"/>
      <c r="EP429" s="648"/>
      <c r="EQ429" s="648"/>
      <c r="ER429" s="648"/>
      <c r="ES429" s="648"/>
      <c r="ET429" s="648"/>
      <c r="EU429" s="648"/>
      <c r="EV429" s="648"/>
      <c r="EW429" s="648"/>
      <c r="EX429" s="648"/>
      <c r="EY429" s="648"/>
      <c r="EZ429" s="648"/>
      <c r="FA429" s="648"/>
      <c r="FB429" s="648"/>
      <c r="FC429" s="648"/>
      <c r="FD429" s="648"/>
      <c r="FE429" s="648"/>
      <c r="FF429" s="648"/>
      <c r="FG429" s="648"/>
      <c r="FH429" s="648"/>
      <c r="FI429" s="648"/>
      <c r="FJ429" s="648"/>
      <c r="FK429" s="648"/>
      <c r="FL429" s="648"/>
      <c r="FM429" s="648"/>
      <c r="FN429" s="648"/>
      <c r="FO429" s="648"/>
      <c r="FP429" s="648"/>
      <c r="FQ429" s="648"/>
      <c r="FR429" s="648"/>
      <c r="FS429" s="648"/>
      <c r="FT429" s="648"/>
      <c r="FU429" s="648"/>
      <c r="FV429" s="648"/>
      <c r="FW429" s="648"/>
      <c r="FX429" s="648"/>
      <c r="FY429" s="648"/>
      <c r="FZ429" s="648"/>
      <c r="GA429" s="648"/>
      <c r="GB429" s="648"/>
      <c r="GC429" s="648"/>
      <c r="GD429" s="648"/>
      <c r="GE429" s="648"/>
      <c r="GF429" s="648"/>
      <c r="GG429" s="648"/>
      <c r="GH429" s="648"/>
      <c r="GI429" s="648"/>
      <c r="GJ429" s="648"/>
      <c r="GK429" s="648"/>
      <c r="GL429" s="648"/>
      <c r="GM429" s="648"/>
      <c r="GN429" s="648"/>
      <c r="GO429" s="648"/>
      <c r="GP429" s="648"/>
      <c r="GQ429" s="648"/>
      <c r="GR429" s="648"/>
      <c r="GS429" s="648"/>
      <c r="GT429" s="648"/>
      <c r="GU429" s="648"/>
      <c r="GV429" s="648"/>
      <c r="GW429" s="648"/>
      <c r="GX429" s="648"/>
      <c r="GY429" s="648"/>
      <c r="GZ429" s="648"/>
      <c r="HA429" s="648"/>
      <c r="HB429" s="648"/>
      <c r="HC429" s="648"/>
      <c r="HD429" s="648"/>
      <c r="HE429" s="648"/>
      <c r="HF429" s="648"/>
      <c r="HG429" s="648"/>
      <c r="HH429" s="648"/>
      <c r="HI429" s="648"/>
      <c r="HJ429" s="648"/>
      <c r="HK429" s="648"/>
      <c r="HL429" s="648"/>
    </row>
    <row r="430" spans="1:220" s="679" customFormat="1">
      <c r="A430" s="648"/>
      <c r="B430" s="648"/>
      <c r="C430" s="648"/>
      <c r="D430" s="648"/>
      <c r="E430" s="648"/>
      <c r="F430" s="648"/>
      <c r="G430" s="690"/>
      <c r="H430" s="691"/>
      <c r="I430" s="691"/>
      <c r="J430" s="645"/>
      <c r="K430" s="648"/>
      <c r="L430" s="648"/>
      <c r="M430" s="648"/>
      <c r="N430" s="648"/>
      <c r="O430" s="648"/>
      <c r="P430" s="648"/>
      <c r="Q430" s="648"/>
      <c r="R430" s="648"/>
      <c r="S430" s="648"/>
      <c r="T430" s="648"/>
      <c r="U430" s="648"/>
      <c r="V430" s="648"/>
      <c r="W430" s="648"/>
      <c r="X430" s="648"/>
      <c r="Y430" s="648"/>
      <c r="Z430" s="648"/>
      <c r="AA430" s="648"/>
      <c r="AB430" s="648"/>
      <c r="AC430" s="648"/>
      <c r="AD430" s="648"/>
      <c r="AE430" s="648"/>
      <c r="AF430" s="648"/>
      <c r="AG430" s="648"/>
      <c r="AH430" s="648"/>
      <c r="AI430" s="648"/>
      <c r="AJ430" s="648"/>
      <c r="AK430" s="648"/>
      <c r="AL430" s="648"/>
      <c r="AM430" s="648"/>
      <c r="AN430" s="648"/>
      <c r="AO430" s="648"/>
      <c r="AP430" s="648"/>
      <c r="AQ430" s="648"/>
      <c r="AR430" s="648"/>
      <c r="AS430" s="648"/>
      <c r="AT430" s="648"/>
      <c r="AU430" s="648"/>
      <c r="AV430" s="648"/>
      <c r="AW430" s="648"/>
      <c r="AX430" s="648"/>
      <c r="AY430" s="648"/>
      <c r="AZ430" s="648"/>
      <c r="BA430" s="648"/>
      <c r="BB430" s="648"/>
      <c r="BC430" s="648"/>
      <c r="BD430" s="648"/>
      <c r="BE430" s="648"/>
      <c r="BF430" s="648"/>
      <c r="BG430" s="648"/>
      <c r="BH430" s="648"/>
      <c r="BI430" s="648"/>
      <c r="BJ430" s="648"/>
      <c r="BK430" s="648"/>
      <c r="BL430" s="648"/>
      <c r="BM430" s="648"/>
      <c r="BN430" s="648"/>
      <c r="BO430" s="648"/>
      <c r="BP430" s="648"/>
      <c r="BQ430" s="648"/>
      <c r="BR430" s="648"/>
      <c r="BS430" s="648"/>
      <c r="BT430" s="648"/>
      <c r="BU430" s="648"/>
      <c r="BV430" s="648"/>
      <c r="BW430" s="648"/>
      <c r="BX430" s="648"/>
      <c r="BY430" s="648"/>
      <c r="BZ430" s="648"/>
      <c r="CA430" s="648"/>
      <c r="CB430" s="648"/>
      <c r="CC430" s="648"/>
      <c r="CD430" s="648"/>
      <c r="CE430" s="648"/>
      <c r="CF430" s="648"/>
      <c r="CG430" s="648"/>
      <c r="CH430" s="648"/>
      <c r="CI430" s="648"/>
      <c r="CJ430" s="648"/>
      <c r="CK430" s="648"/>
      <c r="CL430" s="648"/>
      <c r="CM430" s="648"/>
      <c r="CN430" s="648"/>
      <c r="CO430" s="648"/>
      <c r="CP430" s="648"/>
      <c r="CQ430" s="648"/>
      <c r="CR430" s="648"/>
      <c r="CS430" s="648"/>
      <c r="CT430" s="648"/>
      <c r="CU430" s="648"/>
      <c r="CV430" s="648"/>
      <c r="CW430" s="648"/>
      <c r="CX430" s="648"/>
      <c r="CY430" s="648"/>
      <c r="CZ430" s="648"/>
      <c r="DA430" s="648"/>
      <c r="DB430" s="648"/>
      <c r="DC430" s="648"/>
      <c r="DD430" s="648"/>
      <c r="DE430" s="648"/>
      <c r="DF430" s="648"/>
      <c r="DG430" s="648"/>
      <c r="DH430" s="648"/>
      <c r="DI430" s="648"/>
      <c r="DJ430" s="648"/>
      <c r="DK430" s="648"/>
      <c r="DL430" s="648"/>
      <c r="DM430" s="648"/>
      <c r="DN430" s="648"/>
      <c r="DO430" s="648"/>
      <c r="DP430" s="648"/>
      <c r="DQ430" s="648"/>
      <c r="DR430" s="648"/>
      <c r="DS430" s="648"/>
      <c r="DT430" s="648"/>
      <c r="DU430" s="648"/>
      <c r="DV430" s="648"/>
      <c r="DW430" s="648"/>
      <c r="DX430" s="648"/>
      <c r="DY430" s="648"/>
      <c r="DZ430" s="648"/>
      <c r="EA430" s="648"/>
      <c r="EB430" s="648"/>
      <c r="EC430" s="648"/>
      <c r="ED430" s="648"/>
      <c r="EE430" s="648"/>
      <c r="EF430" s="648"/>
      <c r="EG430" s="648"/>
      <c r="EH430" s="648"/>
      <c r="EI430" s="648"/>
      <c r="EJ430" s="648"/>
      <c r="EK430" s="648"/>
      <c r="EL430" s="648"/>
      <c r="EM430" s="648"/>
      <c r="EN430" s="648"/>
      <c r="EO430" s="648"/>
      <c r="EP430" s="648"/>
      <c r="EQ430" s="648"/>
      <c r="ER430" s="648"/>
      <c r="ES430" s="648"/>
      <c r="ET430" s="648"/>
      <c r="EU430" s="648"/>
      <c r="EV430" s="648"/>
      <c r="EW430" s="648"/>
      <c r="EX430" s="648"/>
      <c r="EY430" s="648"/>
      <c r="EZ430" s="648"/>
      <c r="FA430" s="648"/>
      <c r="FB430" s="648"/>
      <c r="FC430" s="648"/>
      <c r="FD430" s="648"/>
      <c r="FE430" s="648"/>
      <c r="FF430" s="648"/>
      <c r="FG430" s="648"/>
      <c r="FH430" s="648"/>
      <c r="FI430" s="648"/>
      <c r="FJ430" s="648"/>
      <c r="FK430" s="648"/>
      <c r="FL430" s="648"/>
      <c r="FM430" s="648"/>
      <c r="FN430" s="648"/>
      <c r="FO430" s="648"/>
      <c r="FP430" s="648"/>
      <c r="FQ430" s="648"/>
      <c r="FR430" s="648"/>
      <c r="FS430" s="648"/>
      <c r="FT430" s="648"/>
      <c r="FU430" s="648"/>
      <c r="FV430" s="648"/>
      <c r="FW430" s="648"/>
      <c r="FX430" s="648"/>
      <c r="FY430" s="648"/>
      <c r="FZ430" s="648"/>
      <c r="GA430" s="648"/>
      <c r="GB430" s="648"/>
      <c r="GC430" s="648"/>
      <c r="GD430" s="648"/>
      <c r="GE430" s="648"/>
      <c r="GF430" s="648"/>
      <c r="GG430" s="648"/>
      <c r="GH430" s="648"/>
      <c r="GI430" s="648"/>
      <c r="GJ430" s="648"/>
      <c r="GK430" s="648"/>
      <c r="GL430" s="648"/>
      <c r="GM430" s="648"/>
      <c r="GN430" s="648"/>
      <c r="GO430" s="648"/>
      <c r="GP430" s="648"/>
      <c r="GQ430" s="648"/>
      <c r="GR430" s="648"/>
      <c r="GS430" s="648"/>
      <c r="GT430" s="648"/>
      <c r="GU430" s="648"/>
      <c r="GV430" s="648"/>
      <c r="GW430" s="648"/>
      <c r="GX430" s="648"/>
      <c r="GY430" s="648"/>
      <c r="GZ430" s="648"/>
      <c r="HA430" s="648"/>
      <c r="HB430" s="648"/>
      <c r="HC430" s="648"/>
      <c r="HD430" s="648"/>
      <c r="HE430" s="648"/>
      <c r="HF430" s="648"/>
      <c r="HG430" s="648"/>
      <c r="HH430" s="648"/>
      <c r="HI430" s="648"/>
      <c r="HJ430" s="648"/>
      <c r="HK430" s="648"/>
      <c r="HL430" s="648"/>
    </row>
    <row r="431" spans="1:220" s="679" customFormat="1">
      <c r="A431" s="648"/>
      <c r="B431" s="648"/>
      <c r="C431" s="648"/>
      <c r="D431" s="648"/>
      <c r="E431" s="648"/>
      <c r="F431" s="648"/>
      <c r="G431" s="690"/>
      <c r="H431" s="691"/>
      <c r="I431" s="691"/>
      <c r="J431" s="645"/>
      <c r="K431" s="648"/>
      <c r="L431" s="648"/>
      <c r="M431" s="648"/>
      <c r="N431" s="648"/>
      <c r="O431" s="648"/>
      <c r="P431" s="648"/>
      <c r="Q431" s="648"/>
      <c r="R431" s="648"/>
      <c r="S431" s="648"/>
      <c r="T431" s="648"/>
      <c r="U431" s="648"/>
      <c r="V431" s="648"/>
      <c r="W431" s="648"/>
      <c r="X431" s="648"/>
      <c r="Y431" s="648"/>
      <c r="Z431" s="648"/>
      <c r="AA431" s="648"/>
      <c r="AB431" s="648"/>
      <c r="AC431" s="648"/>
      <c r="AD431" s="648"/>
      <c r="AE431" s="648"/>
      <c r="AF431" s="648"/>
      <c r="AG431" s="648"/>
      <c r="AH431" s="648"/>
      <c r="AI431" s="648"/>
      <c r="AJ431" s="648"/>
      <c r="AK431" s="648"/>
      <c r="AL431" s="648"/>
      <c r="AM431" s="648"/>
      <c r="AN431" s="648"/>
      <c r="AO431" s="648"/>
      <c r="AP431" s="648"/>
      <c r="AQ431" s="648"/>
      <c r="AR431" s="648"/>
      <c r="AS431" s="648"/>
      <c r="AT431" s="648"/>
      <c r="AU431" s="648"/>
      <c r="AV431" s="648"/>
      <c r="AW431" s="648"/>
      <c r="AX431" s="648"/>
      <c r="AY431" s="648"/>
      <c r="AZ431" s="648"/>
      <c r="BA431" s="648"/>
      <c r="BB431" s="648"/>
      <c r="BC431" s="648"/>
      <c r="BD431" s="648"/>
      <c r="BE431" s="648"/>
      <c r="BF431" s="648"/>
      <c r="BG431" s="648"/>
      <c r="BH431" s="648"/>
      <c r="BI431" s="648"/>
      <c r="BJ431" s="648"/>
      <c r="BK431" s="648"/>
      <c r="BL431" s="648"/>
      <c r="BM431" s="648"/>
      <c r="BN431" s="648"/>
      <c r="BO431" s="648"/>
      <c r="BP431" s="648"/>
      <c r="BQ431" s="648"/>
      <c r="BR431" s="648"/>
      <c r="BS431" s="648"/>
      <c r="BT431" s="648"/>
      <c r="BU431" s="648"/>
      <c r="BV431" s="648"/>
      <c r="BW431" s="648"/>
      <c r="BX431" s="648"/>
      <c r="BY431" s="648"/>
      <c r="BZ431" s="648"/>
      <c r="CA431" s="648"/>
      <c r="CB431" s="648"/>
      <c r="CC431" s="648"/>
      <c r="CD431" s="648"/>
      <c r="CE431" s="648"/>
      <c r="CF431" s="648"/>
      <c r="CG431" s="648"/>
      <c r="CH431" s="648"/>
      <c r="CI431" s="648"/>
      <c r="CJ431" s="648"/>
      <c r="CK431" s="648"/>
      <c r="CL431" s="648"/>
      <c r="CM431" s="648"/>
      <c r="CN431" s="648"/>
      <c r="CO431" s="648"/>
      <c r="CP431" s="648"/>
      <c r="CQ431" s="648"/>
      <c r="CR431" s="648"/>
      <c r="CS431" s="648"/>
      <c r="CT431" s="648"/>
      <c r="CU431" s="648"/>
      <c r="CV431" s="648"/>
      <c r="CW431" s="648"/>
      <c r="CX431" s="648"/>
      <c r="CY431" s="648"/>
      <c r="CZ431" s="648"/>
      <c r="DA431" s="648"/>
      <c r="DB431" s="648"/>
      <c r="DC431" s="648"/>
      <c r="DD431" s="648"/>
      <c r="DE431" s="648"/>
      <c r="DF431" s="648"/>
      <c r="DG431" s="648"/>
      <c r="DH431" s="648"/>
      <c r="DI431" s="648"/>
      <c r="DJ431" s="648"/>
      <c r="DK431" s="648"/>
      <c r="DL431" s="648"/>
      <c r="DM431" s="648"/>
      <c r="DN431" s="648"/>
      <c r="DO431" s="648"/>
      <c r="DP431" s="648"/>
      <c r="DQ431" s="648"/>
      <c r="DR431" s="648"/>
      <c r="DS431" s="648"/>
      <c r="DT431" s="648"/>
      <c r="DU431" s="648"/>
      <c r="DV431" s="648"/>
      <c r="DW431" s="648"/>
      <c r="DX431" s="648"/>
      <c r="DY431" s="648"/>
      <c r="DZ431" s="648"/>
      <c r="EA431" s="648"/>
      <c r="EB431" s="648"/>
      <c r="EC431" s="648"/>
      <c r="ED431" s="648"/>
      <c r="EE431" s="648"/>
      <c r="EF431" s="648"/>
      <c r="EG431" s="648"/>
      <c r="EH431" s="648"/>
      <c r="EI431" s="648"/>
      <c r="EJ431" s="648"/>
      <c r="EK431" s="648"/>
      <c r="EL431" s="648"/>
      <c r="EM431" s="648"/>
      <c r="EN431" s="648"/>
      <c r="EO431" s="648"/>
      <c r="EP431" s="648"/>
      <c r="EQ431" s="648"/>
      <c r="ER431" s="648"/>
      <c r="ES431" s="648"/>
      <c r="ET431" s="648"/>
      <c r="EU431" s="648"/>
      <c r="EV431" s="648"/>
      <c r="EW431" s="648"/>
      <c r="EX431" s="648"/>
      <c r="EY431" s="648"/>
      <c r="EZ431" s="648"/>
      <c r="FA431" s="648"/>
      <c r="FB431" s="648"/>
      <c r="FC431" s="648"/>
      <c r="FD431" s="648"/>
      <c r="FE431" s="648"/>
      <c r="FF431" s="648"/>
      <c r="FG431" s="648"/>
      <c r="FH431" s="648"/>
      <c r="FI431" s="648"/>
      <c r="FJ431" s="648"/>
      <c r="FK431" s="648"/>
      <c r="FL431" s="648"/>
      <c r="FM431" s="648"/>
      <c r="FN431" s="648"/>
      <c r="FO431" s="648"/>
      <c r="FP431" s="648"/>
      <c r="FQ431" s="648"/>
      <c r="FR431" s="648"/>
      <c r="FS431" s="648"/>
      <c r="FT431" s="648"/>
      <c r="FU431" s="648"/>
      <c r="FV431" s="648"/>
      <c r="FW431" s="648"/>
      <c r="FX431" s="648"/>
      <c r="FY431" s="648"/>
      <c r="FZ431" s="648"/>
      <c r="GA431" s="648"/>
      <c r="GB431" s="648"/>
      <c r="GC431" s="648"/>
      <c r="GD431" s="648"/>
      <c r="GE431" s="648"/>
      <c r="GF431" s="648"/>
      <c r="GG431" s="648"/>
      <c r="GH431" s="648"/>
      <c r="GI431" s="648"/>
      <c r="GJ431" s="648"/>
      <c r="GK431" s="648"/>
      <c r="GL431" s="648"/>
      <c r="GM431" s="648"/>
      <c r="GN431" s="648"/>
      <c r="GO431" s="648"/>
      <c r="GP431" s="648"/>
      <c r="GQ431" s="648"/>
      <c r="GR431" s="648"/>
      <c r="GS431" s="648"/>
      <c r="GT431" s="648"/>
      <c r="GU431" s="648"/>
      <c r="GV431" s="648"/>
      <c r="GW431" s="648"/>
      <c r="GX431" s="648"/>
      <c r="GY431" s="648"/>
      <c r="GZ431" s="648"/>
      <c r="HA431" s="648"/>
      <c r="HB431" s="648"/>
      <c r="HC431" s="648"/>
      <c r="HD431" s="648"/>
      <c r="HE431" s="648"/>
      <c r="HF431" s="648"/>
      <c r="HG431" s="648"/>
      <c r="HH431" s="648"/>
      <c r="HI431" s="648"/>
      <c r="HJ431" s="648"/>
      <c r="HK431" s="648"/>
      <c r="HL431" s="648"/>
    </row>
    <row r="432" spans="1:220" s="679" customFormat="1">
      <c r="A432" s="648"/>
      <c r="B432" s="648"/>
      <c r="C432" s="648"/>
      <c r="D432" s="648"/>
      <c r="E432" s="648"/>
      <c r="F432" s="648"/>
      <c r="G432" s="690"/>
      <c r="H432" s="691"/>
      <c r="I432" s="691"/>
      <c r="J432" s="645"/>
      <c r="K432" s="648"/>
      <c r="L432" s="648"/>
      <c r="M432" s="648"/>
      <c r="N432" s="648"/>
      <c r="O432" s="648"/>
      <c r="P432" s="648"/>
      <c r="Q432" s="648"/>
      <c r="R432" s="648"/>
      <c r="S432" s="648"/>
      <c r="T432" s="648"/>
      <c r="U432" s="648"/>
      <c r="V432" s="648"/>
      <c r="W432" s="648"/>
      <c r="X432" s="648"/>
      <c r="Y432" s="648"/>
      <c r="Z432" s="648"/>
      <c r="AA432" s="648"/>
      <c r="AB432" s="648"/>
      <c r="AC432" s="648"/>
      <c r="AD432" s="648"/>
      <c r="AE432" s="648"/>
      <c r="AF432" s="648"/>
      <c r="AG432" s="648"/>
      <c r="AH432" s="648"/>
      <c r="AI432" s="648"/>
      <c r="AJ432" s="648"/>
      <c r="AK432" s="648"/>
      <c r="AL432" s="648"/>
      <c r="AM432" s="648"/>
      <c r="AN432" s="648"/>
      <c r="AO432" s="648"/>
      <c r="AP432" s="648"/>
      <c r="AQ432" s="648"/>
      <c r="AR432" s="648"/>
      <c r="AS432" s="648"/>
      <c r="AT432" s="648"/>
      <c r="AU432" s="648"/>
      <c r="AV432" s="648"/>
      <c r="AW432" s="648"/>
      <c r="AX432" s="648"/>
      <c r="AY432" s="648"/>
      <c r="AZ432" s="648"/>
      <c r="BA432" s="648"/>
      <c r="BB432" s="648"/>
      <c r="BC432" s="648"/>
      <c r="BD432" s="648"/>
      <c r="BE432" s="648"/>
      <c r="BF432" s="648"/>
      <c r="BG432" s="648"/>
      <c r="BH432" s="648"/>
      <c r="BI432" s="648"/>
      <c r="BJ432" s="648"/>
      <c r="BK432" s="648"/>
      <c r="BL432" s="648"/>
      <c r="BM432" s="648"/>
      <c r="BN432" s="648"/>
      <c r="BO432" s="648"/>
      <c r="BP432" s="648"/>
      <c r="BQ432" s="648"/>
      <c r="BR432" s="648"/>
      <c r="BS432" s="648"/>
      <c r="BT432" s="648"/>
      <c r="BU432" s="648"/>
      <c r="BV432" s="648"/>
      <c r="BW432" s="648"/>
      <c r="BX432" s="648"/>
      <c r="BY432" s="648"/>
      <c r="BZ432" s="648"/>
      <c r="CA432" s="648"/>
      <c r="CB432" s="648"/>
      <c r="CC432" s="648"/>
      <c r="CD432" s="648"/>
      <c r="CE432" s="648"/>
      <c r="CF432" s="648"/>
      <c r="CG432" s="648"/>
      <c r="CH432" s="648"/>
      <c r="CI432" s="648"/>
      <c r="CJ432" s="648"/>
      <c r="CK432" s="648"/>
      <c r="CL432" s="648"/>
      <c r="CM432" s="648"/>
      <c r="CN432" s="648"/>
      <c r="CO432" s="648"/>
      <c r="CP432" s="648"/>
      <c r="CQ432" s="648"/>
      <c r="CR432" s="648"/>
      <c r="CS432" s="648"/>
      <c r="CT432" s="648"/>
      <c r="CU432" s="648"/>
      <c r="CV432" s="648"/>
      <c r="CW432" s="648"/>
      <c r="CX432" s="648"/>
      <c r="CY432" s="648"/>
      <c r="CZ432" s="648"/>
      <c r="DA432" s="648"/>
      <c r="DB432" s="648"/>
      <c r="DC432" s="648"/>
      <c r="DD432" s="648"/>
      <c r="DE432" s="648"/>
      <c r="DF432" s="648"/>
      <c r="DG432" s="648"/>
      <c r="DH432" s="648"/>
      <c r="DI432" s="648"/>
      <c r="DJ432" s="648"/>
      <c r="DK432" s="648"/>
      <c r="DL432" s="648"/>
      <c r="DM432" s="648"/>
      <c r="DN432" s="648"/>
      <c r="DO432" s="648"/>
      <c r="DP432" s="648"/>
      <c r="DQ432" s="648"/>
      <c r="DR432" s="648"/>
      <c r="DS432" s="648"/>
      <c r="DT432" s="648"/>
      <c r="DU432" s="648"/>
      <c r="DV432" s="648"/>
      <c r="DW432" s="648"/>
      <c r="DX432" s="648"/>
      <c r="DY432" s="648"/>
      <c r="DZ432" s="648"/>
      <c r="EA432" s="648"/>
      <c r="EB432" s="648"/>
      <c r="EC432" s="648"/>
      <c r="ED432" s="648"/>
      <c r="EE432" s="648"/>
      <c r="EF432" s="648"/>
      <c r="EG432" s="648"/>
      <c r="EH432" s="648"/>
      <c r="EI432" s="648"/>
      <c r="EJ432" s="648"/>
      <c r="EK432" s="648"/>
      <c r="EL432" s="648"/>
      <c r="EM432" s="648"/>
      <c r="EN432" s="648"/>
      <c r="EO432" s="648"/>
      <c r="EP432" s="648"/>
      <c r="EQ432" s="648"/>
      <c r="ER432" s="648"/>
      <c r="ES432" s="648"/>
      <c r="ET432" s="648"/>
      <c r="EU432" s="648"/>
      <c r="EV432" s="648"/>
      <c r="EW432" s="648"/>
      <c r="EX432" s="648"/>
      <c r="EY432" s="648"/>
      <c r="EZ432" s="648"/>
      <c r="FA432" s="648"/>
      <c r="FB432" s="648"/>
      <c r="FC432" s="648"/>
      <c r="FD432" s="648"/>
      <c r="FE432" s="648"/>
      <c r="FF432" s="648"/>
      <c r="FG432" s="648"/>
      <c r="FH432" s="648"/>
      <c r="FI432" s="648"/>
      <c r="FJ432" s="648"/>
      <c r="FK432" s="648"/>
      <c r="FL432" s="648"/>
      <c r="FM432" s="648"/>
      <c r="FN432" s="648"/>
      <c r="FO432" s="648"/>
      <c r="FP432" s="648"/>
      <c r="FQ432" s="648"/>
      <c r="FR432" s="648"/>
      <c r="FS432" s="648"/>
      <c r="FT432" s="648"/>
      <c r="FU432" s="648"/>
      <c r="FV432" s="648"/>
      <c r="FW432" s="648"/>
      <c r="FX432" s="648"/>
      <c r="FY432" s="648"/>
      <c r="FZ432" s="648"/>
      <c r="GA432" s="648"/>
      <c r="GB432" s="648"/>
      <c r="GC432" s="648"/>
      <c r="GD432" s="648"/>
      <c r="GE432" s="648"/>
      <c r="GF432" s="648"/>
      <c r="GG432" s="648"/>
      <c r="GH432" s="648"/>
      <c r="GI432" s="648"/>
      <c r="GJ432" s="648"/>
      <c r="GK432" s="648"/>
      <c r="GL432" s="648"/>
      <c r="GM432" s="648"/>
      <c r="GN432" s="648"/>
      <c r="GO432" s="648"/>
      <c r="GP432" s="648"/>
      <c r="GQ432" s="648"/>
      <c r="GR432" s="648"/>
      <c r="GS432" s="648"/>
      <c r="GT432" s="648"/>
      <c r="GU432" s="648"/>
      <c r="GV432" s="648"/>
      <c r="GW432" s="648"/>
      <c r="GX432" s="648"/>
      <c r="GY432" s="648"/>
      <c r="GZ432" s="648"/>
      <c r="HA432" s="648"/>
      <c r="HB432" s="648"/>
      <c r="HC432" s="648"/>
      <c r="HD432" s="648"/>
      <c r="HE432" s="648"/>
      <c r="HF432" s="648"/>
      <c r="HG432" s="648"/>
      <c r="HH432" s="648"/>
      <c r="HI432" s="648"/>
      <c r="HJ432" s="648"/>
      <c r="HK432" s="648"/>
      <c r="HL432" s="648"/>
    </row>
    <row r="433" spans="1:220" s="679" customFormat="1">
      <c r="A433" s="648"/>
      <c r="B433" s="648"/>
      <c r="C433" s="648"/>
      <c r="D433" s="648"/>
      <c r="E433" s="648"/>
      <c r="F433" s="648"/>
      <c r="G433" s="690"/>
      <c r="H433" s="691"/>
      <c r="I433" s="691"/>
      <c r="J433" s="645"/>
      <c r="K433" s="648"/>
      <c r="L433" s="648"/>
      <c r="M433" s="648"/>
      <c r="N433" s="648"/>
      <c r="O433" s="648"/>
      <c r="P433" s="648"/>
      <c r="Q433" s="648"/>
      <c r="R433" s="648"/>
      <c r="S433" s="648"/>
      <c r="T433" s="648"/>
      <c r="U433" s="648"/>
      <c r="V433" s="648"/>
      <c r="W433" s="648"/>
      <c r="X433" s="648"/>
      <c r="Y433" s="648"/>
      <c r="Z433" s="648"/>
      <c r="AA433" s="648"/>
      <c r="AB433" s="648"/>
      <c r="AC433" s="648"/>
      <c r="AD433" s="648"/>
      <c r="AE433" s="648"/>
      <c r="AF433" s="648"/>
      <c r="AG433" s="648"/>
      <c r="AH433" s="648"/>
      <c r="AI433" s="648"/>
      <c r="AJ433" s="648"/>
      <c r="AK433" s="648"/>
      <c r="AL433" s="648"/>
      <c r="AM433" s="648"/>
      <c r="AN433" s="648"/>
      <c r="AO433" s="648"/>
      <c r="AP433" s="648"/>
      <c r="AQ433" s="648"/>
      <c r="AR433" s="648"/>
      <c r="AS433" s="648"/>
      <c r="AT433" s="648"/>
      <c r="AU433" s="648"/>
      <c r="AV433" s="648"/>
      <c r="AW433" s="648"/>
      <c r="AX433" s="648"/>
      <c r="AY433" s="648"/>
      <c r="AZ433" s="648"/>
      <c r="BA433" s="648"/>
      <c r="BB433" s="648"/>
      <c r="BC433" s="648"/>
      <c r="BD433" s="648"/>
      <c r="BE433" s="648"/>
      <c r="BF433" s="648"/>
      <c r="BG433" s="648"/>
      <c r="BH433" s="648"/>
      <c r="BI433" s="648"/>
      <c r="BJ433" s="648"/>
      <c r="BK433" s="648"/>
      <c r="BL433" s="648"/>
      <c r="BM433" s="648"/>
      <c r="BN433" s="648"/>
      <c r="BO433" s="648"/>
      <c r="BP433" s="648"/>
      <c r="BQ433" s="648"/>
      <c r="BR433" s="648"/>
      <c r="BS433" s="648"/>
      <c r="BT433" s="648"/>
      <c r="BU433" s="648"/>
      <c r="BV433" s="648"/>
      <c r="BW433" s="648"/>
      <c r="BX433" s="648"/>
      <c r="BY433" s="648"/>
      <c r="BZ433" s="648"/>
      <c r="CA433" s="648"/>
      <c r="CB433" s="648"/>
      <c r="CC433" s="648"/>
      <c r="CD433" s="648"/>
      <c r="CE433" s="648"/>
      <c r="CF433" s="648"/>
      <c r="CG433" s="648"/>
      <c r="CH433" s="648"/>
      <c r="CI433" s="648"/>
      <c r="CJ433" s="648"/>
      <c r="CK433" s="648"/>
      <c r="CL433" s="648"/>
      <c r="CM433" s="648"/>
      <c r="CN433" s="648"/>
      <c r="CO433" s="648"/>
      <c r="CP433" s="648"/>
      <c r="CQ433" s="648"/>
      <c r="CR433" s="648"/>
      <c r="CS433" s="648"/>
      <c r="CT433" s="648"/>
      <c r="CU433" s="648"/>
      <c r="CV433" s="648"/>
      <c r="CW433" s="648"/>
      <c r="CX433" s="648"/>
      <c r="CY433" s="648"/>
      <c r="CZ433" s="648"/>
      <c r="DA433" s="648"/>
      <c r="DB433" s="648"/>
      <c r="DC433" s="648"/>
      <c r="DD433" s="648"/>
      <c r="DE433" s="648"/>
      <c r="DF433" s="648"/>
      <c r="DG433" s="648"/>
      <c r="DH433" s="648"/>
      <c r="DI433" s="648"/>
      <c r="DJ433" s="648"/>
      <c r="DK433" s="648"/>
      <c r="DL433" s="648"/>
      <c r="DM433" s="648"/>
      <c r="DN433" s="648"/>
      <c r="DO433" s="648"/>
      <c r="DP433" s="648"/>
      <c r="DQ433" s="648"/>
      <c r="DR433" s="648"/>
      <c r="DS433" s="648"/>
      <c r="DT433" s="648"/>
      <c r="DU433" s="648"/>
      <c r="DV433" s="648"/>
      <c r="DW433" s="648"/>
      <c r="DX433" s="648"/>
      <c r="DY433" s="648"/>
      <c r="DZ433" s="648"/>
      <c r="EA433" s="648"/>
      <c r="EB433" s="648"/>
      <c r="EC433" s="648"/>
      <c r="ED433" s="648"/>
      <c r="EE433" s="648"/>
      <c r="EF433" s="648"/>
      <c r="EG433" s="648"/>
      <c r="EH433" s="648"/>
      <c r="EI433" s="648"/>
      <c r="EJ433" s="648"/>
      <c r="EK433" s="648"/>
      <c r="EL433" s="648"/>
      <c r="EM433" s="648"/>
      <c r="EN433" s="648"/>
      <c r="EO433" s="648"/>
      <c r="EP433" s="648"/>
      <c r="EQ433" s="648"/>
      <c r="ER433" s="648"/>
      <c r="ES433" s="648"/>
      <c r="ET433" s="648"/>
      <c r="EU433" s="648"/>
      <c r="EV433" s="648"/>
      <c r="EW433" s="648"/>
      <c r="EX433" s="648"/>
      <c r="EY433" s="648"/>
      <c r="EZ433" s="648"/>
      <c r="FA433" s="648"/>
      <c r="FB433" s="648"/>
      <c r="FC433" s="648"/>
      <c r="FD433" s="648"/>
      <c r="FE433" s="648"/>
      <c r="FF433" s="648"/>
      <c r="FG433" s="648"/>
      <c r="FH433" s="648"/>
      <c r="FI433" s="648"/>
      <c r="FJ433" s="648"/>
      <c r="FK433" s="648"/>
      <c r="FL433" s="648"/>
      <c r="FM433" s="648"/>
      <c r="FN433" s="648"/>
      <c r="FO433" s="648"/>
      <c r="FP433" s="648"/>
      <c r="FQ433" s="648"/>
      <c r="FR433" s="648"/>
      <c r="FS433" s="648"/>
      <c r="FT433" s="648"/>
      <c r="FU433" s="648"/>
      <c r="FV433" s="648"/>
      <c r="FW433" s="648"/>
      <c r="FX433" s="648"/>
      <c r="FY433" s="648"/>
      <c r="FZ433" s="648"/>
      <c r="GA433" s="648"/>
      <c r="GB433" s="648"/>
      <c r="GC433" s="648"/>
      <c r="GD433" s="648"/>
      <c r="GE433" s="648"/>
      <c r="GF433" s="648"/>
      <c r="GG433" s="648"/>
      <c r="GH433" s="648"/>
      <c r="GI433" s="648"/>
      <c r="GJ433" s="648"/>
      <c r="GK433" s="648"/>
      <c r="GL433" s="648"/>
      <c r="GM433" s="648"/>
      <c r="GN433" s="648"/>
      <c r="GO433" s="648"/>
      <c r="GP433" s="648"/>
      <c r="GQ433" s="648"/>
      <c r="GR433" s="648"/>
      <c r="GS433" s="648"/>
      <c r="GT433" s="648"/>
      <c r="GU433" s="648"/>
      <c r="GV433" s="648"/>
      <c r="GW433" s="648"/>
      <c r="GX433" s="648"/>
      <c r="GY433" s="648"/>
      <c r="GZ433" s="648"/>
      <c r="HA433" s="648"/>
      <c r="HB433" s="648"/>
      <c r="HC433" s="648"/>
      <c r="HD433" s="648"/>
      <c r="HE433" s="648"/>
      <c r="HF433" s="648"/>
      <c r="HG433" s="648"/>
      <c r="HH433" s="648"/>
      <c r="HI433" s="648"/>
      <c r="HJ433" s="648"/>
      <c r="HK433" s="648"/>
      <c r="HL433" s="648"/>
    </row>
    <row r="434" spans="1:220" s="679" customFormat="1">
      <c r="A434" s="648"/>
      <c r="B434" s="648"/>
      <c r="C434" s="648"/>
      <c r="D434" s="648"/>
      <c r="E434" s="648"/>
      <c r="F434" s="648"/>
      <c r="G434" s="690"/>
      <c r="H434" s="691"/>
      <c r="I434" s="691"/>
      <c r="J434" s="645"/>
      <c r="K434" s="648"/>
      <c r="L434" s="648"/>
      <c r="M434" s="648"/>
      <c r="N434" s="648"/>
      <c r="O434" s="648"/>
      <c r="P434" s="648"/>
      <c r="Q434" s="648"/>
      <c r="R434" s="648"/>
      <c r="S434" s="648"/>
      <c r="T434" s="648"/>
      <c r="U434" s="648"/>
      <c r="V434" s="648"/>
      <c r="W434" s="648"/>
      <c r="X434" s="648"/>
      <c r="Y434" s="648"/>
      <c r="Z434" s="648"/>
      <c r="AA434" s="648"/>
      <c r="AB434" s="648"/>
      <c r="AC434" s="648"/>
      <c r="AD434" s="648"/>
      <c r="AE434" s="648"/>
      <c r="AF434" s="648"/>
      <c r="AG434" s="648"/>
      <c r="AH434" s="648"/>
      <c r="AI434" s="648"/>
      <c r="AJ434" s="648"/>
      <c r="AK434" s="648"/>
      <c r="AL434" s="648"/>
      <c r="AM434" s="648"/>
      <c r="AN434" s="648"/>
      <c r="AO434" s="648"/>
      <c r="AP434" s="648"/>
      <c r="AQ434" s="648"/>
      <c r="AR434" s="648"/>
      <c r="AS434" s="648"/>
      <c r="AT434" s="648"/>
      <c r="AU434" s="648"/>
      <c r="AV434" s="648"/>
      <c r="AW434" s="648"/>
      <c r="AX434" s="648"/>
      <c r="AY434" s="648"/>
      <c r="AZ434" s="648"/>
      <c r="BA434" s="648"/>
      <c r="BB434" s="648"/>
      <c r="BC434" s="648"/>
      <c r="BD434" s="648"/>
      <c r="BE434" s="648"/>
      <c r="BF434" s="648"/>
      <c r="BG434" s="648"/>
      <c r="BH434" s="648"/>
      <c r="BI434" s="648"/>
      <c r="BJ434" s="648"/>
      <c r="BK434" s="648"/>
      <c r="BL434" s="648"/>
      <c r="BM434" s="648"/>
      <c r="BN434" s="648"/>
      <c r="BO434" s="648"/>
      <c r="BP434" s="648"/>
      <c r="BQ434" s="648"/>
      <c r="BR434" s="648"/>
      <c r="BS434" s="648"/>
      <c r="BT434" s="648"/>
      <c r="BU434" s="648"/>
      <c r="BV434" s="648"/>
      <c r="BW434" s="648"/>
      <c r="BX434" s="648"/>
      <c r="BY434" s="648"/>
      <c r="BZ434" s="648"/>
      <c r="CA434" s="648"/>
      <c r="CB434" s="648"/>
      <c r="CC434" s="648"/>
      <c r="CD434" s="648"/>
      <c r="CE434" s="648"/>
      <c r="CF434" s="648"/>
      <c r="CG434" s="648"/>
      <c r="CH434" s="648"/>
      <c r="CI434" s="648"/>
      <c r="CJ434" s="648"/>
      <c r="CK434" s="648"/>
      <c r="CL434" s="648"/>
      <c r="CM434" s="648"/>
      <c r="CN434" s="648"/>
      <c r="CO434" s="648"/>
      <c r="CP434" s="648"/>
      <c r="CQ434" s="648"/>
      <c r="CR434" s="648"/>
      <c r="CS434" s="648"/>
      <c r="CT434" s="648"/>
      <c r="CU434" s="648"/>
      <c r="CV434" s="648"/>
      <c r="CW434" s="648"/>
      <c r="CX434" s="648"/>
      <c r="CY434" s="648"/>
      <c r="CZ434" s="648"/>
      <c r="DA434" s="648"/>
      <c r="DB434" s="648"/>
      <c r="DC434" s="648"/>
      <c r="DD434" s="648"/>
      <c r="DE434" s="648"/>
      <c r="DF434" s="648"/>
      <c r="DG434" s="648"/>
      <c r="DH434" s="648"/>
      <c r="DI434" s="648"/>
      <c r="DJ434" s="648"/>
      <c r="DK434" s="648"/>
      <c r="DL434" s="648"/>
      <c r="DM434" s="648"/>
      <c r="DN434" s="648"/>
      <c r="DO434" s="648"/>
      <c r="DP434" s="648"/>
      <c r="DQ434" s="648"/>
      <c r="DR434" s="648"/>
      <c r="DS434" s="648"/>
      <c r="DT434" s="648"/>
      <c r="DU434" s="648"/>
      <c r="DV434" s="648"/>
      <c r="DW434" s="648"/>
      <c r="DX434" s="648"/>
      <c r="DY434" s="648"/>
      <c r="DZ434" s="648"/>
      <c r="EA434" s="648"/>
      <c r="EB434" s="648"/>
      <c r="EC434" s="648"/>
      <c r="ED434" s="648"/>
      <c r="EE434" s="648"/>
      <c r="EF434" s="648"/>
      <c r="EG434" s="648"/>
      <c r="EH434" s="648"/>
      <c r="EI434" s="648"/>
      <c r="EJ434" s="648"/>
      <c r="EK434" s="648"/>
      <c r="EL434" s="648"/>
      <c r="EM434" s="648"/>
      <c r="EN434" s="648"/>
      <c r="EO434" s="648"/>
      <c r="EP434" s="648"/>
      <c r="EQ434" s="648"/>
      <c r="ER434" s="648"/>
      <c r="ES434" s="648"/>
      <c r="ET434" s="648"/>
      <c r="EU434" s="648"/>
      <c r="EV434" s="648"/>
      <c r="EW434" s="648"/>
      <c r="EX434" s="648"/>
      <c r="EY434" s="648"/>
      <c r="EZ434" s="648"/>
      <c r="FA434" s="648"/>
      <c r="FB434" s="648"/>
      <c r="FC434" s="648"/>
      <c r="FD434" s="648"/>
      <c r="FE434" s="648"/>
      <c r="FF434" s="648"/>
      <c r="FG434" s="648"/>
      <c r="FH434" s="648"/>
      <c r="FI434" s="648"/>
      <c r="FJ434" s="648"/>
      <c r="FK434" s="648"/>
      <c r="FL434" s="648"/>
      <c r="FM434" s="648"/>
      <c r="FN434" s="648"/>
      <c r="FO434" s="648"/>
      <c r="FP434" s="648"/>
      <c r="FQ434" s="648"/>
      <c r="FR434" s="648"/>
      <c r="FS434" s="648"/>
      <c r="FT434" s="648"/>
      <c r="FU434" s="648"/>
      <c r="FV434" s="648"/>
      <c r="FW434" s="648"/>
      <c r="FX434" s="648"/>
      <c r="FY434" s="648"/>
      <c r="FZ434" s="648"/>
      <c r="GA434" s="648"/>
      <c r="GB434" s="648"/>
      <c r="GC434" s="648"/>
      <c r="GD434" s="648"/>
      <c r="GE434" s="648"/>
      <c r="GF434" s="648"/>
      <c r="GG434" s="648"/>
      <c r="GH434" s="648"/>
      <c r="GI434" s="648"/>
      <c r="GJ434" s="648"/>
      <c r="GK434" s="648"/>
      <c r="GL434" s="648"/>
      <c r="GM434" s="648"/>
      <c r="GN434" s="648"/>
      <c r="GO434" s="648"/>
      <c r="GP434" s="648"/>
      <c r="GQ434" s="648"/>
      <c r="GR434" s="648"/>
      <c r="GS434" s="648"/>
      <c r="GT434" s="648"/>
      <c r="GU434" s="648"/>
      <c r="GV434" s="648"/>
      <c r="GW434" s="648"/>
      <c r="GX434" s="648"/>
      <c r="GY434" s="648"/>
      <c r="GZ434" s="648"/>
      <c r="HA434" s="648"/>
      <c r="HB434" s="648"/>
      <c r="HC434" s="648"/>
      <c r="HD434" s="648"/>
      <c r="HE434" s="648"/>
      <c r="HF434" s="648"/>
      <c r="HG434" s="648"/>
      <c r="HH434" s="648"/>
      <c r="HI434" s="648"/>
      <c r="HJ434" s="648"/>
      <c r="HK434" s="648"/>
      <c r="HL434" s="648"/>
    </row>
    <row r="435" spans="1:220" s="679" customFormat="1">
      <c r="A435" s="648"/>
      <c r="B435" s="648"/>
      <c r="C435" s="648"/>
      <c r="D435" s="648"/>
      <c r="E435" s="648"/>
      <c r="F435" s="648"/>
      <c r="G435" s="690"/>
      <c r="H435" s="691"/>
      <c r="I435" s="691"/>
      <c r="J435" s="645"/>
      <c r="K435" s="648"/>
      <c r="L435" s="648"/>
      <c r="M435" s="648"/>
      <c r="N435" s="648"/>
      <c r="O435" s="648"/>
      <c r="P435" s="648"/>
      <c r="Q435" s="648"/>
      <c r="R435" s="648"/>
      <c r="S435" s="648"/>
      <c r="T435" s="648"/>
      <c r="U435" s="648"/>
      <c r="V435" s="648"/>
      <c r="W435" s="648"/>
      <c r="X435" s="648"/>
      <c r="Y435" s="648"/>
      <c r="Z435" s="648"/>
      <c r="AA435" s="648"/>
      <c r="AB435" s="648"/>
      <c r="AC435" s="648"/>
      <c r="AD435" s="648"/>
      <c r="AE435" s="648"/>
      <c r="AF435" s="648"/>
      <c r="AG435" s="648"/>
      <c r="AH435" s="648"/>
      <c r="AI435" s="648"/>
      <c r="AJ435" s="648"/>
      <c r="AK435" s="648"/>
      <c r="AL435" s="648"/>
      <c r="AM435" s="648"/>
      <c r="AN435" s="648"/>
      <c r="AO435" s="648"/>
      <c r="AP435" s="648"/>
      <c r="AQ435" s="648"/>
      <c r="AR435" s="648"/>
      <c r="AS435" s="648"/>
      <c r="AT435" s="648"/>
      <c r="AU435" s="648"/>
      <c r="AV435" s="648"/>
      <c r="AW435" s="648"/>
      <c r="AX435" s="648"/>
      <c r="AY435" s="648"/>
      <c r="AZ435" s="648"/>
      <c r="BA435" s="648"/>
      <c r="BB435" s="648"/>
      <c r="BC435" s="648"/>
      <c r="BD435" s="648"/>
      <c r="BE435" s="648"/>
      <c r="BF435" s="648"/>
      <c r="BG435" s="648"/>
      <c r="BH435" s="648"/>
      <c r="BI435" s="648"/>
      <c r="BJ435" s="648"/>
      <c r="BK435" s="648"/>
      <c r="BL435" s="648"/>
      <c r="BM435" s="648"/>
      <c r="BN435" s="648"/>
      <c r="BO435" s="648"/>
      <c r="BP435" s="648"/>
      <c r="BQ435" s="648"/>
      <c r="BR435" s="648"/>
      <c r="BS435" s="648"/>
      <c r="BT435" s="648"/>
      <c r="BU435" s="648"/>
      <c r="BV435" s="648"/>
      <c r="BW435" s="648"/>
      <c r="BX435" s="648"/>
      <c r="BY435" s="648"/>
      <c r="BZ435" s="648"/>
      <c r="CA435" s="648"/>
      <c r="CB435" s="648"/>
      <c r="CC435" s="648"/>
      <c r="CD435" s="648"/>
      <c r="CE435" s="648"/>
      <c r="CF435" s="648"/>
      <c r="CG435" s="648"/>
      <c r="CH435" s="648"/>
      <c r="CI435" s="648"/>
      <c r="CJ435" s="648"/>
      <c r="CK435" s="648"/>
      <c r="CL435" s="648"/>
      <c r="CM435" s="648"/>
      <c r="CN435" s="648"/>
      <c r="CO435" s="648"/>
      <c r="CP435" s="648"/>
      <c r="CQ435" s="648"/>
      <c r="CR435" s="648"/>
      <c r="CS435" s="648"/>
      <c r="CT435" s="648"/>
      <c r="CU435" s="648"/>
      <c r="CV435" s="648"/>
      <c r="CW435" s="648"/>
      <c r="CX435" s="648"/>
      <c r="CY435" s="648"/>
      <c r="CZ435" s="648"/>
      <c r="DA435" s="648"/>
      <c r="DB435" s="648"/>
      <c r="DC435" s="648"/>
      <c r="DD435" s="648"/>
      <c r="DE435" s="648"/>
      <c r="DF435" s="648"/>
      <c r="DG435" s="648"/>
      <c r="DH435" s="648"/>
      <c r="DI435" s="648"/>
      <c r="DJ435" s="648"/>
      <c r="DK435" s="648"/>
      <c r="DL435" s="648"/>
      <c r="DM435" s="648"/>
      <c r="DN435" s="648"/>
      <c r="DO435" s="648"/>
      <c r="DP435" s="648"/>
      <c r="DQ435" s="648"/>
      <c r="DR435" s="648"/>
      <c r="DS435" s="648"/>
      <c r="DT435" s="648"/>
      <c r="DU435" s="648"/>
      <c r="DV435" s="648"/>
      <c r="DW435" s="648"/>
      <c r="DX435" s="648"/>
      <c r="DY435" s="648"/>
      <c r="DZ435" s="648"/>
      <c r="EA435" s="648"/>
      <c r="EB435" s="648"/>
      <c r="EC435" s="648"/>
      <c r="ED435" s="648"/>
      <c r="EE435" s="648"/>
      <c r="EF435" s="648"/>
      <c r="EG435" s="648"/>
      <c r="EH435" s="648"/>
      <c r="EI435" s="648"/>
      <c r="EJ435" s="648"/>
      <c r="EK435" s="648"/>
      <c r="EL435" s="648"/>
      <c r="EM435" s="648"/>
      <c r="EN435" s="648"/>
      <c r="EO435" s="648"/>
      <c r="EP435" s="648"/>
      <c r="EQ435" s="648"/>
      <c r="ER435" s="648"/>
      <c r="ES435" s="648"/>
      <c r="ET435" s="648"/>
      <c r="EU435" s="648"/>
      <c r="EV435" s="648"/>
      <c r="EW435" s="648"/>
      <c r="EX435" s="648"/>
      <c r="EY435" s="648"/>
      <c r="EZ435" s="648"/>
      <c r="FA435" s="648"/>
      <c r="FB435" s="648"/>
      <c r="FC435" s="648"/>
      <c r="FD435" s="648"/>
      <c r="FE435" s="648"/>
      <c r="FF435" s="648"/>
      <c r="FG435" s="648"/>
      <c r="FH435" s="648"/>
      <c r="FI435" s="648"/>
      <c r="FJ435" s="648"/>
      <c r="FK435" s="648"/>
      <c r="FL435" s="648"/>
      <c r="FM435" s="648"/>
      <c r="FN435" s="648"/>
      <c r="FO435" s="648"/>
      <c r="FP435" s="648"/>
      <c r="FQ435" s="648"/>
      <c r="FR435" s="648"/>
      <c r="FS435" s="648"/>
      <c r="FT435" s="648"/>
      <c r="FU435" s="648"/>
      <c r="FV435" s="648"/>
      <c r="FW435" s="648"/>
      <c r="FX435" s="648"/>
      <c r="FY435" s="648"/>
      <c r="FZ435" s="648"/>
      <c r="GA435" s="648"/>
      <c r="GB435" s="648"/>
      <c r="GC435" s="648"/>
      <c r="GD435" s="648"/>
      <c r="GE435" s="648"/>
      <c r="GF435" s="648"/>
      <c r="GG435" s="648"/>
      <c r="GH435" s="648"/>
      <c r="GI435" s="648"/>
      <c r="GJ435" s="648"/>
      <c r="GK435" s="648"/>
      <c r="GL435" s="648"/>
      <c r="GM435" s="648"/>
      <c r="GN435" s="648"/>
      <c r="GO435" s="648"/>
      <c r="GP435" s="648"/>
      <c r="GQ435" s="648"/>
      <c r="GR435" s="648"/>
      <c r="GS435" s="648"/>
      <c r="GT435" s="648"/>
      <c r="GU435" s="648"/>
      <c r="GV435" s="648"/>
      <c r="GW435" s="648"/>
      <c r="GX435" s="648"/>
      <c r="GY435" s="648"/>
      <c r="GZ435" s="648"/>
      <c r="HA435" s="648"/>
      <c r="HB435" s="648"/>
      <c r="HC435" s="648"/>
      <c r="HD435" s="648"/>
      <c r="HE435" s="648"/>
      <c r="HF435" s="648"/>
      <c r="HG435" s="648"/>
      <c r="HH435" s="648"/>
      <c r="HI435" s="648"/>
      <c r="HJ435" s="648"/>
      <c r="HK435" s="648"/>
      <c r="HL435" s="648"/>
    </row>
    <row r="436" spans="1:220" s="679" customFormat="1">
      <c r="A436" s="648"/>
      <c r="B436" s="648"/>
      <c r="C436" s="648"/>
      <c r="D436" s="648"/>
      <c r="E436" s="648"/>
      <c r="F436" s="648"/>
      <c r="G436" s="690"/>
      <c r="H436" s="691"/>
      <c r="I436" s="691"/>
      <c r="J436" s="645"/>
      <c r="K436" s="648"/>
      <c r="L436" s="648"/>
      <c r="M436" s="648"/>
      <c r="N436" s="648"/>
      <c r="O436" s="648"/>
      <c r="P436" s="648"/>
      <c r="Q436" s="648"/>
      <c r="R436" s="648"/>
      <c r="S436" s="648"/>
      <c r="T436" s="648"/>
      <c r="U436" s="648"/>
      <c r="V436" s="648"/>
      <c r="W436" s="648"/>
      <c r="X436" s="648"/>
      <c r="Y436" s="648"/>
      <c r="Z436" s="648"/>
      <c r="AA436" s="648"/>
      <c r="AB436" s="648"/>
      <c r="AC436" s="648"/>
      <c r="AD436" s="648"/>
      <c r="AE436" s="648"/>
      <c r="AF436" s="648"/>
      <c r="AG436" s="648"/>
      <c r="AH436" s="648"/>
      <c r="AI436" s="648"/>
      <c r="AJ436" s="648"/>
      <c r="AK436" s="648"/>
      <c r="AL436" s="648"/>
      <c r="AM436" s="648"/>
      <c r="AN436" s="648"/>
      <c r="AO436" s="648"/>
      <c r="AP436" s="648"/>
      <c r="AQ436" s="648"/>
      <c r="AR436" s="648"/>
      <c r="AS436" s="648"/>
      <c r="AT436" s="648"/>
      <c r="AU436" s="648"/>
      <c r="AV436" s="648"/>
      <c r="AW436" s="648"/>
      <c r="AX436" s="648"/>
      <c r="AY436" s="648"/>
      <c r="AZ436" s="648"/>
      <c r="BA436" s="648"/>
      <c r="BB436" s="648"/>
      <c r="BC436" s="648"/>
      <c r="BD436" s="648"/>
      <c r="BE436" s="648"/>
      <c r="BF436" s="648"/>
      <c r="BG436" s="648"/>
      <c r="BH436" s="648"/>
      <c r="BI436" s="648"/>
      <c r="BJ436" s="648"/>
      <c r="BK436" s="648"/>
      <c r="BL436" s="648"/>
      <c r="BM436" s="648"/>
      <c r="BN436" s="648"/>
      <c r="BO436" s="648"/>
      <c r="BP436" s="648"/>
      <c r="BQ436" s="648"/>
      <c r="BR436" s="648"/>
      <c r="BS436" s="648"/>
      <c r="BT436" s="648"/>
      <c r="BU436" s="648"/>
      <c r="BV436" s="648"/>
      <c r="BW436" s="648"/>
      <c r="BX436" s="648"/>
      <c r="BY436" s="648"/>
      <c r="BZ436" s="648"/>
      <c r="CA436" s="648"/>
      <c r="CB436" s="648"/>
      <c r="CC436" s="648"/>
      <c r="CD436" s="648"/>
      <c r="CE436" s="648"/>
      <c r="CF436" s="648"/>
      <c r="CG436" s="648"/>
      <c r="CH436" s="648"/>
      <c r="CI436" s="648"/>
      <c r="CJ436" s="648"/>
      <c r="CK436" s="648"/>
      <c r="CL436" s="648"/>
      <c r="CM436" s="648"/>
      <c r="CN436" s="648"/>
      <c r="CO436" s="648"/>
      <c r="CP436" s="648"/>
      <c r="CQ436" s="648"/>
      <c r="CR436" s="648"/>
      <c r="CS436" s="648"/>
      <c r="CT436" s="648"/>
      <c r="CU436" s="648"/>
      <c r="CV436" s="648"/>
      <c r="CW436" s="648"/>
      <c r="CX436" s="648"/>
      <c r="CY436" s="648"/>
      <c r="CZ436" s="648"/>
      <c r="DA436" s="648"/>
      <c r="DB436" s="648"/>
      <c r="DC436" s="648"/>
      <c r="DD436" s="648"/>
      <c r="DE436" s="648"/>
      <c r="DF436" s="648"/>
      <c r="DG436" s="648"/>
      <c r="DH436" s="648"/>
      <c r="DI436" s="648"/>
      <c r="DJ436" s="648"/>
      <c r="DK436" s="648"/>
      <c r="DL436" s="648"/>
      <c r="DM436" s="648"/>
      <c r="DN436" s="648"/>
      <c r="DO436" s="648"/>
      <c r="DP436" s="648"/>
      <c r="DQ436" s="648"/>
      <c r="DR436" s="648"/>
      <c r="DS436" s="648"/>
      <c r="DT436" s="648"/>
      <c r="DU436" s="648"/>
      <c r="DV436" s="648"/>
      <c r="DW436" s="648"/>
      <c r="DX436" s="648"/>
      <c r="DY436" s="648"/>
      <c r="DZ436" s="648"/>
      <c r="EA436" s="648"/>
      <c r="EB436" s="648"/>
      <c r="EC436" s="648"/>
      <c r="ED436" s="648"/>
      <c r="EE436" s="648"/>
      <c r="EF436" s="648"/>
      <c r="EG436" s="648"/>
      <c r="EH436" s="648"/>
      <c r="EI436" s="648"/>
      <c r="EJ436" s="648"/>
      <c r="EK436" s="648"/>
      <c r="EL436" s="648"/>
      <c r="EM436" s="648"/>
      <c r="EN436" s="648"/>
      <c r="EO436" s="648"/>
      <c r="EP436" s="648"/>
      <c r="EQ436" s="648"/>
      <c r="ER436" s="648"/>
      <c r="ES436" s="648"/>
      <c r="ET436" s="648"/>
      <c r="EU436" s="648"/>
      <c r="EV436" s="648"/>
      <c r="EW436" s="648"/>
      <c r="EX436" s="648"/>
      <c r="EY436" s="648"/>
      <c r="EZ436" s="648"/>
      <c r="FA436" s="648"/>
      <c r="FB436" s="648"/>
      <c r="FC436" s="648"/>
      <c r="FD436" s="648"/>
      <c r="FE436" s="648"/>
      <c r="FF436" s="648"/>
      <c r="FG436" s="648"/>
      <c r="FH436" s="648"/>
      <c r="FI436" s="648"/>
      <c r="FJ436" s="648"/>
      <c r="FK436" s="648"/>
      <c r="FL436" s="648"/>
      <c r="FM436" s="648"/>
      <c r="FN436" s="648"/>
      <c r="FO436" s="648"/>
      <c r="FP436" s="648"/>
      <c r="FQ436" s="648"/>
      <c r="FR436" s="648"/>
      <c r="FS436" s="648"/>
      <c r="FT436" s="648"/>
      <c r="FU436" s="648"/>
      <c r="FV436" s="648"/>
      <c r="FW436" s="648"/>
      <c r="FX436" s="648"/>
      <c r="FY436" s="648"/>
      <c r="FZ436" s="648"/>
      <c r="GA436" s="648"/>
      <c r="GB436" s="648"/>
      <c r="GC436" s="648"/>
      <c r="GD436" s="648"/>
      <c r="GE436" s="648"/>
      <c r="GF436" s="648"/>
      <c r="GG436" s="648"/>
      <c r="GH436" s="648"/>
      <c r="GI436" s="648"/>
      <c r="GJ436" s="648"/>
      <c r="GK436" s="648"/>
      <c r="GL436" s="648"/>
      <c r="GM436" s="648"/>
      <c r="GN436" s="648"/>
      <c r="GO436" s="648"/>
      <c r="GP436" s="648"/>
      <c r="GQ436" s="648"/>
      <c r="GR436" s="648"/>
      <c r="GS436" s="648"/>
      <c r="GT436" s="648"/>
      <c r="GU436" s="648"/>
      <c r="GV436" s="648"/>
      <c r="GW436" s="648"/>
      <c r="GX436" s="648"/>
      <c r="GY436" s="648"/>
      <c r="GZ436" s="648"/>
      <c r="HA436" s="648"/>
      <c r="HB436" s="648"/>
      <c r="HC436" s="648"/>
      <c r="HD436" s="648"/>
      <c r="HE436" s="648"/>
      <c r="HF436" s="648"/>
      <c r="HG436" s="648"/>
      <c r="HH436" s="648"/>
      <c r="HI436" s="648"/>
      <c r="HJ436" s="648"/>
      <c r="HK436" s="648"/>
      <c r="HL436" s="648"/>
    </row>
    <row r="437" spans="1:220" s="679" customFormat="1">
      <c r="A437" s="648"/>
      <c r="B437" s="648"/>
      <c r="C437" s="648"/>
      <c r="D437" s="648"/>
      <c r="E437" s="648"/>
      <c r="F437" s="648"/>
      <c r="G437" s="690"/>
      <c r="H437" s="691"/>
      <c r="I437" s="691"/>
      <c r="J437" s="645"/>
      <c r="K437" s="648"/>
      <c r="L437" s="648"/>
      <c r="M437" s="648"/>
      <c r="N437" s="648"/>
      <c r="O437" s="648"/>
      <c r="P437" s="648"/>
      <c r="Q437" s="648"/>
      <c r="R437" s="648"/>
      <c r="S437" s="648"/>
      <c r="T437" s="648"/>
      <c r="U437" s="648"/>
      <c r="V437" s="648"/>
      <c r="W437" s="648"/>
      <c r="X437" s="648"/>
      <c r="Y437" s="648"/>
      <c r="Z437" s="648"/>
      <c r="AA437" s="648"/>
      <c r="AB437" s="648"/>
      <c r="AC437" s="648"/>
      <c r="AD437" s="648"/>
      <c r="AE437" s="648"/>
      <c r="AF437" s="648"/>
      <c r="AG437" s="648"/>
      <c r="AH437" s="648"/>
      <c r="AI437" s="648"/>
      <c r="AJ437" s="648"/>
      <c r="AK437" s="648"/>
      <c r="AL437" s="648"/>
      <c r="AM437" s="648"/>
      <c r="AN437" s="648"/>
      <c r="AO437" s="648"/>
      <c r="AP437" s="648"/>
      <c r="AQ437" s="648"/>
      <c r="AR437" s="648"/>
      <c r="AS437" s="648"/>
      <c r="AT437" s="648"/>
      <c r="AU437" s="648"/>
      <c r="AV437" s="648"/>
      <c r="AW437" s="648"/>
      <c r="AX437" s="648"/>
      <c r="AY437" s="648"/>
      <c r="AZ437" s="648"/>
      <c r="BA437" s="648"/>
      <c r="BB437" s="648"/>
      <c r="BC437" s="648"/>
      <c r="BD437" s="648"/>
      <c r="BE437" s="648"/>
      <c r="BF437" s="648"/>
      <c r="BG437" s="648"/>
      <c r="BH437" s="648"/>
      <c r="BI437" s="648"/>
      <c r="BJ437" s="648"/>
      <c r="BK437" s="648"/>
      <c r="BL437" s="648"/>
      <c r="BM437" s="648"/>
      <c r="BN437" s="648"/>
      <c r="BO437" s="648"/>
      <c r="BP437" s="648"/>
      <c r="BQ437" s="648"/>
      <c r="BR437" s="648"/>
      <c r="BS437" s="648"/>
      <c r="BT437" s="648"/>
      <c r="BU437" s="648"/>
      <c r="BV437" s="648"/>
      <c r="BW437" s="648"/>
      <c r="BX437" s="648"/>
      <c r="BY437" s="648"/>
      <c r="BZ437" s="648"/>
      <c r="CA437" s="648"/>
      <c r="CB437" s="648"/>
      <c r="CC437" s="648"/>
      <c r="CD437" s="648"/>
      <c r="CE437" s="648"/>
      <c r="CF437" s="648"/>
      <c r="CG437" s="648"/>
      <c r="CH437" s="648"/>
      <c r="CI437" s="648"/>
      <c r="CJ437" s="648"/>
      <c r="CK437" s="648"/>
      <c r="CL437" s="648"/>
      <c r="CM437" s="648"/>
      <c r="CN437" s="648"/>
      <c r="CO437" s="648"/>
      <c r="CP437" s="648"/>
      <c r="CQ437" s="648"/>
      <c r="CR437" s="648"/>
      <c r="CS437" s="648"/>
      <c r="CT437" s="648"/>
      <c r="CU437" s="648"/>
      <c r="CV437" s="648"/>
      <c r="CW437" s="648"/>
      <c r="CX437" s="648"/>
      <c r="CY437" s="648"/>
      <c r="CZ437" s="648"/>
      <c r="DA437" s="648"/>
      <c r="DB437" s="648"/>
      <c r="DC437" s="648"/>
      <c r="DD437" s="648"/>
      <c r="DE437" s="648"/>
      <c r="DF437" s="648"/>
      <c r="DG437" s="648"/>
      <c r="DH437" s="648"/>
      <c r="DI437" s="648"/>
      <c r="DJ437" s="648"/>
      <c r="DK437" s="648"/>
      <c r="DL437" s="648"/>
      <c r="DM437" s="648"/>
      <c r="DN437" s="648"/>
      <c r="DO437" s="648"/>
      <c r="DP437" s="648"/>
      <c r="DQ437" s="648"/>
      <c r="DR437" s="648"/>
      <c r="DS437" s="648"/>
      <c r="DT437" s="648"/>
      <c r="DU437" s="648"/>
      <c r="DV437" s="648"/>
      <c r="DW437" s="648"/>
      <c r="DX437" s="648"/>
      <c r="DY437" s="648"/>
      <c r="DZ437" s="648"/>
      <c r="EA437" s="648"/>
      <c r="EB437" s="648"/>
      <c r="EC437" s="648"/>
      <c r="ED437" s="648"/>
      <c r="EE437" s="648"/>
      <c r="EF437" s="648"/>
      <c r="EG437" s="648"/>
      <c r="EH437" s="648"/>
      <c r="EI437" s="648"/>
      <c r="EJ437" s="648"/>
      <c r="EK437" s="648"/>
      <c r="EL437" s="648"/>
      <c r="EM437" s="648"/>
      <c r="EN437" s="648"/>
      <c r="EO437" s="648"/>
      <c r="EP437" s="648"/>
      <c r="EQ437" s="648"/>
      <c r="ER437" s="648"/>
      <c r="ES437" s="648"/>
      <c r="ET437" s="648"/>
      <c r="EU437" s="648"/>
      <c r="EV437" s="648"/>
      <c r="EW437" s="648"/>
      <c r="EX437" s="648"/>
      <c r="EY437" s="648"/>
      <c r="EZ437" s="648"/>
      <c r="FA437" s="648"/>
      <c r="FB437" s="648"/>
      <c r="FC437" s="648"/>
      <c r="FD437" s="648"/>
      <c r="FE437" s="648"/>
      <c r="FF437" s="648"/>
      <c r="FG437" s="648"/>
      <c r="FH437" s="648"/>
      <c r="FI437" s="648"/>
      <c r="FJ437" s="648"/>
      <c r="FK437" s="648"/>
      <c r="FL437" s="648"/>
      <c r="FM437" s="648"/>
      <c r="FN437" s="648"/>
      <c r="FO437" s="648"/>
      <c r="FP437" s="648"/>
      <c r="FQ437" s="648"/>
      <c r="FR437" s="648"/>
      <c r="FS437" s="648"/>
      <c r="FT437" s="648"/>
      <c r="FU437" s="648"/>
      <c r="FV437" s="648"/>
      <c r="FW437" s="648"/>
      <c r="FX437" s="648"/>
      <c r="FY437" s="648"/>
      <c r="FZ437" s="648"/>
      <c r="GA437" s="648"/>
      <c r="GB437" s="648"/>
      <c r="GC437" s="648"/>
      <c r="GD437" s="648"/>
      <c r="GE437" s="648"/>
      <c r="GF437" s="648"/>
      <c r="GG437" s="648"/>
      <c r="GH437" s="648"/>
      <c r="GI437" s="648"/>
      <c r="GJ437" s="648"/>
      <c r="GK437" s="648"/>
      <c r="GL437" s="648"/>
      <c r="GM437" s="648"/>
      <c r="GN437" s="648"/>
      <c r="GO437" s="648"/>
      <c r="GP437" s="648"/>
      <c r="GQ437" s="648"/>
      <c r="GR437" s="648"/>
      <c r="GS437" s="648"/>
      <c r="GT437" s="648"/>
      <c r="GU437" s="648"/>
      <c r="GV437" s="648"/>
      <c r="GW437" s="648"/>
      <c r="GX437" s="648"/>
      <c r="GY437" s="648"/>
      <c r="GZ437" s="648"/>
      <c r="HA437" s="648"/>
      <c r="HB437" s="648"/>
      <c r="HC437" s="648"/>
      <c r="HD437" s="648"/>
      <c r="HE437" s="648"/>
      <c r="HF437" s="648"/>
      <c r="HG437" s="648"/>
      <c r="HH437" s="648"/>
      <c r="HI437" s="648"/>
      <c r="HJ437" s="648"/>
      <c r="HK437" s="648"/>
      <c r="HL437" s="648"/>
    </row>
    <row r="438" spans="1:220" s="679" customFormat="1">
      <c r="A438" s="648"/>
      <c r="B438" s="648"/>
      <c r="C438" s="648"/>
      <c r="D438" s="648"/>
      <c r="E438" s="648"/>
      <c r="F438" s="648"/>
      <c r="G438" s="690"/>
      <c r="H438" s="691"/>
      <c r="I438" s="691"/>
      <c r="J438" s="645"/>
      <c r="K438" s="648"/>
      <c r="L438" s="648"/>
      <c r="M438" s="648"/>
      <c r="N438" s="648"/>
      <c r="O438" s="648"/>
      <c r="P438" s="648"/>
      <c r="Q438" s="648"/>
      <c r="R438" s="648"/>
      <c r="S438" s="648"/>
      <c r="T438" s="648"/>
      <c r="U438" s="648"/>
      <c r="V438" s="648"/>
      <c r="W438" s="648"/>
      <c r="X438" s="648"/>
      <c r="Y438" s="648"/>
      <c r="Z438" s="648"/>
      <c r="AA438" s="648"/>
      <c r="AB438" s="648"/>
      <c r="AC438" s="648"/>
      <c r="AD438" s="648"/>
      <c r="AE438" s="648"/>
      <c r="AF438" s="648"/>
      <c r="AG438" s="648"/>
      <c r="AH438" s="648"/>
      <c r="AI438" s="648"/>
      <c r="AJ438" s="648"/>
      <c r="AK438" s="648"/>
      <c r="AL438" s="648"/>
      <c r="AM438" s="648"/>
      <c r="AN438" s="648"/>
      <c r="AO438" s="648"/>
      <c r="AP438" s="648"/>
      <c r="AQ438" s="648"/>
      <c r="AR438" s="648"/>
      <c r="AS438" s="648"/>
      <c r="AT438" s="648"/>
      <c r="AU438" s="648"/>
      <c r="AV438" s="648"/>
      <c r="AW438" s="648"/>
      <c r="AX438" s="648"/>
      <c r="AY438" s="648"/>
      <c r="AZ438" s="648"/>
      <c r="BA438" s="648"/>
      <c r="BB438" s="648"/>
      <c r="BC438" s="648"/>
      <c r="BD438" s="648"/>
      <c r="BE438" s="648"/>
      <c r="BF438" s="648"/>
      <c r="BG438" s="648"/>
      <c r="BH438" s="648"/>
      <c r="BI438" s="648"/>
      <c r="BJ438" s="648"/>
      <c r="BK438" s="648"/>
      <c r="BL438" s="648"/>
      <c r="BM438" s="648"/>
      <c r="BN438" s="648"/>
      <c r="BO438" s="648"/>
      <c r="BP438" s="648"/>
      <c r="BQ438" s="648"/>
      <c r="BR438" s="648"/>
      <c r="BS438" s="648"/>
      <c r="BT438" s="648"/>
      <c r="BU438" s="648"/>
      <c r="BV438" s="648"/>
      <c r="BW438" s="648"/>
      <c r="BX438" s="648"/>
      <c r="BY438" s="648"/>
      <c r="BZ438" s="648"/>
      <c r="CA438" s="648"/>
      <c r="CB438" s="648"/>
      <c r="CC438" s="648"/>
      <c r="CD438" s="648"/>
      <c r="CE438" s="648"/>
      <c r="CF438" s="648"/>
      <c r="CG438" s="648"/>
      <c r="CH438" s="648"/>
      <c r="CI438" s="648"/>
      <c r="CJ438" s="648"/>
      <c r="CK438" s="648"/>
      <c r="CL438" s="648"/>
      <c r="CM438" s="648"/>
      <c r="CN438" s="648"/>
      <c r="CO438" s="648"/>
      <c r="CP438" s="648"/>
      <c r="CQ438" s="648"/>
      <c r="CR438" s="648"/>
      <c r="CS438" s="648"/>
      <c r="CT438" s="648"/>
      <c r="CU438" s="648"/>
      <c r="CV438" s="648"/>
      <c r="CW438" s="648"/>
      <c r="CX438" s="648"/>
      <c r="CY438" s="648"/>
      <c r="CZ438" s="648"/>
      <c r="DA438" s="648"/>
      <c r="DB438" s="648"/>
      <c r="DC438" s="648"/>
      <c r="DD438" s="648"/>
      <c r="DE438" s="648"/>
      <c r="DF438" s="648"/>
      <c r="DG438" s="648"/>
      <c r="DH438" s="648"/>
      <c r="DI438" s="648"/>
      <c r="DJ438" s="648"/>
      <c r="DK438" s="648"/>
      <c r="DL438" s="648"/>
      <c r="DM438" s="648"/>
      <c r="DN438" s="648"/>
      <c r="DO438" s="648"/>
      <c r="DP438" s="648"/>
      <c r="DQ438" s="648"/>
      <c r="DR438" s="648"/>
      <c r="DS438" s="648"/>
      <c r="DT438" s="648"/>
      <c r="DU438" s="648"/>
      <c r="DV438" s="648"/>
      <c r="DW438" s="648"/>
      <c r="DX438" s="648"/>
      <c r="DY438" s="648"/>
      <c r="DZ438" s="648"/>
      <c r="EA438" s="648"/>
      <c r="EB438" s="648"/>
      <c r="EC438" s="648"/>
      <c r="ED438" s="648"/>
      <c r="EE438" s="648"/>
      <c r="EF438" s="648"/>
      <c r="EG438" s="648"/>
      <c r="EH438" s="648"/>
      <c r="EI438" s="648"/>
      <c r="EJ438" s="648"/>
      <c r="EK438" s="648"/>
      <c r="EL438" s="648"/>
      <c r="EM438" s="648"/>
      <c r="EN438" s="648"/>
      <c r="EO438" s="648"/>
      <c r="EP438" s="648"/>
      <c r="EQ438" s="648"/>
      <c r="ER438" s="648"/>
      <c r="ES438" s="648"/>
      <c r="ET438" s="648"/>
      <c r="EU438" s="648"/>
      <c r="EV438" s="648"/>
      <c r="EW438" s="648"/>
      <c r="EX438" s="648"/>
      <c r="EY438" s="648"/>
      <c r="EZ438" s="648"/>
      <c r="FA438" s="648"/>
      <c r="FB438" s="648"/>
      <c r="FC438" s="648"/>
      <c r="FD438" s="648"/>
      <c r="FE438" s="648"/>
      <c r="FF438" s="648"/>
      <c r="FG438" s="648"/>
      <c r="FH438" s="648"/>
      <c r="FI438" s="648"/>
      <c r="FJ438" s="648"/>
      <c r="FK438" s="648"/>
      <c r="FL438" s="648"/>
      <c r="FM438" s="648"/>
      <c r="FN438" s="648"/>
      <c r="FO438" s="648"/>
      <c r="FP438" s="648"/>
      <c r="FQ438" s="648"/>
      <c r="FR438" s="648"/>
      <c r="FS438" s="648"/>
      <c r="FT438" s="648"/>
      <c r="FU438" s="648"/>
      <c r="FV438" s="648"/>
      <c r="FW438" s="648"/>
      <c r="FX438" s="648"/>
      <c r="FY438" s="648"/>
      <c r="FZ438" s="648"/>
      <c r="GA438" s="648"/>
      <c r="GB438" s="648"/>
      <c r="GC438" s="648"/>
      <c r="GD438" s="648"/>
      <c r="GE438" s="648"/>
      <c r="GF438" s="648"/>
      <c r="GG438" s="648"/>
      <c r="GH438" s="648"/>
      <c r="GI438" s="648"/>
      <c r="GJ438" s="648"/>
      <c r="GK438" s="648"/>
      <c r="GL438" s="648"/>
      <c r="GM438" s="648"/>
      <c r="GN438" s="648"/>
      <c r="GO438" s="648"/>
      <c r="GP438" s="648"/>
      <c r="GQ438" s="648"/>
      <c r="GR438" s="648"/>
      <c r="GS438" s="648"/>
      <c r="GT438" s="648"/>
      <c r="GU438" s="648"/>
      <c r="GV438" s="648"/>
      <c r="GW438" s="648"/>
      <c r="GX438" s="648"/>
      <c r="GY438" s="648"/>
      <c r="GZ438" s="648"/>
      <c r="HA438" s="648"/>
      <c r="HB438" s="648"/>
      <c r="HC438" s="648"/>
      <c r="HD438" s="648"/>
      <c r="HE438" s="648"/>
      <c r="HF438" s="648"/>
      <c r="HG438" s="648"/>
      <c r="HH438" s="648"/>
      <c r="HI438" s="648"/>
      <c r="HJ438" s="648"/>
      <c r="HK438" s="648"/>
      <c r="HL438" s="648"/>
    </row>
    <row r="439" spans="1:220" s="679" customFormat="1">
      <c r="A439" s="648"/>
      <c r="B439" s="648"/>
      <c r="C439" s="648"/>
      <c r="D439" s="648"/>
      <c r="E439" s="648"/>
      <c r="F439" s="648"/>
      <c r="G439" s="690"/>
      <c r="H439" s="691"/>
      <c r="I439" s="691"/>
      <c r="J439" s="645"/>
      <c r="K439" s="648"/>
      <c r="L439" s="648"/>
      <c r="M439" s="648"/>
      <c r="N439" s="648"/>
      <c r="O439" s="648"/>
      <c r="P439" s="648"/>
      <c r="Q439" s="648"/>
      <c r="R439" s="648"/>
      <c r="S439" s="648"/>
      <c r="T439" s="648"/>
      <c r="U439" s="648"/>
      <c r="V439" s="648"/>
      <c r="W439" s="648"/>
      <c r="X439" s="648"/>
      <c r="Y439" s="648"/>
      <c r="Z439" s="648"/>
      <c r="AA439" s="648"/>
      <c r="AB439" s="648"/>
      <c r="AC439" s="648"/>
      <c r="AD439" s="648"/>
      <c r="AE439" s="648"/>
      <c r="AF439" s="648"/>
      <c r="AG439" s="648"/>
      <c r="AH439" s="648"/>
      <c r="AI439" s="648"/>
      <c r="AJ439" s="648"/>
      <c r="AK439" s="648"/>
      <c r="AL439" s="648"/>
      <c r="AM439" s="648"/>
      <c r="AN439" s="648"/>
      <c r="AO439" s="648"/>
      <c r="AP439" s="648"/>
      <c r="AQ439" s="648"/>
      <c r="AR439" s="648"/>
      <c r="AS439" s="648"/>
      <c r="AT439" s="648"/>
      <c r="AU439" s="648"/>
      <c r="AV439" s="648"/>
      <c r="AW439" s="648"/>
      <c r="AX439" s="648"/>
      <c r="AY439" s="648"/>
      <c r="AZ439" s="648"/>
      <c r="BA439" s="648"/>
      <c r="BB439" s="648"/>
      <c r="BC439" s="648"/>
      <c r="BD439" s="648"/>
      <c r="BE439" s="648"/>
      <c r="BF439" s="648"/>
      <c r="BG439" s="648"/>
      <c r="BH439" s="648"/>
      <c r="BI439" s="648"/>
      <c r="BJ439" s="648"/>
      <c r="BK439" s="648"/>
      <c r="BL439" s="648"/>
      <c r="BM439" s="648"/>
      <c r="BN439" s="648"/>
      <c r="BO439" s="648"/>
      <c r="BP439" s="648"/>
      <c r="BQ439" s="648"/>
      <c r="BR439" s="648"/>
      <c r="BS439" s="648"/>
      <c r="BT439" s="648"/>
      <c r="BU439" s="648"/>
      <c r="BV439" s="648"/>
      <c r="BW439" s="648"/>
      <c r="BX439" s="648"/>
      <c r="BY439" s="648"/>
      <c r="BZ439" s="648"/>
      <c r="CA439" s="648"/>
      <c r="CB439" s="648"/>
      <c r="CC439" s="648"/>
      <c r="CD439" s="648"/>
      <c r="CE439" s="648"/>
      <c r="CF439" s="648"/>
      <c r="CG439" s="648"/>
      <c r="CH439" s="648"/>
      <c r="CI439" s="648"/>
      <c r="CJ439" s="648"/>
      <c r="CK439" s="648"/>
      <c r="CL439" s="648"/>
      <c r="CM439" s="648"/>
      <c r="CN439" s="648"/>
      <c r="CO439" s="648"/>
      <c r="CP439" s="648"/>
      <c r="CQ439" s="648"/>
      <c r="CR439" s="648"/>
      <c r="CS439" s="648"/>
      <c r="CT439" s="648"/>
      <c r="CU439" s="648"/>
      <c r="CV439" s="648"/>
      <c r="CW439" s="648"/>
      <c r="CX439" s="648"/>
      <c r="CY439" s="648"/>
      <c r="CZ439" s="648"/>
      <c r="DA439" s="648"/>
      <c r="DB439" s="648"/>
      <c r="DC439" s="648"/>
      <c r="DD439" s="648"/>
      <c r="DE439" s="648"/>
      <c r="DF439" s="648"/>
      <c r="DG439" s="648"/>
      <c r="DH439" s="648"/>
      <c r="DI439" s="648"/>
      <c r="DJ439" s="648"/>
      <c r="DK439" s="648"/>
      <c r="DL439" s="648"/>
      <c r="DM439" s="648"/>
      <c r="DN439" s="648"/>
      <c r="DO439" s="648"/>
      <c r="DP439" s="648"/>
      <c r="DQ439" s="648"/>
      <c r="DR439" s="648"/>
      <c r="DS439" s="648"/>
      <c r="DT439" s="648"/>
      <c r="DU439" s="648"/>
      <c r="DV439" s="648"/>
      <c r="DW439" s="648"/>
      <c r="DX439" s="648"/>
      <c r="DY439" s="648"/>
      <c r="DZ439" s="648"/>
      <c r="EA439" s="648"/>
      <c r="EB439" s="648"/>
      <c r="EC439" s="648"/>
      <c r="ED439" s="648"/>
      <c r="EE439" s="648"/>
      <c r="EF439" s="648"/>
      <c r="EG439" s="648"/>
      <c r="EH439" s="648"/>
      <c r="EI439" s="648"/>
      <c r="EJ439" s="648"/>
      <c r="EK439" s="648"/>
      <c r="EL439" s="648"/>
      <c r="EM439" s="648"/>
      <c r="EN439" s="648"/>
      <c r="EO439" s="648"/>
      <c r="EP439" s="648"/>
      <c r="EQ439" s="648"/>
      <c r="ER439" s="648"/>
      <c r="ES439" s="648"/>
      <c r="ET439" s="648"/>
      <c r="EU439" s="648"/>
      <c r="EV439" s="648"/>
      <c r="EW439" s="648"/>
      <c r="EX439" s="648"/>
      <c r="EY439" s="648"/>
      <c r="EZ439" s="648"/>
      <c r="FA439" s="648"/>
      <c r="FB439" s="648"/>
      <c r="FC439" s="648"/>
      <c r="FD439" s="648"/>
      <c r="FE439" s="648"/>
      <c r="FF439" s="648"/>
      <c r="FG439" s="648"/>
      <c r="FH439" s="648"/>
      <c r="FI439" s="648"/>
      <c r="FJ439" s="648"/>
      <c r="FK439" s="648"/>
      <c r="FL439" s="648"/>
      <c r="FM439" s="648"/>
      <c r="FN439" s="648"/>
      <c r="FO439" s="648"/>
      <c r="FP439" s="648"/>
      <c r="FQ439" s="648"/>
      <c r="FR439" s="648"/>
      <c r="FS439" s="648"/>
      <c r="FT439" s="648"/>
      <c r="FU439" s="648"/>
      <c r="FV439" s="648"/>
      <c r="FW439" s="648"/>
      <c r="FX439" s="648"/>
      <c r="FY439" s="648"/>
      <c r="FZ439" s="648"/>
      <c r="GA439" s="648"/>
      <c r="GB439" s="648"/>
      <c r="GC439" s="648"/>
      <c r="GD439" s="648"/>
      <c r="GE439" s="648"/>
      <c r="GF439" s="648"/>
      <c r="GG439" s="648"/>
      <c r="GH439" s="648"/>
      <c r="GI439" s="648"/>
      <c r="GJ439" s="648"/>
      <c r="GK439" s="648"/>
      <c r="GL439" s="648"/>
      <c r="GM439" s="648"/>
      <c r="GN439" s="648"/>
      <c r="GO439" s="648"/>
      <c r="GP439" s="648"/>
      <c r="GQ439" s="648"/>
      <c r="GR439" s="648"/>
      <c r="GS439" s="648"/>
      <c r="GT439" s="648"/>
      <c r="GU439" s="648"/>
      <c r="GV439" s="648"/>
      <c r="GW439" s="648"/>
      <c r="GX439" s="648"/>
      <c r="GY439" s="648"/>
      <c r="GZ439" s="648"/>
      <c r="HA439" s="648"/>
      <c r="HB439" s="648"/>
      <c r="HC439" s="648"/>
      <c r="HD439" s="648"/>
      <c r="HE439" s="648"/>
      <c r="HF439" s="648"/>
      <c r="HG439" s="648"/>
      <c r="HH439" s="648"/>
      <c r="HI439" s="648"/>
      <c r="HJ439" s="648"/>
      <c r="HK439" s="648"/>
      <c r="HL439" s="648"/>
    </row>
    <row r="440" spans="1:220" s="679" customFormat="1">
      <c r="A440" s="648"/>
      <c r="B440" s="648"/>
      <c r="C440" s="648"/>
      <c r="D440" s="648"/>
      <c r="E440" s="648"/>
      <c r="F440" s="648"/>
      <c r="G440" s="690"/>
      <c r="H440" s="691"/>
      <c r="I440" s="691"/>
      <c r="J440" s="645"/>
      <c r="K440" s="648"/>
      <c r="L440" s="648"/>
      <c r="M440" s="648"/>
      <c r="N440" s="648"/>
      <c r="O440" s="648"/>
      <c r="P440" s="648"/>
      <c r="Q440" s="648"/>
      <c r="R440" s="648"/>
      <c r="S440" s="648"/>
      <c r="T440" s="648"/>
      <c r="U440" s="648"/>
      <c r="V440" s="648"/>
      <c r="W440" s="648"/>
      <c r="X440" s="648"/>
      <c r="Y440" s="648"/>
      <c r="Z440" s="648"/>
      <c r="AA440" s="648"/>
      <c r="AB440" s="648"/>
      <c r="AC440" s="648"/>
      <c r="AD440" s="648"/>
      <c r="AE440" s="648"/>
      <c r="AF440" s="648"/>
      <c r="AG440" s="648"/>
      <c r="AH440" s="648"/>
      <c r="AI440" s="648"/>
      <c r="AJ440" s="648"/>
      <c r="AK440" s="648"/>
      <c r="AL440" s="648"/>
      <c r="AM440" s="648"/>
      <c r="AN440" s="648"/>
      <c r="AO440" s="648"/>
      <c r="AP440" s="648"/>
      <c r="AQ440" s="648"/>
      <c r="AR440" s="648"/>
      <c r="AS440" s="648"/>
      <c r="AT440" s="648"/>
      <c r="AU440" s="648"/>
      <c r="AV440" s="648"/>
      <c r="AW440" s="648"/>
      <c r="AX440" s="648"/>
      <c r="AY440" s="648"/>
      <c r="AZ440" s="648"/>
      <c r="BA440" s="648"/>
      <c r="BB440" s="648"/>
      <c r="BC440" s="648"/>
      <c r="BD440" s="648"/>
      <c r="BE440" s="648"/>
      <c r="BF440" s="648"/>
      <c r="BG440" s="648"/>
      <c r="BH440" s="648"/>
      <c r="BI440" s="648"/>
      <c r="BJ440" s="648"/>
      <c r="BK440" s="648"/>
      <c r="BL440" s="648"/>
      <c r="BM440" s="648"/>
      <c r="BN440" s="648"/>
      <c r="BO440" s="648"/>
      <c r="BP440" s="648"/>
      <c r="BQ440" s="648"/>
      <c r="BR440" s="648"/>
      <c r="BS440" s="648"/>
      <c r="BT440" s="648"/>
      <c r="BU440" s="648"/>
      <c r="BV440" s="648"/>
      <c r="BW440" s="648"/>
      <c r="BX440" s="648"/>
      <c r="BY440" s="648"/>
      <c r="BZ440" s="648"/>
      <c r="CA440" s="648"/>
      <c r="CB440" s="648"/>
      <c r="CC440" s="648"/>
      <c r="CD440" s="648"/>
      <c r="CE440" s="648"/>
      <c r="CF440" s="648"/>
      <c r="CG440" s="648"/>
      <c r="CH440" s="648"/>
      <c r="CI440" s="648"/>
      <c r="CJ440" s="648"/>
      <c r="CK440" s="648"/>
      <c r="CL440" s="648"/>
      <c r="CM440" s="648"/>
      <c r="CN440" s="648"/>
      <c r="CO440" s="648"/>
      <c r="CP440" s="648"/>
      <c r="CQ440" s="648"/>
      <c r="CR440" s="648"/>
      <c r="CS440" s="648"/>
      <c r="CT440" s="648"/>
      <c r="CU440" s="648"/>
      <c r="CV440" s="648"/>
      <c r="CW440" s="648"/>
      <c r="CX440" s="648"/>
      <c r="CY440" s="648"/>
      <c r="CZ440" s="648"/>
      <c r="DA440" s="648"/>
      <c r="DB440" s="648"/>
      <c r="DC440" s="648"/>
      <c r="DD440" s="648"/>
      <c r="DE440" s="648"/>
      <c r="DF440" s="648"/>
      <c r="DG440" s="648"/>
      <c r="DH440" s="648"/>
      <c r="DI440" s="648"/>
      <c r="DJ440" s="648"/>
      <c r="DK440" s="648"/>
      <c r="DL440" s="648"/>
      <c r="DM440" s="648"/>
      <c r="DN440" s="648"/>
      <c r="DO440" s="648"/>
      <c r="DP440" s="648"/>
      <c r="DQ440" s="648"/>
      <c r="DR440" s="648"/>
      <c r="DS440" s="648"/>
      <c r="DT440" s="648"/>
      <c r="DU440" s="648"/>
      <c r="DV440" s="648"/>
      <c r="DW440" s="648"/>
      <c r="DX440" s="648"/>
      <c r="DY440" s="648"/>
      <c r="DZ440" s="648"/>
      <c r="EA440" s="648"/>
      <c r="EB440" s="648"/>
      <c r="EC440" s="648"/>
      <c r="ED440" s="648"/>
      <c r="EE440" s="648"/>
      <c r="EF440" s="648"/>
      <c r="EG440" s="648"/>
      <c r="EH440" s="648"/>
      <c r="EI440" s="648"/>
      <c r="EJ440" s="648"/>
      <c r="EK440" s="648"/>
      <c r="EL440" s="648"/>
      <c r="EM440" s="648"/>
      <c r="EN440" s="648"/>
      <c r="EO440" s="648"/>
      <c r="EP440" s="648"/>
      <c r="EQ440" s="648"/>
      <c r="ER440" s="648"/>
      <c r="ES440" s="648"/>
      <c r="ET440" s="648"/>
      <c r="EU440" s="648"/>
      <c r="EV440" s="648"/>
      <c r="EW440" s="648"/>
      <c r="EX440" s="648"/>
      <c r="EY440" s="648"/>
      <c r="EZ440" s="648"/>
      <c r="FA440" s="648"/>
      <c r="FB440" s="648"/>
      <c r="FC440" s="648"/>
      <c r="FD440" s="648"/>
      <c r="FE440" s="648"/>
      <c r="FF440" s="648"/>
      <c r="FG440" s="648"/>
      <c r="FH440" s="648"/>
      <c r="FI440" s="648"/>
      <c r="FJ440" s="648"/>
      <c r="FK440" s="648"/>
      <c r="FL440" s="648"/>
      <c r="FM440" s="648"/>
      <c r="FN440" s="648"/>
      <c r="FO440" s="648"/>
      <c r="FP440" s="648"/>
      <c r="FQ440" s="648"/>
      <c r="FR440" s="648"/>
      <c r="FS440" s="648"/>
      <c r="FT440" s="648"/>
      <c r="FU440" s="648"/>
      <c r="FV440" s="648"/>
      <c r="FW440" s="648"/>
      <c r="FX440" s="648"/>
      <c r="FY440" s="648"/>
      <c r="FZ440" s="648"/>
      <c r="GA440" s="648"/>
      <c r="GB440" s="648"/>
      <c r="GC440" s="648"/>
      <c r="GD440" s="648"/>
      <c r="GE440" s="648"/>
      <c r="GF440" s="648"/>
      <c r="GG440" s="648"/>
      <c r="GH440" s="648"/>
      <c r="GI440" s="648"/>
      <c r="GJ440" s="648"/>
      <c r="GK440" s="648"/>
      <c r="GL440" s="648"/>
      <c r="GM440" s="648"/>
      <c r="GN440" s="648"/>
      <c r="GO440" s="648"/>
      <c r="GP440" s="648"/>
      <c r="GQ440" s="648"/>
      <c r="GR440" s="648"/>
      <c r="GS440" s="648"/>
      <c r="GT440" s="648"/>
      <c r="GU440" s="648"/>
      <c r="GV440" s="648"/>
      <c r="GW440" s="648"/>
      <c r="GX440" s="648"/>
      <c r="GY440" s="648"/>
      <c r="GZ440" s="648"/>
      <c r="HA440" s="648"/>
      <c r="HB440" s="648"/>
      <c r="HC440" s="648"/>
      <c r="HD440" s="648"/>
      <c r="HE440" s="648"/>
      <c r="HF440" s="648"/>
      <c r="HG440" s="648"/>
      <c r="HH440" s="648"/>
      <c r="HI440" s="648"/>
      <c r="HJ440" s="648"/>
      <c r="HK440" s="648"/>
      <c r="HL440" s="648"/>
    </row>
    <row r="441" spans="1:220" s="679" customFormat="1">
      <c r="A441" s="648"/>
      <c r="B441" s="648"/>
      <c r="C441" s="648"/>
      <c r="D441" s="648"/>
      <c r="E441" s="648"/>
      <c r="F441" s="648"/>
      <c r="G441" s="690"/>
      <c r="H441" s="691"/>
      <c r="I441" s="691"/>
      <c r="J441" s="645"/>
      <c r="K441" s="648"/>
      <c r="L441" s="648"/>
      <c r="M441" s="648"/>
      <c r="N441" s="648"/>
      <c r="O441" s="648"/>
      <c r="P441" s="648"/>
      <c r="Q441" s="648"/>
      <c r="R441" s="648"/>
      <c r="S441" s="648"/>
      <c r="T441" s="648"/>
      <c r="U441" s="648"/>
      <c r="V441" s="648"/>
      <c r="W441" s="648"/>
      <c r="X441" s="648"/>
      <c r="Y441" s="648"/>
      <c r="Z441" s="648"/>
      <c r="AA441" s="648"/>
      <c r="AB441" s="648"/>
      <c r="AC441" s="648"/>
      <c r="AD441" s="648"/>
      <c r="AE441" s="648"/>
      <c r="AF441" s="648"/>
      <c r="AG441" s="648"/>
      <c r="AH441" s="648"/>
      <c r="AI441" s="648"/>
      <c r="AJ441" s="648"/>
      <c r="AK441" s="648"/>
      <c r="AL441" s="648"/>
      <c r="AM441" s="648"/>
      <c r="AN441" s="648"/>
      <c r="AO441" s="648"/>
      <c r="AP441" s="648"/>
      <c r="AQ441" s="648"/>
      <c r="AR441" s="648"/>
      <c r="AS441" s="648"/>
      <c r="AT441" s="648"/>
      <c r="AU441" s="648"/>
      <c r="AV441" s="648"/>
      <c r="AW441" s="648"/>
      <c r="AX441" s="648"/>
      <c r="AY441" s="648"/>
      <c r="AZ441" s="648"/>
      <c r="BA441" s="648"/>
      <c r="BB441" s="648"/>
      <c r="BC441" s="648"/>
      <c r="BD441" s="648"/>
      <c r="BE441" s="648"/>
      <c r="BF441" s="648"/>
      <c r="BG441" s="648"/>
      <c r="BH441" s="648"/>
      <c r="BI441" s="648"/>
      <c r="BJ441" s="648"/>
      <c r="BK441" s="648"/>
      <c r="BL441" s="648"/>
      <c r="BM441" s="648"/>
      <c r="BN441" s="648"/>
      <c r="BO441" s="648"/>
      <c r="BP441" s="648"/>
      <c r="BQ441" s="648"/>
      <c r="BR441" s="648"/>
      <c r="BS441" s="648"/>
      <c r="BT441" s="648"/>
      <c r="BU441" s="648"/>
      <c r="BV441" s="648"/>
      <c r="BW441" s="648"/>
      <c r="BX441" s="648"/>
      <c r="BY441" s="648"/>
      <c r="BZ441" s="648"/>
      <c r="CA441" s="648"/>
      <c r="CB441" s="648"/>
      <c r="CC441" s="648"/>
      <c r="CD441" s="648"/>
      <c r="CE441" s="648"/>
      <c r="CF441" s="648"/>
      <c r="CG441" s="648"/>
      <c r="CH441" s="648"/>
      <c r="CI441" s="648"/>
      <c r="CJ441" s="648"/>
      <c r="CK441" s="648"/>
      <c r="CL441" s="648"/>
      <c r="CM441" s="648"/>
      <c r="CN441" s="648"/>
      <c r="CO441" s="648"/>
      <c r="CP441" s="648"/>
      <c r="CQ441" s="648"/>
      <c r="CR441" s="648"/>
      <c r="CS441" s="648"/>
      <c r="CT441" s="648"/>
      <c r="CU441" s="648"/>
      <c r="CV441" s="648"/>
      <c r="CW441" s="648"/>
      <c r="CX441" s="648"/>
      <c r="CY441" s="648"/>
      <c r="CZ441" s="648"/>
      <c r="DA441" s="648"/>
      <c r="DB441" s="648"/>
      <c r="DC441" s="648"/>
      <c r="DD441" s="648"/>
      <c r="DE441" s="648"/>
      <c r="DF441" s="648"/>
      <c r="DG441" s="648"/>
      <c r="DH441" s="648"/>
      <c r="DI441" s="648"/>
      <c r="DJ441" s="648"/>
      <c r="DK441" s="648"/>
      <c r="DL441" s="648"/>
      <c r="DM441" s="648"/>
      <c r="DN441" s="648"/>
      <c r="DO441" s="648"/>
      <c r="DP441" s="648"/>
      <c r="DQ441" s="648"/>
      <c r="DR441" s="648"/>
      <c r="DS441" s="648"/>
      <c r="DT441" s="648"/>
      <c r="DU441" s="648"/>
      <c r="DV441" s="648"/>
      <c r="DW441" s="648"/>
      <c r="DX441" s="648"/>
      <c r="DY441" s="648"/>
      <c r="DZ441" s="648"/>
      <c r="EA441" s="648"/>
      <c r="EB441" s="648"/>
      <c r="EC441" s="648"/>
      <c r="ED441" s="648"/>
      <c r="EE441" s="648"/>
      <c r="EF441" s="648"/>
      <c r="EG441" s="648"/>
      <c r="EH441" s="648"/>
      <c r="EI441" s="648"/>
      <c r="EJ441" s="648"/>
      <c r="EK441" s="648"/>
      <c r="EL441" s="648"/>
      <c r="EM441" s="648"/>
      <c r="EN441" s="648"/>
      <c r="EO441" s="648"/>
      <c r="EP441" s="648"/>
      <c r="EQ441" s="648"/>
      <c r="ER441" s="648"/>
      <c r="ES441" s="648"/>
      <c r="ET441" s="648"/>
      <c r="EU441" s="648"/>
      <c r="EV441" s="648"/>
      <c r="EW441" s="648"/>
      <c r="EX441" s="648"/>
      <c r="EY441" s="648"/>
      <c r="EZ441" s="648"/>
      <c r="FA441" s="648"/>
      <c r="FB441" s="648"/>
      <c r="FC441" s="648"/>
      <c r="FD441" s="648"/>
      <c r="FE441" s="648"/>
      <c r="FF441" s="648"/>
      <c r="FG441" s="648"/>
      <c r="FH441" s="648"/>
      <c r="FI441" s="648"/>
      <c r="FJ441" s="648"/>
      <c r="FK441" s="648"/>
      <c r="FL441" s="648"/>
      <c r="FM441" s="648"/>
      <c r="FN441" s="648"/>
      <c r="FO441" s="648"/>
      <c r="FP441" s="648"/>
      <c r="FQ441" s="648"/>
      <c r="FR441" s="648"/>
      <c r="FS441" s="648"/>
      <c r="FT441" s="648"/>
      <c r="FU441" s="648"/>
      <c r="FV441" s="648"/>
      <c r="FW441" s="648"/>
      <c r="FX441" s="648"/>
      <c r="FY441" s="648"/>
      <c r="FZ441" s="648"/>
      <c r="GA441" s="648"/>
      <c r="GB441" s="648"/>
      <c r="GC441" s="648"/>
      <c r="GD441" s="648"/>
      <c r="GE441" s="648"/>
      <c r="GF441" s="648"/>
      <c r="GG441" s="648"/>
      <c r="GH441" s="648"/>
      <c r="GI441" s="648"/>
      <c r="GJ441" s="648"/>
      <c r="GK441" s="648"/>
      <c r="GL441" s="648"/>
      <c r="GM441" s="648"/>
      <c r="GN441" s="648"/>
      <c r="GO441" s="648"/>
      <c r="GP441" s="648"/>
      <c r="GQ441" s="648"/>
      <c r="GR441" s="648"/>
      <c r="GS441" s="648"/>
      <c r="GT441" s="648"/>
      <c r="GU441" s="648"/>
      <c r="GV441" s="648"/>
      <c r="GW441" s="648"/>
      <c r="GX441" s="648"/>
      <c r="GY441" s="648"/>
      <c r="GZ441" s="648"/>
      <c r="HA441" s="648"/>
      <c r="HB441" s="648"/>
      <c r="HC441" s="648"/>
      <c r="HD441" s="648"/>
      <c r="HE441" s="648"/>
      <c r="HF441" s="648"/>
      <c r="HG441" s="648"/>
      <c r="HH441" s="648"/>
      <c r="HI441" s="648"/>
      <c r="HJ441" s="648"/>
      <c r="HK441" s="648"/>
      <c r="HL441" s="648"/>
    </row>
    <row r="442" spans="1:220" s="679" customFormat="1">
      <c r="A442" s="648"/>
      <c r="B442" s="648"/>
      <c r="C442" s="648"/>
      <c r="D442" s="648"/>
      <c r="E442" s="648"/>
      <c r="F442" s="648"/>
      <c r="G442" s="690"/>
      <c r="H442" s="691"/>
      <c r="I442" s="691"/>
      <c r="J442" s="645"/>
      <c r="K442" s="648"/>
      <c r="L442" s="648"/>
      <c r="M442" s="648"/>
      <c r="N442" s="648"/>
      <c r="O442" s="648"/>
      <c r="P442" s="648"/>
      <c r="Q442" s="648"/>
      <c r="R442" s="648"/>
      <c r="S442" s="648"/>
      <c r="T442" s="648"/>
      <c r="U442" s="648"/>
      <c r="V442" s="648"/>
      <c r="W442" s="648"/>
      <c r="X442" s="648"/>
      <c r="Y442" s="648"/>
      <c r="Z442" s="648"/>
      <c r="AA442" s="648"/>
      <c r="AB442" s="648"/>
      <c r="AC442" s="648"/>
      <c r="AD442" s="648"/>
      <c r="AE442" s="648"/>
      <c r="AF442" s="648"/>
      <c r="AG442" s="648"/>
      <c r="AH442" s="648"/>
      <c r="AI442" s="648"/>
      <c r="AJ442" s="648"/>
      <c r="AK442" s="648"/>
      <c r="AL442" s="648"/>
      <c r="AM442" s="648"/>
      <c r="AN442" s="648"/>
      <c r="AO442" s="648"/>
      <c r="AP442" s="648"/>
      <c r="AQ442" s="648"/>
      <c r="AR442" s="648"/>
      <c r="AS442" s="648"/>
      <c r="AT442" s="648"/>
      <c r="AU442" s="648"/>
      <c r="AV442" s="648"/>
      <c r="AW442" s="648"/>
      <c r="AX442" s="648"/>
      <c r="AY442" s="648"/>
      <c r="AZ442" s="648"/>
      <c r="BA442" s="648"/>
      <c r="BB442" s="648"/>
      <c r="BC442" s="648"/>
      <c r="BD442" s="648"/>
      <c r="BE442" s="648"/>
      <c r="BF442" s="648"/>
      <c r="BG442" s="648"/>
      <c r="BH442" s="648"/>
      <c r="BI442" s="648"/>
      <c r="BJ442" s="648"/>
      <c r="BK442" s="648"/>
      <c r="BL442" s="648"/>
      <c r="BM442" s="648"/>
      <c r="BN442" s="648"/>
      <c r="BO442" s="648"/>
      <c r="BP442" s="648"/>
      <c r="BQ442" s="648"/>
      <c r="BR442" s="648"/>
      <c r="BS442" s="648"/>
      <c r="BT442" s="648"/>
      <c r="BU442" s="648"/>
      <c r="BV442" s="648"/>
      <c r="BW442" s="648"/>
      <c r="BX442" s="648"/>
      <c r="BY442" s="648"/>
      <c r="BZ442" s="648"/>
      <c r="CA442" s="648"/>
      <c r="CB442" s="648"/>
      <c r="CC442" s="648"/>
      <c r="CD442" s="648"/>
      <c r="CE442" s="648"/>
      <c r="CF442" s="648"/>
      <c r="CG442" s="648"/>
      <c r="CH442" s="648"/>
      <c r="CI442" s="648"/>
      <c r="CJ442" s="648"/>
      <c r="CK442" s="648"/>
      <c r="CL442" s="648"/>
      <c r="CM442" s="648"/>
      <c r="CN442" s="648"/>
      <c r="CO442" s="648"/>
      <c r="CP442" s="648"/>
      <c r="CQ442" s="648"/>
      <c r="CR442" s="648"/>
      <c r="CS442" s="648"/>
      <c r="CT442" s="648"/>
      <c r="CU442" s="648"/>
      <c r="CV442" s="648"/>
      <c r="CW442" s="648"/>
      <c r="CX442" s="648"/>
      <c r="CY442" s="648"/>
      <c r="CZ442" s="648"/>
      <c r="DA442" s="648"/>
      <c r="DB442" s="648"/>
      <c r="DC442" s="648"/>
      <c r="DD442" s="648"/>
      <c r="DE442" s="648"/>
      <c r="DF442" s="648"/>
      <c r="DG442" s="648"/>
      <c r="DH442" s="648"/>
      <c r="DI442" s="648"/>
      <c r="DJ442" s="648"/>
      <c r="DK442" s="648"/>
      <c r="DL442" s="648"/>
      <c r="DM442" s="648"/>
      <c r="DN442" s="648"/>
      <c r="DO442" s="648"/>
      <c r="DP442" s="648"/>
      <c r="DQ442" s="648"/>
      <c r="DR442" s="648"/>
      <c r="DS442" s="648"/>
      <c r="DT442" s="648"/>
      <c r="DU442" s="648"/>
      <c r="DV442" s="648"/>
      <c r="DW442" s="648"/>
      <c r="DX442" s="648"/>
      <c r="DY442" s="648"/>
      <c r="DZ442" s="648"/>
      <c r="EA442" s="648"/>
      <c r="EB442" s="648"/>
      <c r="EC442" s="648"/>
      <c r="ED442" s="648"/>
      <c r="EE442" s="648"/>
      <c r="EF442" s="648"/>
      <c r="EG442" s="648"/>
      <c r="EH442" s="648"/>
      <c r="EI442" s="648"/>
      <c r="EJ442" s="648"/>
      <c r="EK442" s="648"/>
      <c r="EL442" s="648"/>
      <c r="EM442" s="648"/>
      <c r="EN442" s="648"/>
      <c r="EO442" s="648"/>
      <c r="EP442" s="648"/>
      <c r="EQ442" s="648"/>
      <c r="ER442" s="648"/>
      <c r="ES442" s="648"/>
      <c r="ET442" s="648"/>
      <c r="EU442" s="648"/>
      <c r="EV442" s="648"/>
      <c r="EW442" s="648"/>
      <c r="EX442" s="648"/>
      <c r="EY442" s="648"/>
      <c r="EZ442" s="648"/>
      <c r="FA442" s="648"/>
      <c r="FB442" s="648"/>
      <c r="FC442" s="648"/>
      <c r="FD442" s="648"/>
      <c r="FE442" s="648"/>
      <c r="FF442" s="648"/>
      <c r="FG442" s="648"/>
      <c r="FH442" s="648"/>
      <c r="FI442" s="648"/>
      <c r="FJ442" s="648"/>
      <c r="FK442" s="648"/>
      <c r="FL442" s="648"/>
      <c r="FM442" s="648"/>
      <c r="FN442" s="648"/>
      <c r="FO442" s="648"/>
      <c r="FP442" s="648"/>
      <c r="FQ442" s="648"/>
      <c r="FR442" s="648"/>
      <c r="FS442" s="648"/>
      <c r="FT442" s="648"/>
      <c r="FU442" s="648"/>
      <c r="FV442" s="648"/>
      <c r="FW442" s="648"/>
      <c r="FX442" s="648"/>
      <c r="FY442" s="648"/>
      <c r="FZ442" s="648"/>
      <c r="GA442" s="648"/>
      <c r="GB442" s="648"/>
      <c r="GC442" s="648"/>
      <c r="GD442" s="648"/>
      <c r="GE442" s="648"/>
      <c r="GF442" s="648"/>
      <c r="GG442" s="648"/>
      <c r="GH442" s="648"/>
      <c r="GI442" s="648"/>
      <c r="GJ442" s="648"/>
      <c r="GK442" s="648"/>
      <c r="GL442" s="648"/>
      <c r="GM442" s="648"/>
      <c r="GN442" s="648"/>
      <c r="GO442" s="648"/>
      <c r="GP442" s="648"/>
      <c r="GQ442" s="648"/>
      <c r="GR442" s="648"/>
      <c r="GS442" s="648"/>
      <c r="GT442" s="648"/>
      <c r="GU442" s="648"/>
      <c r="GV442" s="648"/>
      <c r="GW442" s="648"/>
      <c r="GX442" s="648"/>
      <c r="GY442" s="648"/>
      <c r="GZ442" s="648"/>
      <c r="HA442" s="648"/>
      <c r="HB442" s="648"/>
      <c r="HC442" s="648"/>
      <c r="HD442" s="648"/>
      <c r="HE442" s="648"/>
      <c r="HF442" s="648"/>
      <c r="HG442" s="648"/>
      <c r="HH442" s="648"/>
      <c r="HI442" s="648"/>
      <c r="HJ442" s="648"/>
      <c r="HK442" s="648"/>
      <c r="HL442" s="648"/>
    </row>
    <row r="443" spans="1:220" s="679" customFormat="1">
      <c r="A443" s="648"/>
      <c r="B443" s="648"/>
      <c r="C443" s="648"/>
      <c r="D443" s="648"/>
      <c r="E443" s="648"/>
      <c r="F443" s="648"/>
      <c r="G443" s="690"/>
      <c r="H443" s="691"/>
      <c r="I443" s="691"/>
      <c r="J443" s="645"/>
      <c r="K443" s="648"/>
      <c r="L443" s="648"/>
      <c r="M443" s="648"/>
      <c r="N443" s="648"/>
      <c r="O443" s="648"/>
      <c r="P443" s="648"/>
      <c r="Q443" s="648"/>
      <c r="R443" s="648"/>
      <c r="S443" s="648"/>
      <c r="T443" s="648"/>
      <c r="U443" s="648"/>
      <c r="V443" s="648"/>
      <c r="W443" s="648"/>
      <c r="X443" s="648"/>
      <c r="Y443" s="648"/>
      <c r="Z443" s="648"/>
      <c r="AA443" s="648"/>
      <c r="AB443" s="648"/>
      <c r="AC443" s="648"/>
      <c r="AD443" s="648"/>
      <c r="AE443" s="648"/>
      <c r="AF443" s="648"/>
      <c r="AG443" s="648"/>
      <c r="AH443" s="648"/>
      <c r="AI443" s="648"/>
      <c r="AJ443" s="648"/>
      <c r="AK443" s="648"/>
      <c r="AL443" s="648"/>
      <c r="AM443" s="648"/>
      <c r="AN443" s="648"/>
      <c r="AO443" s="648"/>
      <c r="AP443" s="648"/>
      <c r="AQ443" s="648"/>
      <c r="AR443" s="648"/>
      <c r="AS443" s="648"/>
      <c r="AT443" s="648"/>
      <c r="AU443" s="648"/>
      <c r="AV443" s="648"/>
      <c r="AW443" s="648"/>
      <c r="AX443" s="648"/>
      <c r="AY443" s="648"/>
      <c r="AZ443" s="648"/>
      <c r="BA443" s="648"/>
      <c r="BB443" s="648"/>
      <c r="BC443" s="648"/>
      <c r="BD443" s="648"/>
      <c r="BE443" s="648"/>
      <c r="BF443" s="648"/>
      <c r="BG443" s="648"/>
      <c r="BH443" s="648"/>
      <c r="BI443" s="648"/>
      <c r="BJ443" s="648"/>
      <c r="BK443" s="648"/>
      <c r="BL443" s="648"/>
      <c r="BM443" s="648"/>
      <c r="BN443" s="648"/>
      <c r="BO443" s="648"/>
      <c r="BP443" s="648"/>
      <c r="BQ443" s="648"/>
      <c r="BR443" s="648"/>
      <c r="BS443" s="648"/>
      <c r="BT443" s="648"/>
      <c r="BU443" s="648"/>
      <c r="BV443" s="648"/>
      <c r="BW443" s="648"/>
      <c r="BX443" s="648"/>
      <c r="BY443" s="648"/>
      <c r="BZ443" s="648"/>
      <c r="CA443" s="648"/>
      <c r="CB443" s="648"/>
      <c r="CC443" s="648"/>
      <c r="CD443" s="648"/>
      <c r="CE443" s="648"/>
      <c r="CF443" s="648"/>
      <c r="CG443" s="648"/>
      <c r="CH443" s="648"/>
      <c r="CI443" s="648"/>
      <c r="CJ443" s="648"/>
      <c r="CK443" s="648"/>
      <c r="CL443" s="648"/>
      <c r="CM443" s="648"/>
      <c r="CN443" s="648"/>
      <c r="CO443" s="648"/>
      <c r="CP443" s="648"/>
      <c r="CQ443" s="648"/>
      <c r="CR443" s="648"/>
      <c r="CS443" s="648"/>
      <c r="CT443" s="648"/>
      <c r="CU443" s="648"/>
      <c r="CV443" s="648"/>
      <c r="CW443" s="648"/>
      <c r="CX443" s="648"/>
      <c r="CY443" s="648"/>
      <c r="CZ443" s="648"/>
      <c r="DA443" s="648"/>
      <c r="DB443" s="648"/>
      <c r="DC443" s="648"/>
      <c r="DD443" s="648"/>
      <c r="DE443" s="648"/>
      <c r="DF443" s="648"/>
      <c r="DG443" s="648"/>
      <c r="DH443" s="648"/>
      <c r="DI443" s="648"/>
      <c r="DJ443" s="648"/>
      <c r="DK443" s="648"/>
      <c r="DL443" s="648"/>
      <c r="DM443" s="648"/>
      <c r="DN443" s="648"/>
      <c r="DO443" s="648"/>
      <c r="DP443" s="648"/>
      <c r="DQ443" s="648"/>
      <c r="DR443" s="648"/>
      <c r="DS443" s="648"/>
      <c r="DT443" s="648"/>
      <c r="DU443" s="648"/>
      <c r="DV443" s="648"/>
      <c r="DW443" s="648"/>
      <c r="DX443" s="648"/>
      <c r="DY443" s="648"/>
      <c r="DZ443" s="648"/>
      <c r="EA443" s="648"/>
      <c r="EB443" s="648"/>
      <c r="EC443" s="648"/>
      <c r="ED443" s="648"/>
      <c r="EE443" s="648"/>
      <c r="EF443" s="648"/>
      <c r="EG443" s="648"/>
      <c r="EH443" s="648"/>
      <c r="EI443" s="648"/>
      <c r="EJ443" s="648"/>
      <c r="EK443" s="648"/>
      <c r="EL443" s="648"/>
      <c r="EM443" s="648"/>
      <c r="EN443" s="648"/>
      <c r="EO443" s="648"/>
      <c r="EP443" s="648"/>
      <c r="EQ443" s="648"/>
      <c r="ER443" s="648"/>
      <c r="ES443" s="648"/>
      <c r="ET443" s="648"/>
      <c r="EU443" s="648"/>
      <c r="EV443" s="648"/>
      <c r="EW443" s="648"/>
      <c r="EX443" s="648"/>
      <c r="EY443" s="648"/>
      <c r="EZ443" s="648"/>
      <c r="FA443" s="648"/>
      <c r="FB443" s="648"/>
      <c r="FC443" s="648"/>
      <c r="FD443" s="648"/>
      <c r="FE443" s="648"/>
      <c r="FF443" s="648"/>
      <c r="FG443" s="648"/>
      <c r="FH443" s="648"/>
      <c r="FI443" s="648"/>
      <c r="FJ443" s="648"/>
      <c r="FK443" s="648"/>
      <c r="FL443" s="648"/>
      <c r="FM443" s="648"/>
      <c r="FN443" s="648"/>
      <c r="FO443" s="648"/>
      <c r="FP443" s="648"/>
      <c r="FQ443" s="648"/>
      <c r="FR443" s="648"/>
      <c r="FS443" s="648"/>
      <c r="FT443" s="648"/>
      <c r="FU443" s="648"/>
      <c r="FV443" s="648"/>
      <c r="FW443" s="648"/>
      <c r="FX443" s="648"/>
      <c r="FY443" s="648"/>
      <c r="FZ443" s="648"/>
      <c r="GA443" s="648"/>
      <c r="GB443" s="648"/>
      <c r="GC443" s="648"/>
      <c r="GD443" s="648"/>
      <c r="GE443" s="648"/>
      <c r="GF443" s="648"/>
      <c r="GG443" s="648"/>
      <c r="GH443" s="648"/>
      <c r="GI443" s="648"/>
      <c r="GJ443" s="648"/>
      <c r="GK443" s="648"/>
      <c r="GL443" s="648"/>
      <c r="GM443" s="648"/>
      <c r="GN443" s="648"/>
      <c r="GO443" s="648"/>
      <c r="GP443" s="648"/>
      <c r="GQ443" s="648"/>
      <c r="GR443" s="648"/>
      <c r="GS443" s="648"/>
      <c r="GT443" s="648"/>
      <c r="GU443" s="648"/>
      <c r="GV443" s="648"/>
      <c r="GW443" s="648"/>
      <c r="GX443" s="648"/>
      <c r="GY443" s="648"/>
      <c r="GZ443" s="648"/>
      <c r="HA443" s="648"/>
      <c r="HB443" s="648"/>
      <c r="HC443" s="648"/>
      <c r="HD443" s="648"/>
      <c r="HE443" s="648"/>
      <c r="HF443" s="648"/>
      <c r="HG443" s="648"/>
      <c r="HH443" s="648"/>
      <c r="HI443" s="648"/>
      <c r="HJ443" s="648"/>
      <c r="HK443" s="648"/>
      <c r="HL443" s="648"/>
    </row>
    <row r="444" spans="1:220" s="679" customFormat="1">
      <c r="A444" s="648"/>
      <c r="B444" s="648"/>
      <c r="C444" s="648"/>
      <c r="D444" s="648"/>
      <c r="E444" s="648"/>
      <c r="F444" s="648"/>
      <c r="G444" s="690"/>
      <c r="H444" s="691"/>
      <c r="I444" s="691"/>
      <c r="J444" s="645"/>
      <c r="K444" s="648"/>
      <c r="L444" s="648"/>
      <c r="M444" s="648"/>
      <c r="N444" s="648"/>
      <c r="O444" s="648"/>
      <c r="P444" s="648"/>
      <c r="Q444" s="648"/>
      <c r="R444" s="648"/>
      <c r="S444" s="648"/>
      <c r="T444" s="648"/>
      <c r="U444" s="648"/>
      <c r="V444" s="648"/>
      <c r="W444" s="648"/>
      <c r="X444" s="648"/>
      <c r="Y444" s="648"/>
      <c r="Z444" s="648"/>
      <c r="AA444" s="648"/>
      <c r="AB444" s="648"/>
      <c r="AC444" s="648"/>
      <c r="AD444" s="648"/>
      <c r="AE444" s="648"/>
      <c r="AF444" s="648"/>
      <c r="AG444" s="648"/>
      <c r="AH444" s="648"/>
      <c r="AI444" s="648"/>
      <c r="AJ444" s="648"/>
      <c r="AK444" s="648"/>
      <c r="AL444" s="648"/>
      <c r="AM444" s="648"/>
      <c r="AN444" s="648"/>
      <c r="AO444" s="648"/>
      <c r="AP444" s="648"/>
      <c r="AQ444" s="648"/>
      <c r="AR444" s="648"/>
      <c r="AS444" s="648"/>
      <c r="AT444" s="648"/>
      <c r="AU444" s="648"/>
      <c r="AV444" s="648"/>
      <c r="AW444" s="648"/>
      <c r="AX444" s="648"/>
      <c r="AY444" s="648"/>
      <c r="AZ444" s="648"/>
      <c r="BA444" s="648"/>
      <c r="BB444" s="648"/>
      <c r="BC444" s="648"/>
      <c r="BD444" s="648"/>
      <c r="BE444" s="648"/>
      <c r="BF444" s="648"/>
      <c r="BG444" s="648"/>
      <c r="BH444" s="648"/>
      <c r="BI444" s="648"/>
      <c r="BJ444" s="648"/>
      <c r="BK444" s="648"/>
      <c r="BL444" s="648"/>
      <c r="BM444" s="648"/>
      <c r="BN444" s="648"/>
      <c r="BO444" s="648"/>
      <c r="BP444" s="648"/>
      <c r="BQ444" s="648"/>
      <c r="BR444" s="648"/>
      <c r="BS444" s="648"/>
      <c r="BT444" s="648"/>
      <c r="BU444" s="648"/>
      <c r="BV444" s="648"/>
      <c r="BW444" s="648"/>
      <c r="BX444" s="648"/>
      <c r="BY444" s="648"/>
      <c r="BZ444" s="648"/>
      <c r="CA444" s="648"/>
      <c r="CB444" s="648"/>
      <c r="CC444" s="648"/>
      <c r="CD444" s="648"/>
      <c r="CE444" s="648"/>
      <c r="CF444" s="648"/>
      <c r="CG444" s="648"/>
      <c r="CH444" s="648"/>
      <c r="CI444" s="648"/>
      <c r="CJ444" s="648"/>
      <c r="CK444" s="648"/>
      <c r="CL444" s="648"/>
      <c r="CM444" s="648"/>
      <c r="CN444" s="648"/>
      <c r="CO444" s="648"/>
      <c r="CP444" s="648"/>
      <c r="CQ444" s="648"/>
      <c r="CR444" s="648"/>
      <c r="CS444" s="648"/>
      <c r="CT444" s="648"/>
      <c r="CU444" s="648"/>
      <c r="CV444" s="648"/>
      <c r="CW444" s="648"/>
      <c r="CX444" s="648"/>
      <c r="CY444" s="648"/>
      <c r="CZ444" s="648"/>
      <c r="DA444" s="648"/>
      <c r="DB444" s="648"/>
      <c r="DC444" s="648"/>
      <c r="DD444" s="648"/>
      <c r="DE444" s="648"/>
      <c r="DF444" s="648"/>
      <c r="DG444" s="648"/>
      <c r="DH444" s="648"/>
      <c r="DI444" s="648"/>
      <c r="DJ444" s="648"/>
      <c r="DK444" s="648"/>
      <c r="DL444" s="648"/>
      <c r="DM444" s="648"/>
      <c r="DN444" s="648"/>
      <c r="DO444" s="648"/>
      <c r="DP444" s="648"/>
      <c r="DQ444" s="648"/>
      <c r="DR444" s="648"/>
      <c r="DS444" s="648"/>
      <c r="DT444" s="648"/>
      <c r="DU444" s="648"/>
      <c r="DV444" s="648"/>
      <c r="DW444" s="648"/>
      <c r="DX444" s="648"/>
      <c r="DY444" s="648"/>
      <c r="DZ444" s="648"/>
      <c r="EA444" s="648"/>
      <c r="EB444" s="648"/>
      <c r="EC444" s="648"/>
      <c r="ED444" s="648"/>
      <c r="EE444" s="648"/>
      <c r="EF444" s="648"/>
      <c r="EG444" s="648"/>
      <c r="EH444" s="648"/>
      <c r="EI444" s="648"/>
      <c r="EJ444" s="648"/>
      <c r="EK444" s="648"/>
      <c r="EL444" s="648"/>
      <c r="EM444" s="648"/>
      <c r="EN444" s="648"/>
      <c r="EO444" s="648"/>
      <c r="EP444" s="648"/>
      <c r="EQ444" s="648"/>
      <c r="ER444" s="648"/>
      <c r="ES444" s="648"/>
      <c r="ET444" s="648"/>
      <c r="EU444" s="648"/>
      <c r="EV444" s="648"/>
      <c r="EW444" s="648"/>
      <c r="EX444" s="648"/>
      <c r="EY444" s="648"/>
      <c r="EZ444" s="648"/>
      <c r="FA444" s="648"/>
      <c r="FB444" s="648"/>
      <c r="FC444" s="648"/>
      <c r="FD444" s="648"/>
      <c r="FE444" s="648"/>
      <c r="FF444" s="648"/>
      <c r="FG444" s="648"/>
      <c r="FH444" s="648"/>
      <c r="FI444" s="648"/>
      <c r="FJ444" s="648"/>
      <c r="FK444" s="648"/>
      <c r="FL444" s="648"/>
      <c r="FM444" s="648"/>
      <c r="FN444" s="648"/>
      <c r="FO444" s="648"/>
      <c r="FP444" s="648"/>
      <c r="FQ444" s="648"/>
      <c r="FR444" s="648"/>
      <c r="FS444" s="648"/>
      <c r="FT444" s="648"/>
      <c r="FU444" s="648"/>
      <c r="FV444" s="648"/>
      <c r="FW444" s="648"/>
      <c r="FX444" s="648"/>
      <c r="FY444" s="648"/>
      <c r="FZ444" s="648"/>
      <c r="GA444" s="648"/>
      <c r="GB444" s="648"/>
      <c r="GC444" s="648"/>
      <c r="GD444" s="648"/>
      <c r="GE444" s="648"/>
      <c r="GF444" s="648"/>
      <c r="GG444" s="648"/>
      <c r="GH444" s="648"/>
      <c r="GI444" s="648"/>
      <c r="GJ444" s="648"/>
      <c r="GK444" s="648"/>
      <c r="GL444" s="648"/>
      <c r="GM444" s="648"/>
      <c r="GN444" s="648"/>
      <c r="GO444" s="648"/>
      <c r="GP444" s="648"/>
      <c r="GQ444" s="648"/>
      <c r="GR444" s="648"/>
      <c r="GS444" s="648"/>
      <c r="GT444" s="648"/>
      <c r="GU444" s="648"/>
      <c r="GV444" s="648"/>
      <c r="GW444" s="648"/>
      <c r="GX444" s="648"/>
      <c r="GY444" s="648"/>
      <c r="GZ444" s="648"/>
      <c r="HA444" s="648"/>
      <c r="HB444" s="648"/>
      <c r="HC444" s="648"/>
      <c r="HD444" s="648"/>
      <c r="HE444" s="648"/>
      <c r="HF444" s="648"/>
      <c r="HG444" s="648"/>
      <c r="HH444" s="648"/>
      <c r="HI444" s="648"/>
      <c r="HJ444" s="648"/>
      <c r="HK444" s="648"/>
      <c r="HL444" s="648"/>
    </row>
    <row r="445" spans="1:220" s="679" customFormat="1">
      <c r="A445" s="648"/>
      <c r="B445" s="648"/>
      <c r="C445" s="648"/>
      <c r="D445" s="648"/>
      <c r="E445" s="648"/>
      <c r="F445" s="648"/>
      <c r="G445" s="690"/>
      <c r="H445" s="691"/>
      <c r="I445" s="691"/>
      <c r="J445" s="645"/>
      <c r="K445" s="648"/>
      <c r="L445" s="648"/>
      <c r="M445" s="648"/>
      <c r="N445" s="648"/>
      <c r="O445" s="648"/>
      <c r="P445" s="648"/>
      <c r="Q445" s="648"/>
      <c r="R445" s="648"/>
      <c r="S445" s="648"/>
      <c r="T445" s="648"/>
      <c r="U445" s="648"/>
      <c r="V445" s="648"/>
      <c r="W445" s="648"/>
      <c r="X445" s="648"/>
      <c r="Y445" s="648"/>
      <c r="Z445" s="648"/>
      <c r="AA445" s="648"/>
      <c r="AB445" s="648"/>
      <c r="AC445" s="648"/>
      <c r="AD445" s="648"/>
      <c r="AE445" s="648"/>
      <c r="AF445" s="648"/>
      <c r="AG445" s="648"/>
      <c r="AH445" s="648"/>
      <c r="AI445" s="648"/>
      <c r="AJ445" s="648"/>
      <c r="AK445" s="648"/>
      <c r="AL445" s="648"/>
      <c r="AM445" s="648"/>
      <c r="AN445" s="648"/>
      <c r="AO445" s="648"/>
      <c r="AP445" s="648"/>
      <c r="AQ445" s="648"/>
      <c r="AR445" s="648"/>
      <c r="AS445" s="648"/>
      <c r="AT445" s="648"/>
      <c r="AU445" s="648"/>
      <c r="AV445" s="648"/>
      <c r="AW445" s="648"/>
      <c r="AX445" s="648"/>
      <c r="AY445" s="648"/>
      <c r="AZ445" s="648"/>
      <c r="BA445" s="648"/>
      <c r="BB445" s="648"/>
      <c r="BC445" s="648"/>
      <c r="BD445" s="648"/>
      <c r="BE445" s="648"/>
      <c r="BF445" s="648"/>
      <c r="BG445" s="648"/>
      <c r="BH445" s="648"/>
      <c r="BI445" s="648"/>
      <c r="BJ445" s="648"/>
      <c r="BK445" s="648"/>
      <c r="BL445" s="648"/>
      <c r="BM445" s="648"/>
      <c r="BN445" s="648"/>
      <c r="BO445" s="648"/>
      <c r="BP445" s="648"/>
      <c r="BQ445" s="648"/>
      <c r="BR445" s="648"/>
      <c r="BS445" s="648"/>
      <c r="BT445" s="648"/>
      <c r="BU445" s="648"/>
      <c r="BV445" s="648"/>
      <c r="BW445" s="648"/>
      <c r="BX445" s="648"/>
      <c r="BY445" s="648"/>
      <c r="BZ445" s="648"/>
      <c r="CA445" s="648"/>
      <c r="CB445" s="648"/>
      <c r="CC445" s="648"/>
      <c r="CD445" s="648"/>
      <c r="CE445" s="648"/>
      <c r="CF445" s="648"/>
      <c r="CG445" s="648"/>
      <c r="CH445" s="648"/>
      <c r="CI445" s="648"/>
      <c r="CJ445" s="648"/>
      <c r="CK445" s="648"/>
      <c r="CL445" s="648"/>
      <c r="CM445" s="648"/>
      <c r="CN445" s="648"/>
      <c r="CO445" s="648"/>
      <c r="CP445" s="648"/>
      <c r="CQ445" s="648"/>
      <c r="CR445" s="648"/>
      <c r="CS445" s="648"/>
      <c r="CT445" s="648"/>
      <c r="CU445" s="648"/>
      <c r="CV445" s="648"/>
      <c r="CW445" s="648"/>
      <c r="CX445" s="648"/>
      <c r="CY445" s="648"/>
      <c r="CZ445" s="648"/>
      <c r="DA445" s="648"/>
      <c r="DB445" s="648"/>
      <c r="DC445" s="648"/>
      <c r="DD445" s="648"/>
      <c r="DE445" s="648"/>
      <c r="DF445" s="648"/>
      <c r="DG445" s="648"/>
      <c r="DH445" s="648"/>
      <c r="DI445" s="648"/>
      <c r="DJ445" s="648"/>
      <c r="DK445" s="648"/>
      <c r="DL445" s="648"/>
      <c r="DM445" s="648"/>
      <c r="DN445" s="648"/>
      <c r="DO445" s="648"/>
      <c r="DP445" s="648"/>
      <c r="DQ445" s="648"/>
      <c r="DR445" s="648"/>
      <c r="DS445" s="648"/>
      <c r="DT445" s="648"/>
      <c r="DU445" s="648"/>
      <c r="DV445" s="648"/>
      <c r="DW445" s="648"/>
      <c r="DX445" s="648"/>
      <c r="DY445" s="648"/>
      <c r="DZ445" s="648"/>
      <c r="EA445" s="648"/>
      <c r="EB445" s="648"/>
      <c r="EC445" s="648"/>
      <c r="ED445" s="648"/>
      <c r="EE445" s="648"/>
      <c r="EF445" s="648"/>
      <c r="EG445" s="648"/>
      <c r="EH445" s="648"/>
      <c r="EI445" s="648"/>
      <c r="EJ445" s="648"/>
      <c r="EK445" s="648"/>
      <c r="EL445" s="648"/>
      <c r="EM445" s="648"/>
      <c r="EN445" s="648"/>
      <c r="EO445" s="648"/>
      <c r="EP445" s="648"/>
      <c r="EQ445" s="648"/>
      <c r="ER445" s="648"/>
      <c r="ES445" s="648"/>
      <c r="ET445" s="648"/>
      <c r="EU445" s="648"/>
      <c r="EV445" s="648"/>
      <c r="EW445" s="648"/>
      <c r="EX445" s="648"/>
      <c r="EY445" s="648"/>
      <c r="EZ445" s="648"/>
      <c r="FA445" s="648"/>
      <c r="FB445" s="648"/>
      <c r="FC445" s="648"/>
      <c r="FD445" s="648"/>
      <c r="FE445" s="648"/>
      <c r="FF445" s="648"/>
      <c r="FG445" s="648"/>
      <c r="FH445" s="648"/>
      <c r="FI445" s="648"/>
      <c r="FJ445" s="648"/>
      <c r="FK445" s="648"/>
      <c r="FL445" s="648"/>
      <c r="FM445" s="648"/>
      <c r="FN445" s="648"/>
      <c r="FO445" s="648"/>
      <c r="FP445" s="648"/>
      <c r="FQ445" s="648"/>
      <c r="FR445" s="648"/>
      <c r="FS445" s="648"/>
      <c r="FT445" s="648"/>
      <c r="FU445" s="648"/>
      <c r="FV445" s="648"/>
      <c r="FW445" s="648"/>
      <c r="FX445" s="648"/>
      <c r="FY445" s="648"/>
      <c r="FZ445" s="648"/>
      <c r="GA445" s="648"/>
      <c r="GB445" s="648"/>
      <c r="GC445" s="648"/>
      <c r="GD445" s="648"/>
      <c r="GE445" s="648"/>
      <c r="GF445" s="648"/>
      <c r="GG445" s="648"/>
      <c r="GH445" s="648"/>
      <c r="GI445" s="648"/>
      <c r="GJ445" s="648"/>
      <c r="GK445" s="648"/>
      <c r="GL445" s="648"/>
      <c r="GM445" s="648"/>
      <c r="GN445" s="648"/>
      <c r="GO445" s="648"/>
      <c r="GP445" s="648"/>
      <c r="GQ445" s="648"/>
      <c r="GR445" s="648"/>
      <c r="GS445" s="648"/>
      <c r="GT445" s="648"/>
      <c r="GU445" s="648"/>
      <c r="GV445" s="648"/>
      <c r="GW445" s="648"/>
      <c r="GX445" s="648"/>
      <c r="GY445" s="648"/>
      <c r="GZ445" s="648"/>
      <c r="HA445" s="648"/>
      <c r="HB445" s="648"/>
      <c r="HC445" s="648"/>
      <c r="HD445" s="648"/>
      <c r="HE445" s="648"/>
      <c r="HF445" s="648"/>
      <c r="HG445" s="648"/>
      <c r="HH445" s="648"/>
      <c r="HI445" s="648"/>
      <c r="HJ445" s="648"/>
      <c r="HK445" s="648"/>
      <c r="HL445" s="648"/>
    </row>
    <row r="446" spans="1:220" s="679" customFormat="1">
      <c r="A446" s="648"/>
      <c r="B446" s="648"/>
      <c r="C446" s="648"/>
      <c r="D446" s="648"/>
      <c r="E446" s="648"/>
      <c r="F446" s="648"/>
      <c r="G446" s="690"/>
      <c r="H446" s="691"/>
      <c r="I446" s="691"/>
      <c r="J446" s="645"/>
      <c r="K446" s="648"/>
      <c r="L446" s="648"/>
      <c r="M446" s="648"/>
      <c r="N446" s="648"/>
      <c r="O446" s="648"/>
      <c r="P446" s="648"/>
      <c r="Q446" s="648"/>
      <c r="R446" s="648"/>
      <c r="S446" s="648"/>
      <c r="T446" s="648"/>
      <c r="U446" s="648"/>
      <c r="V446" s="648"/>
      <c r="W446" s="648"/>
      <c r="X446" s="648"/>
      <c r="Y446" s="648"/>
      <c r="Z446" s="648"/>
      <c r="AA446" s="648"/>
      <c r="AB446" s="648"/>
      <c r="AC446" s="648"/>
      <c r="AD446" s="648"/>
      <c r="AE446" s="648"/>
      <c r="AF446" s="648"/>
      <c r="AG446" s="648"/>
      <c r="AH446" s="648"/>
      <c r="AI446" s="648"/>
      <c r="AJ446" s="648"/>
      <c r="AK446" s="648"/>
      <c r="AL446" s="648"/>
      <c r="AM446" s="648"/>
      <c r="AN446" s="648"/>
      <c r="AO446" s="648"/>
      <c r="AP446" s="648"/>
      <c r="AQ446" s="648"/>
      <c r="AR446" s="648"/>
      <c r="AS446" s="648"/>
      <c r="AT446" s="648"/>
      <c r="AU446" s="648"/>
      <c r="AV446" s="648"/>
      <c r="AW446" s="648"/>
      <c r="AX446" s="648"/>
      <c r="AY446" s="648"/>
      <c r="AZ446" s="648"/>
      <c r="BA446" s="648"/>
      <c r="BB446" s="648"/>
      <c r="BC446" s="648"/>
      <c r="BD446" s="648"/>
      <c r="BE446" s="648"/>
      <c r="BF446" s="648"/>
      <c r="BG446" s="648"/>
      <c r="BH446" s="648"/>
      <c r="BI446" s="648"/>
      <c r="BJ446" s="648"/>
      <c r="BK446" s="648"/>
      <c r="BL446" s="648"/>
      <c r="BM446" s="648"/>
      <c r="BN446" s="648"/>
      <c r="BO446" s="648"/>
      <c r="BP446" s="648"/>
      <c r="BQ446" s="648"/>
      <c r="BR446" s="648"/>
      <c r="BS446" s="648"/>
      <c r="BT446" s="648"/>
      <c r="BU446" s="648"/>
      <c r="BV446" s="648"/>
      <c r="BW446" s="648"/>
      <c r="BX446" s="648"/>
      <c r="BY446" s="648"/>
      <c r="BZ446" s="648"/>
      <c r="CA446" s="648"/>
      <c r="CB446" s="648"/>
      <c r="CC446" s="648"/>
      <c r="CD446" s="648"/>
      <c r="CE446" s="648"/>
      <c r="CF446" s="648"/>
      <c r="CG446" s="648"/>
      <c r="CH446" s="648"/>
      <c r="CI446" s="648"/>
      <c r="CJ446" s="648"/>
      <c r="CK446" s="648"/>
      <c r="CL446" s="648"/>
      <c r="CM446" s="648"/>
      <c r="CN446" s="648"/>
      <c r="CO446" s="648"/>
      <c r="CP446" s="648"/>
      <c r="CQ446" s="648"/>
      <c r="CR446" s="648"/>
      <c r="CS446" s="648"/>
      <c r="CT446" s="648"/>
      <c r="CU446" s="648"/>
      <c r="CV446" s="648"/>
      <c r="CW446" s="648"/>
      <c r="CX446" s="648"/>
      <c r="CY446" s="648"/>
      <c r="CZ446" s="648"/>
      <c r="DA446" s="648"/>
      <c r="DB446" s="648"/>
      <c r="DC446" s="648"/>
      <c r="DD446" s="648"/>
      <c r="DE446" s="648"/>
      <c r="DF446" s="648"/>
      <c r="DG446" s="648"/>
      <c r="DH446" s="648"/>
      <c r="DI446" s="648"/>
      <c r="DJ446" s="648"/>
      <c r="DK446" s="648"/>
      <c r="DL446" s="648"/>
      <c r="DM446" s="648"/>
      <c r="DN446" s="648"/>
      <c r="DO446" s="648"/>
      <c r="DP446" s="648"/>
      <c r="DQ446" s="648"/>
      <c r="DR446" s="648"/>
      <c r="DS446" s="648"/>
      <c r="DT446" s="648"/>
      <c r="DU446" s="648"/>
      <c r="DV446" s="648"/>
      <c r="DW446" s="648"/>
      <c r="DX446" s="648"/>
      <c r="DY446" s="648"/>
      <c r="DZ446" s="648"/>
      <c r="EA446" s="648"/>
      <c r="EB446" s="648"/>
      <c r="EC446" s="648"/>
      <c r="ED446" s="648"/>
      <c r="EE446" s="648"/>
      <c r="EF446" s="648"/>
      <c r="EG446" s="648"/>
      <c r="EH446" s="648"/>
      <c r="EI446" s="648"/>
      <c r="EJ446" s="648"/>
      <c r="EK446" s="648"/>
      <c r="EL446" s="648"/>
      <c r="EM446" s="648"/>
      <c r="EN446" s="648"/>
      <c r="EO446" s="648"/>
      <c r="EP446" s="648"/>
      <c r="EQ446" s="648"/>
      <c r="ER446" s="648"/>
      <c r="ES446" s="648"/>
      <c r="ET446" s="648"/>
      <c r="EU446" s="648"/>
      <c r="EV446" s="648"/>
      <c r="EW446" s="648"/>
      <c r="EX446" s="648"/>
      <c r="EY446" s="648"/>
      <c r="EZ446" s="648"/>
      <c r="FA446" s="648"/>
      <c r="FB446" s="648"/>
      <c r="FC446" s="648"/>
      <c r="FD446" s="648"/>
      <c r="FE446" s="648"/>
      <c r="FF446" s="648"/>
      <c r="FG446" s="648"/>
      <c r="FH446" s="648"/>
      <c r="FI446" s="648"/>
      <c r="FJ446" s="648"/>
      <c r="FK446" s="648"/>
      <c r="FL446" s="648"/>
      <c r="FM446" s="648"/>
      <c r="FN446" s="648"/>
      <c r="FO446" s="648"/>
      <c r="FP446" s="648"/>
      <c r="FQ446" s="648"/>
      <c r="FR446" s="648"/>
      <c r="FS446" s="648"/>
      <c r="FT446" s="648"/>
      <c r="FU446" s="648"/>
      <c r="FV446" s="648"/>
      <c r="FW446" s="648"/>
      <c r="FX446" s="648"/>
      <c r="FY446" s="648"/>
      <c r="FZ446" s="648"/>
      <c r="GA446" s="648"/>
      <c r="GB446" s="648"/>
      <c r="GC446" s="648"/>
      <c r="GD446" s="648"/>
      <c r="GE446" s="648"/>
      <c r="GF446" s="648"/>
      <c r="GG446" s="648"/>
      <c r="GH446" s="648"/>
      <c r="GI446" s="648"/>
      <c r="GJ446" s="648"/>
      <c r="GK446" s="648"/>
      <c r="GL446" s="648"/>
      <c r="GM446" s="648"/>
      <c r="GN446" s="648"/>
      <c r="GO446" s="648"/>
      <c r="GP446" s="648"/>
      <c r="GQ446" s="648"/>
      <c r="GR446" s="648"/>
      <c r="GS446" s="648"/>
      <c r="GT446" s="648"/>
      <c r="GU446" s="648"/>
      <c r="GV446" s="648"/>
      <c r="GW446" s="648"/>
      <c r="GX446" s="648"/>
      <c r="GY446" s="648"/>
      <c r="GZ446" s="648"/>
      <c r="HA446" s="648"/>
      <c r="HB446" s="648"/>
      <c r="HC446" s="648"/>
      <c r="HD446" s="648"/>
      <c r="HE446" s="648"/>
      <c r="HF446" s="648"/>
      <c r="HG446" s="648"/>
      <c r="HH446" s="648"/>
      <c r="HI446" s="648"/>
      <c r="HJ446" s="648"/>
      <c r="HK446" s="648"/>
      <c r="HL446" s="648"/>
    </row>
    <row r="447" spans="1:220" s="679" customFormat="1">
      <c r="A447" s="648"/>
      <c r="B447" s="648"/>
      <c r="C447" s="648"/>
      <c r="D447" s="648"/>
      <c r="E447" s="648"/>
      <c r="F447" s="648"/>
      <c r="G447" s="690"/>
      <c r="H447" s="691"/>
      <c r="I447" s="691"/>
      <c r="J447" s="645"/>
      <c r="K447" s="648"/>
      <c r="L447" s="648"/>
      <c r="M447" s="648"/>
      <c r="N447" s="648"/>
      <c r="O447" s="648"/>
      <c r="P447" s="648"/>
      <c r="Q447" s="648"/>
      <c r="R447" s="648"/>
      <c r="S447" s="648"/>
      <c r="T447" s="648"/>
      <c r="U447" s="648"/>
      <c r="V447" s="648"/>
      <c r="W447" s="648"/>
      <c r="X447" s="648"/>
      <c r="Y447" s="648"/>
      <c r="Z447" s="648"/>
      <c r="AA447" s="648"/>
      <c r="AB447" s="648"/>
      <c r="AC447" s="648"/>
      <c r="AD447" s="648"/>
      <c r="AE447" s="648"/>
      <c r="AF447" s="648"/>
      <c r="AG447" s="648"/>
      <c r="AH447" s="648"/>
      <c r="AI447" s="648"/>
      <c r="AJ447" s="648"/>
      <c r="AK447" s="648"/>
      <c r="AL447" s="648"/>
      <c r="AM447" s="648"/>
      <c r="AN447" s="648"/>
      <c r="AO447" s="648"/>
      <c r="AP447" s="648"/>
      <c r="AQ447" s="648"/>
      <c r="AR447" s="648"/>
      <c r="AS447" s="648"/>
      <c r="AT447" s="648"/>
      <c r="AU447" s="648"/>
      <c r="AV447" s="648"/>
      <c r="AW447" s="648"/>
      <c r="AX447" s="648"/>
      <c r="AY447" s="648"/>
      <c r="AZ447" s="648"/>
      <c r="BA447" s="648"/>
      <c r="BB447" s="648"/>
      <c r="BC447" s="648"/>
      <c r="BD447" s="648"/>
      <c r="BE447" s="648"/>
      <c r="BF447" s="648"/>
      <c r="BG447" s="648"/>
      <c r="BH447" s="648"/>
      <c r="BI447" s="648"/>
      <c r="BJ447" s="648"/>
      <c r="BK447" s="648"/>
      <c r="BL447" s="648"/>
      <c r="BM447" s="648"/>
      <c r="BN447" s="648"/>
      <c r="BO447" s="648"/>
      <c r="BP447" s="648"/>
      <c r="BQ447" s="648"/>
      <c r="BR447" s="648"/>
      <c r="BS447" s="648"/>
      <c r="BT447" s="648"/>
      <c r="BU447" s="648"/>
      <c r="BV447" s="648"/>
      <c r="BW447" s="648"/>
      <c r="BX447" s="648"/>
      <c r="BY447" s="648"/>
      <c r="BZ447" s="648"/>
      <c r="CA447" s="648"/>
      <c r="CB447" s="648"/>
      <c r="CC447" s="648"/>
      <c r="CD447" s="648"/>
      <c r="CE447" s="648"/>
      <c r="CF447" s="648"/>
      <c r="CG447" s="648"/>
      <c r="CH447" s="648"/>
      <c r="CI447" s="648"/>
      <c r="CJ447" s="648"/>
      <c r="CK447" s="648"/>
      <c r="CL447" s="648"/>
      <c r="CM447" s="648"/>
      <c r="CN447" s="648"/>
      <c r="CO447" s="648"/>
      <c r="CP447" s="648"/>
      <c r="CQ447" s="648"/>
      <c r="CR447" s="648"/>
      <c r="CS447" s="648"/>
      <c r="CT447" s="648"/>
      <c r="CU447" s="648"/>
      <c r="CV447" s="648"/>
      <c r="CW447" s="648"/>
      <c r="CX447" s="648"/>
      <c r="CY447" s="648"/>
      <c r="CZ447" s="648"/>
      <c r="DA447" s="648"/>
      <c r="DB447" s="648"/>
      <c r="DC447" s="648"/>
      <c r="DD447" s="648"/>
      <c r="DE447" s="648"/>
      <c r="DF447" s="648"/>
      <c r="DG447" s="648"/>
      <c r="DH447" s="648"/>
      <c r="DI447" s="648"/>
      <c r="DJ447" s="648"/>
      <c r="DK447" s="648"/>
      <c r="DL447" s="648"/>
      <c r="DM447" s="648"/>
      <c r="DN447" s="648"/>
      <c r="DO447" s="648"/>
      <c r="DP447" s="648"/>
      <c r="DQ447" s="648"/>
      <c r="DR447" s="648"/>
      <c r="DS447" s="648"/>
      <c r="DT447" s="648"/>
      <c r="DU447" s="648"/>
      <c r="DV447" s="648"/>
      <c r="DW447" s="648"/>
      <c r="DX447" s="648"/>
      <c r="DY447" s="648"/>
      <c r="DZ447" s="648"/>
      <c r="EA447" s="648"/>
      <c r="EB447" s="648"/>
      <c r="EC447" s="648"/>
      <c r="ED447" s="648"/>
      <c r="EE447" s="648"/>
      <c r="EF447" s="648"/>
      <c r="EG447" s="648"/>
      <c r="EH447" s="648"/>
      <c r="EI447" s="648"/>
      <c r="EJ447" s="648"/>
      <c r="EK447" s="648"/>
      <c r="EL447" s="648"/>
      <c r="EM447" s="648"/>
      <c r="EN447" s="648"/>
      <c r="EO447" s="648"/>
      <c r="EP447" s="648"/>
      <c r="EQ447" s="648"/>
      <c r="ER447" s="648"/>
      <c r="ES447" s="648"/>
      <c r="ET447" s="648"/>
      <c r="EU447" s="648"/>
      <c r="EV447" s="648"/>
      <c r="EW447" s="648"/>
      <c r="EX447" s="648"/>
      <c r="EY447" s="648"/>
      <c r="EZ447" s="648"/>
      <c r="FA447" s="648"/>
      <c r="FB447" s="648"/>
      <c r="FC447" s="648"/>
      <c r="FD447" s="648"/>
      <c r="FE447" s="648"/>
      <c r="FF447" s="648"/>
      <c r="FG447" s="648"/>
      <c r="FH447" s="648"/>
      <c r="FI447" s="648"/>
      <c r="FJ447" s="648"/>
      <c r="FK447" s="648"/>
      <c r="FL447" s="648"/>
      <c r="FM447" s="648"/>
      <c r="FN447" s="648"/>
      <c r="FO447" s="648"/>
      <c r="FP447" s="648"/>
      <c r="FQ447" s="648"/>
      <c r="FR447" s="648"/>
      <c r="FS447" s="648"/>
      <c r="FT447" s="648"/>
      <c r="FU447" s="648"/>
      <c r="FV447" s="648"/>
      <c r="FW447" s="648"/>
      <c r="FX447" s="648"/>
      <c r="FY447" s="648"/>
      <c r="FZ447" s="648"/>
      <c r="GA447" s="648"/>
      <c r="GB447" s="648"/>
      <c r="GC447" s="648"/>
      <c r="GD447" s="648"/>
      <c r="GE447" s="648"/>
      <c r="GF447" s="648"/>
      <c r="GG447" s="648"/>
      <c r="GH447" s="648"/>
      <c r="GI447" s="648"/>
      <c r="GJ447" s="648"/>
      <c r="GK447" s="648"/>
      <c r="GL447" s="648"/>
      <c r="GM447" s="648"/>
      <c r="GN447" s="648"/>
      <c r="GO447" s="648"/>
      <c r="GP447" s="648"/>
      <c r="GQ447" s="648"/>
      <c r="GR447" s="648"/>
      <c r="GS447" s="648"/>
      <c r="GT447" s="648"/>
      <c r="GU447" s="648"/>
      <c r="GV447" s="648"/>
      <c r="GW447" s="648"/>
      <c r="GX447" s="648"/>
      <c r="GY447" s="648"/>
      <c r="GZ447" s="648"/>
      <c r="HA447" s="648"/>
      <c r="HB447" s="648"/>
      <c r="HC447" s="648"/>
      <c r="HD447" s="648"/>
      <c r="HE447" s="648"/>
      <c r="HF447" s="648"/>
      <c r="HG447" s="648"/>
      <c r="HH447" s="648"/>
      <c r="HI447" s="648"/>
      <c r="HJ447" s="648"/>
      <c r="HK447" s="648"/>
      <c r="HL447" s="648"/>
    </row>
    <row r="448" spans="1:220" s="679" customFormat="1">
      <c r="A448" s="648"/>
      <c r="B448" s="648"/>
      <c r="C448" s="648"/>
      <c r="D448" s="648"/>
      <c r="E448" s="648"/>
      <c r="F448" s="648"/>
      <c r="G448" s="690"/>
      <c r="H448" s="691"/>
      <c r="I448" s="691"/>
      <c r="J448" s="645"/>
      <c r="K448" s="648"/>
      <c r="L448" s="648"/>
      <c r="M448" s="648"/>
      <c r="N448" s="648"/>
      <c r="O448" s="648"/>
      <c r="P448" s="648"/>
      <c r="Q448" s="648"/>
      <c r="R448" s="648"/>
      <c r="S448" s="648"/>
      <c r="T448" s="648"/>
      <c r="U448" s="648"/>
      <c r="V448" s="648"/>
      <c r="W448" s="648"/>
      <c r="X448" s="648"/>
      <c r="Y448" s="648"/>
      <c r="Z448" s="648"/>
      <c r="AA448" s="648"/>
      <c r="AB448" s="648"/>
      <c r="AC448" s="648"/>
      <c r="AD448" s="648"/>
      <c r="AE448" s="648"/>
      <c r="AF448" s="648"/>
      <c r="AG448" s="648"/>
      <c r="AH448" s="648"/>
      <c r="AI448" s="648"/>
      <c r="AJ448" s="648"/>
      <c r="AK448" s="648"/>
      <c r="AL448" s="648"/>
      <c r="AM448" s="648"/>
      <c r="AN448" s="648"/>
      <c r="AO448" s="648"/>
      <c r="AP448" s="648"/>
      <c r="AQ448" s="648"/>
      <c r="AR448" s="648"/>
      <c r="AS448" s="648"/>
      <c r="AT448" s="648"/>
      <c r="AU448" s="648"/>
      <c r="AV448" s="648"/>
      <c r="AW448" s="648"/>
      <c r="AX448" s="648"/>
      <c r="AY448" s="648"/>
      <c r="AZ448" s="648"/>
      <c r="BA448" s="648"/>
      <c r="BB448" s="648"/>
      <c r="BC448" s="648"/>
      <c r="BD448" s="648"/>
      <c r="BE448" s="648"/>
      <c r="BF448" s="648"/>
      <c r="BG448" s="648"/>
      <c r="BH448" s="648"/>
      <c r="BI448" s="648"/>
      <c r="BJ448" s="648"/>
      <c r="BK448" s="648"/>
      <c r="BL448" s="648"/>
      <c r="BM448" s="648"/>
      <c r="BN448" s="648"/>
      <c r="BO448" s="648"/>
      <c r="BP448" s="648"/>
      <c r="BQ448" s="648"/>
      <c r="BR448" s="648"/>
      <c r="BS448" s="648"/>
      <c r="BT448" s="648"/>
      <c r="BU448" s="648"/>
      <c r="BV448" s="648"/>
      <c r="BW448" s="648"/>
      <c r="BX448" s="648"/>
      <c r="BY448" s="648"/>
      <c r="BZ448" s="648"/>
      <c r="CA448" s="648"/>
      <c r="CB448" s="648"/>
      <c r="CC448" s="648"/>
      <c r="CD448" s="648"/>
      <c r="CE448" s="648"/>
      <c r="CF448" s="648"/>
      <c r="CG448" s="648"/>
      <c r="CH448" s="648"/>
      <c r="CI448" s="648"/>
      <c r="CJ448" s="648"/>
      <c r="CK448" s="648"/>
      <c r="CL448" s="648"/>
      <c r="CM448" s="648"/>
      <c r="CN448" s="648"/>
      <c r="CO448" s="648"/>
      <c r="CP448" s="648"/>
      <c r="CQ448" s="648"/>
      <c r="CR448" s="648"/>
      <c r="CS448" s="648"/>
      <c r="CT448" s="648"/>
      <c r="CU448" s="648"/>
      <c r="CV448" s="648"/>
      <c r="CW448" s="648"/>
      <c r="CX448" s="648"/>
      <c r="CY448" s="648"/>
      <c r="CZ448" s="648"/>
      <c r="DA448" s="648"/>
      <c r="DB448" s="648"/>
      <c r="DC448" s="648"/>
      <c r="DD448" s="648"/>
      <c r="DE448" s="648"/>
      <c r="DF448" s="648"/>
      <c r="DG448" s="648"/>
      <c r="DH448" s="648"/>
      <c r="DI448" s="648"/>
      <c r="DJ448" s="648"/>
      <c r="DK448" s="648"/>
      <c r="DL448" s="648"/>
      <c r="DM448" s="648"/>
      <c r="DN448" s="648"/>
      <c r="DO448" s="648"/>
      <c r="DP448" s="648"/>
      <c r="DQ448" s="648"/>
      <c r="DR448" s="648"/>
      <c r="DS448" s="648"/>
      <c r="DT448" s="648"/>
      <c r="DU448" s="648"/>
      <c r="DV448" s="648"/>
      <c r="DW448" s="648"/>
      <c r="DX448" s="648"/>
      <c r="DY448" s="648"/>
      <c r="DZ448" s="648"/>
      <c r="EA448" s="648"/>
      <c r="EB448" s="648"/>
      <c r="EC448" s="648"/>
      <c r="ED448" s="648"/>
      <c r="EE448" s="648"/>
      <c r="EF448" s="648"/>
      <c r="EG448" s="648"/>
      <c r="EH448" s="648"/>
      <c r="EI448" s="648"/>
      <c r="EJ448" s="648"/>
      <c r="EK448" s="648"/>
      <c r="EL448" s="648"/>
      <c r="EM448" s="648"/>
      <c r="EN448" s="648"/>
      <c r="EO448" s="648"/>
      <c r="EP448" s="648"/>
      <c r="EQ448" s="648"/>
      <c r="ER448" s="648"/>
      <c r="ES448" s="648"/>
      <c r="ET448" s="648"/>
      <c r="EU448" s="648"/>
      <c r="EV448" s="648"/>
      <c r="EW448" s="648"/>
      <c r="EX448" s="648"/>
      <c r="EY448" s="648"/>
      <c r="EZ448" s="648"/>
      <c r="FA448" s="648"/>
      <c r="FB448" s="648"/>
      <c r="FC448" s="648"/>
      <c r="FD448" s="648"/>
      <c r="FE448" s="648"/>
      <c r="FF448" s="648"/>
      <c r="FG448" s="648"/>
      <c r="FH448" s="648"/>
      <c r="FI448" s="648"/>
      <c r="FJ448" s="648"/>
      <c r="FK448" s="648"/>
      <c r="FL448" s="648"/>
      <c r="FM448" s="648"/>
      <c r="FN448" s="648"/>
      <c r="FO448" s="648"/>
      <c r="FP448" s="648"/>
      <c r="FQ448" s="648"/>
      <c r="FR448" s="648"/>
      <c r="FS448" s="648"/>
      <c r="FT448" s="648"/>
      <c r="FU448" s="648"/>
      <c r="FV448" s="648"/>
      <c r="FW448" s="648"/>
      <c r="FX448" s="648"/>
      <c r="FY448" s="648"/>
      <c r="FZ448" s="648"/>
      <c r="GA448" s="648"/>
      <c r="GB448" s="648"/>
      <c r="GC448" s="648"/>
      <c r="GD448" s="648"/>
      <c r="GE448" s="648"/>
      <c r="GF448" s="648"/>
      <c r="GG448" s="648"/>
      <c r="GH448" s="648"/>
      <c r="GI448" s="648"/>
      <c r="GJ448" s="648"/>
      <c r="GK448" s="648"/>
      <c r="GL448" s="648"/>
      <c r="GM448" s="648"/>
      <c r="GN448" s="648"/>
      <c r="GO448" s="648"/>
      <c r="GP448" s="648"/>
      <c r="GQ448" s="648"/>
      <c r="GR448" s="648"/>
      <c r="GS448" s="648"/>
      <c r="GT448" s="648"/>
      <c r="GU448" s="648"/>
      <c r="GV448" s="648"/>
      <c r="GW448" s="648"/>
      <c r="GX448" s="648"/>
      <c r="GY448" s="648"/>
      <c r="GZ448" s="648"/>
      <c r="HA448" s="648"/>
      <c r="HB448" s="648"/>
      <c r="HC448" s="648"/>
      <c r="HD448" s="648"/>
      <c r="HE448" s="648"/>
      <c r="HF448" s="648"/>
      <c r="HG448" s="648"/>
      <c r="HH448" s="648"/>
      <c r="HI448" s="648"/>
      <c r="HJ448" s="648"/>
      <c r="HK448" s="648"/>
      <c r="HL448" s="648"/>
    </row>
    <row r="449" spans="1:220" s="679" customFormat="1">
      <c r="A449" s="648"/>
      <c r="B449" s="648"/>
      <c r="C449" s="648"/>
      <c r="D449" s="648"/>
      <c r="E449" s="648"/>
      <c r="F449" s="648"/>
      <c r="G449" s="690"/>
      <c r="H449" s="691"/>
      <c r="I449" s="691"/>
      <c r="J449" s="645"/>
      <c r="K449" s="648"/>
      <c r="L449" s="648"/>
      <c r="M449" s="648"/>
      <c r="N449" s="648"/>
      <c r="O449" s="648"/>
      <c r="P449" s="648"/>
      <c r="Q449" s="648"/>
      <c r="R449" s="648"/>
      <c r="S449" s="648"/>
      <c r="T449" s="648"/>
      <c r="U449" s="648"/>
      <c r="V449" s="648"/>
      <c r="W449" s="648"/>
      <c r="X449" s="648"/>
      <c r="Y449" s="648"/>
      <c r="Z449" s="648"/>
      <c r="AA449" s="648"/>
      <c r="AB449" s="648"/>
      <c r="AC449" s="648"/>
      <c r="AD449" s="648"/>
      <c r="AE449" s="648"/>
      <c r="AF449" s="648"/>
      <c r="AG449" s="648"/>
      <c r="AH449" s="648"/>
      <c r="AI449" s="648"/>
      <c r="AJ449" s="648"/>
      <c r="AK449" s="648"/>
      <c r="AL449" s="648"/>
      <c r="AM449" s="648"/>
      <c r="AN449" s="648"/>
      <c r="AO449" s="648"/>
      <c r="AP449" s="648"/>
      <c r="AQ449" s="648"/>
      <c r="AR449" s="648"/>
      <c r="AS449" s="648"/>
      <c r="AT449" s="648"/>
      <c r="AU449" s="648"/>
      <c r="AV449" s="648"/>
      <c r="AW449" s="648"/>
      <c r="AX449" s="648"/>
      <c r="AY449" s="648"/>
      <c r="AZ449" s="648"/>
      <c r="BA449" s="648"/>
      <c r="BB449" s="648"/>
      <c r="BC449" s="648"/>
      <c r="BD449" s="648"/>
      <c r="BE449" s="648"/>
      <c r="BF449" s="648"/>
      <c r="BG449" s="648"/>
      <c r="BH449" s="648"/>
      <c r="BI449" s="648"/>
      <c r="BJ449" s="648"/>
      <c r="BK449" s="648"/>
      <c r="BL449" s="648"/>
      <c r="BM449" s="648"/>
      <c r="BN449" s="648"/>
      <c r="BO449" s="648"/>
      <c r="BP449" s="648"/>
      <c r="BQ449" s="648"/>
      <c r="BR449" s="648"/>
      <c r="BS449" s="648"/>
      <c r="BT449" s="648"/>
      <c r="BU449" s="648"/>
      <c r="BV449" s="648"/>
      <c r="BW449" s="648"/>
      <c r="BX449" s="648"/>
      <c r="BY449" s="648"/>
      <c r="BZ449" s="648"/>
      <c r="CA449" s="648"/>
      <c r="CB449" s="648"/>
      <c r="CC449" s="648"/>
      <c r="CD449" s="648"/>
      <c r="CE449" s="648"/>
      <c r="CF449" s="648"/>
      <c r="CG449" s="648"/>
      <c r="CH449" s="648"/>
      <c r="CI449" s="648"/>
      <c r="CJ449" s="648"/>
      <c r="CK449" s="648"/>
      <c r="CL449" s="648"/>
      <c r="CM449" s="648"/>
      <c r="CN449" s="648"/>
      <c r="CO449" s="648"/>
      <c r="CP449" s="648"/>
      <c r="CQ449" s="648"/>
      <c r="CR449" s="648"/>
      <c r="CS449" s="648"/>
      <c r="CT449" s="648"/>
      <c r="CU449" s="648"/>
      <c r="CV449" s="648"/>
      <c r="CW449" s="648"/>
      <c r="CX449" s="648"/>
      <c r="CY449" s="648"/>
      <c r="CZ449" s="648"/>
      <c r="DA449" s="648"/>
      <c r="DB449" s="648"/>
      <c r="DC449" s="648"/>
      <c r="DD449" s="648"/>
      <c r="DE449" s="648"/>
      <c r="DF449" s="648"/>
      <c r="DG449" s="648"/>
      <c r="DH449" s="648"/>
      <c r="DI449" s="648"/>
      <c r="DJ449" s="648"/>
      <c r="DK449" s="648"/>
      <c r="DL449" s="648"/>
      <c r="DM449" s="648"/>
      <c r="DN449" s="648"/>
      <c r="DO449" s="648"/>
      <c r="DP449" s="648"/>
      <c r="DQ449" s="648"/>
      <c r="DR449" s="648"/>
      <c r="DS449" s="648"/>
      <c r="DT449" s="648"/>
      <c r="DU449" s="648"/>
      <c r="DV449" s="648"/>
      <c r="DW449" s="648"/>
      <c r="DX449" s="648"/>
      <c r="DY449" s="648"/>
      <c r="DZ449" s="648"/>
      <c r="EA449" s="648"/>
      <c r="EB449" s="648"/>
      <c r="EC449" s="648"/>
      <c r="ED449" s="648"/>
      <c r="EE449" s="648"/>
      <c r="EF449" s="648"/>
      <c r="EG449" s="648"/>
      <c r="EH449" s="648"/>
      <c r="EI449" s="648"/>
      <c r="EJ449" s="648"/>
      <c r="EK449" s="648"/>
      <c r="EL449" s="648"/>
      <c r="EM449" s="648"/>
      <c r="EN449" s="648"/>
      <c r="EO449" s="648"/>
      <c r="EP449" s="648"/>
      <c r="EQ449" s="648"/>
      <c r="ER449" s="648"/>
      <c r="ES449" s="648"/>
      <c r="ET449" s="648"/>
      <c r="EU449" s="648"/>
      <c r="EV449" s="648"/>
      <c r="EW449" s="648"/>
      <c r="EX449" s="648"/>
      <c r="EY449" s="648"/>
      <c r="EZ449" s="648"/>
      <c r="FA449" s="648"/>
      <c r="FB449" s="648"/>
      <c r="FC449" s="648"/>
      <c r="FD449" s="648"/>
      <c r="FE449" s="648"/>
      <c r="FF449" s="648"/>
      <c r="FG449" s="648"/>
      <c r="FH449" s="648"/>
      <c r="FI449" s="648"/>
      <c r="FJ449" s="648"/>
      <c r="FK449" s="648"/>
      <c r="FL449" s="648"/>
      <c r="FM449" s="648"/>
      <c r="FN449" s="648"/>
      <c r="FO449" s="648"/>
      <c r="FP449" s="648"/>
      <c r="FQ449" s="648"/>
      <c r="FR449" s="648"/>
      <c r="FS449" s="648"/>
      <c r="FT449" s="648"/>
      <c r="FU449" s="648"/>
      <c r="FV449" s="648"/>
      <c r="FW449" s="648"/>
      <c r="FX449" s="648"/>
      <c r="FY449" s="648"/>
      <c r="FZ449" s="648"/>
      <c r="GA449" s="648"/>
      <c r="GB449" s="648"/>
      <c r="GC449" s="648"/>
      <c r="GD449" s="648"/>
      <c r="GE449" s="648"/>
      <c r="GF449" s="648"/>
      <c r="GG449" s="648"/>
      <c r="GH449" s="648"/>
      <c r="GI449" s="648"/>
      <c r="GJ449" s="648"/>
      <c r="GK449" s="648"/>
      <c r="GL449" s="648"/>
      <c r="GM449" s="648"/>
      <c r="GN449" s="648"/>
      <c r="GO449" s="648"/>
      <c r="GP449" s="648"/>
      <c r="GQ449" s="648"/>
      <c r="GR449" s="648"/>
      <c r="GS449" s="648"/>
      <c r="GT449" s="648"/>
      <c r="GU449" s="648"/>
      <c r="GV449" s="648"/>
      <c r="GW449" s="648"/>
      <c r="GX449" s="648"/>
      <c r="GY449" s="648"/>
      <c r="GZ449" s="648"/>
      <c r="HA449" s="648"/>
      <c r="HB449" s="648"/>
      <c r="HC449" s="648"/>
      <c r="HD449" s="648"/>
      <c r="HE449" s="648"/>
      <c r="HF449" s="648"/>
      <c r="HG449" s="648"/>
      <c r="HH449" s="648"/>
      <c r="HI449" s="648"/>
      <c r="HJ449" s="648"/>
      <c r="HK449" s="648"/>
      <c r="HL449" s="648"/>
    </row>
    <row r="450" spans="1:220" s="679" customFormat="1">
      <c r="A450" s="648"/>
      <c r="B450" s="648"/>
      <c r="C450" s="648"/>
      <c r="D450" s="648"/>
      <c r="E450" s="648"/>
      <c r="F450" s="648"/>
      <c r="G450" s="690"/>
      <c r="H450" s="691"/>
      <c r="I450" s="691"/>
      <c r="J450" s="645"/>
      <c r="K450" s="648"/>
      <c r="L450" s="648"/>
      <c r="M450" s="648"/>
      <c r="N450" s="648"/>
      <c r="O450" s="648"/>
      <c r="P450" s="648"/>
      <c r="Q450" s="648"/>
      <c r="R450" s="648"/>
      <c r="S450" s="648"/>
      <c r="T450" s="648"/>
      <c r="U450" s="648"/>
      <c r="V450" s="648"/>
      <c r="W450" s="648"/>
      <c r="X450" s="648"/>
      <c r="Y450" s="648"/>
      <c r="Z450" s="648"/>
      <c r="AA450" s="648"/>
      <c r="AB450" s="648"/>
      <c r="AC450" s="648"/>
      <c r="AD450" s="648"/>
      <c r="AE450" s="648"/>
      <c r="AF450" s="648"/>
      <c r="AG450" s="648"/>
      <c r="AH450" s="648"/>
      <c r="AI450" s="648"/>
      <c r="AJ450" s="648"/>
      <c r="AK450" s="648"/>
      <c r="AL450" s="648"/>
      <c r="AM450" s="648"/>
      <c r="AN450" s="648"/>
      <c r="AO450" s="648"/>
      <c r="AP450" s="648"/>
      <c r="AQ450" s="648"/>
      <c r="AR450" s="648"/>
      <c r="AS450" s="648"/>
      <c r="AT450" s="648"/>
      <c r="AU450" s="648"/>
      <c r="AV450" s="648"/>
      <c r="AW450" s="648"/>
      <c r="AX450" s="648"/>
      <c r="AY450" s="648"/>
      <c r="AZ450" s="648"/>
      <c r="BA450" s="648"/>
      <c r="BB450" s="648"/>
      <c r="BC450" s="648"/>
      <c r="BD450" s="648"/>
      <c r="BE450" s="648"/>
      <c r="BF450" s="648"/>
      <c r="BG450" s="648"/>
      <c r="BH450" s="648"/>
      <c r="BI450" s="648"/>
      <c r="BJ450" s="648"/>
      <c r="BK450" s="648"/>
      <c r="BL450" s="648"/>
      <c r="BM450" s="648"/>
      <c r="BN450" s="648"/>
      <c r="BO450" s="648"/>
      <c r="BP450" s="648"/>
      <c r="BQ450" s="648"/>
      <c r="BR450" s="648"/>
      <c r="BS450" s="648"/>
      <c r="BT450" s="648"/>
      <c r="BU450" s="648"/>
      <c r="BV450" s="648"/>
      <c r="BW450" s="648"/>
      <c r="BX450" s="648"/>
      <c r="BY450" s="648"/>
      <c r="BZ450" s="648"/>
      <c r="CA450" s="648"/>
      <c r="CB450" s="648"/>
      <c r="CC450" s="648"/>
      <c r="CD450" s="648"/>
      <c r="CE450" s="648"/>
      <c r="CF450" s="648"/>
      <c r="CG450" s="648"/>
      <c r="CH450" s="648"/>
      <c r="CI450" s="648"/>
      <c r="CJ450" s="648"/>
      <c r="CK450" s="648"/>
      <c r="CL450" s="648"/>
      <c r="CM450" s="648"/>
      <c r="CN450" s="648"/>
      <c r="CO450" s="648"/>
      <c r="CP450" s="648"/>
      <c r="CQ450" s="648"/>
      <c r="CR450" s="648"/>
      <c r="CS450" s="648"/>
      <c r="CT450" s="648"/>
      <c r="CU450" s="648"/>
      <c r="CV450" s="648"/>
      <c r="CW450" s="648"/>
      <c r="CX450" s="648"/>
      <c r="CY450" s="648"/>
      <c r="CZ450" s="648"/>
      <c r="DA450" s="648"/>
      <c r="DB450" s="648"/>
      <c r="DC450" s="648"/>
      <c r="DD450" s="648"/>
      <c r="DE450" s="648"/>
      <c r="DF450" s="648"/>
      <c r="DG450" s="648"/>
      <c r="DH450" s="648"/>
      <c r="DI450" s="648"/>
      <c r="DJ450" s="648"/>
      <c r="DK450" s="648"/>
      <c r="DL450" s="648"/>
      <c r="DM450" s="648"/>
      <c r="DN450" s="648"/>
      <c r="DO450" s="648"/>
      <c r="DP450" s="648"/>
      <c r="DQ450" s="648"/>
      <c r="DR450" s="648"/>
      <c r="DS450" s="648"/>
      <c r="DT450" s="648"/>
      <c r="DU450" s="648"/>
      <c r="DV450" s="648"/>
      <c r="DW450" s="648"/>
      <c r="DX450" s="648"/>
      <c r="DY450" s="648"/>
      <c r="DZ450" s="648"/>
      <c r="EA450" s="648"/>
      <c r="EB450" s="648"/>
      <c r="EC450" s="648"/>
      <c r="ED450" s="648"/>
      <c r="EE450" s="648"/>
      <c r="EF450" s="648"/>
      <c r="EG450" s="648"/>
      <c r="EH450" s="648"/>
      <c r="EI450" s="648"/>
      <c r="EJ450" s="648"/>
      <c r="EK450" s="648"/>
      <c r="EL450" s="648"/>
      <c r="EM450" s="648"/>
      <c r="EN450" s="648"/>
      <c r="EO450" s="648"/>
      <c r="EP450" s="648"/>
      <c r="EQ450" s="648"/>
      <c r="ER450" s="648"/>
      <c r="ES450" s="648"/>
      <c r="ET450" s="648"/>
      <c r="EU450" s="648"/>
      <c r="EV450" s="648"/>
      <c r="EW450" s="648"/>
      <c r="EX450" s="648"/>
      <c r="EY450" s="648"/>
      <c r="EZ450" s="648"/>
      <c r="FA450" s="648"/>
      <c r="FB450" s="648"/>
      <c r="FC450" s="648"/>
      <c r="FD450" s="648"/>
      <c r="FE450" s="648"/>
      <c r="FF450" s="648"/>
      <c r="FG450" s="648"/>
      <c r="FH450" s="648"/>
      <c r="FI450" s="648"/>
      <c r="FJ450" s="648"/>
      <c r="FK450" s="648"/>
      <c r="FL450" s="648"/>
      <c r="FM450" s="648"/>
      <c r="FN450" s="648"/>
      <c r="FO450" s="648"/>
      <c r="FP450" s="648"/>
      <c r="FQ450" s="648"/>
      <c r="FR450" s="648"/>
      <c r="FS450" s="648"/>
      <c r="FT450" s="648"/>
      <c r="FU450" s="648"/>
      <c r="FV450" s="648"/>
      <c r="FW450" s="648"/>
      <c r="FX450" s="648"/>
      <c r="FY450" s="648"/>
      <c r="FZ450" s="648"/>
      <c r="GA450" s="648"/>
      <c r="GB450" s="648"/>
      <c r="GC450" s="648"/>
      <c r="GD450" s="648"/>
      <c r="GE450" s="648"/>
      <c r="GF450" s="648"/>
      <c r="GG450" s="648"/>
      <c r="GH450" s="648"/>
      <c r="GI450" s="648"/>
      <c r="GJ450" s="648"/>
      <c r="GK450" s="648"/>
      <c r="GL450" s="648"/>
      <c r="GM450" s="648"/>
      <c r="GN450" s="648"/>
      <c r="GO450" s="648"/>
      <c r="GP450" s="648"/>
      <c r="GQ450" s="648"/>
      <c r="GR450" s="648"/>
      <c r="GS450" s="648"/>
      <c r="GT450" s="648"/>
      <c r="GU450" s="648"/>
      <c r="GV450" s="648"/>
      <c r="GW450" s="648"/>
      <c r="GX450" s="648"/>
      <c r="GY450" s="648"/>
      <c r="GZ450" s="648"/>
      <c r="HA450" s="648"/>
      <c r="HB450" s="648"/>
      <c r="HC450" s="648"/>
      <c r="HD450" s="648"/>
      <c r="HE450" s="648"/>
      <c r="HF450" s="648"/>
      <c r="HG450" s="648"/>
      <c r="HH450" s="648"/>
      <c r="HI450" s="648"/>
      <c r="HJ450" s="648"/>
      <c r="HK450" s="648"/>
      <c r="HL450" s="648"/>
    </row>
    <row r="451" spans="1:220" s="679" customFormat="1">
      <c r="A451" s="648"/>
      <c r="B451" s="648"/>
      <c r="C451" s="648"/>
      <c r="D451" s="648"/>
      <c r="E451" s="648"/>
      <c r="F451" s="648"/>
      <c r="G451" s="690"/>
      <c r="H451" s="691"/>
      <c r="I451" s="691"/>
      <c r="J451" s="645"/>
      <c r="K451" s="648"/>
      <c r="L451" s="648"/>
      <c r="M451" s="648"/>
      <c r="N451" s="648"/>
      <c r="O451" s="648"/>
      <c r="P451" s="648"/>
      <c r="Q451" s="648"/>
      <c r="R451" s="648"/>
      <c r="S451" s="648"/>
      <c r="T451" s="648"/>
      <c r="U451" s="648"/>
      <c r="V451" s="648"/>
      <c r="W451" s="648"/>
      <c r="X451" s="648"/>
      <c r="Y451" s="648"/>
      <c r="Z451" s="648"/>
      <c r="AA451" s="648"/>
      <c r="AB451" s="648"/>
      <c r="AC451" s="648"/>
      <c r="AD451" s="648"/>
      <c r="AE451" s="648"/>
      <c r="AF451" s="648"/>
      <c r="AG451" s="648"/>
      <c r="AH451" s="648"/>
      <c r="AI451" s="648"/>
      <c r="AJ451" s="648"/>
      <c r="AK451" s="648"/>
      <c r="AL451" s="648"/>
      <c r="AM451" s="648"/>
      <c r="AN451" s="648"/>
      <c r="AO451" s="648"/>
      <c r="AP451" s="648"/>
      <c r="AQ451" s="648"/>
      <c r="AR451" s="648"/>
      <c r="AS451" s="648"/>
      <c r="AT451" s="648"/>
      <c r="AU451" s="648"/>
      <c r="AV451" s="648"/>
      <c r="AW451" s="648"/>
      <c r="AX451" s="648"/>
      <c r="AY451" s="648"/>
      <c r="AZ451" s="648"/>
      <c r="BA451" s="648"/>
      <c r="BB451" s="648"/>
      <c r="BC451" s="648"/>
      <c r="BD451" s="648"/>
      <c r="BE451" s="648"/>
      <c r="BF451" s="648"/>
      <c r="BG451" s="648"/>
      <c r="BH451" s="648"/>
      <c r="BI451" s="648"/>
      <c r="BJ451" s="648"/>
      <c r="BK451" s="648"/>
      <c r="BL451" s="648"/>
      <c r="BM451" s="648"/>
      <c r="BN451" s="648"/>
      <c r="BO451" s="648"/>
      <c r="BP451" s="648"/>
      <c r="BQ451" s="648"/>
      <c r="BR451" s="648"/>
      <c r="BS451" s="648"/>
      <c r="BT451" s="648"/>
      <c r="BU451" s="648"/>
      <c r="BV451" s="648"/>
      <c r="BW451" s="648"/>
      <c r="BX451" s="648"/>
      <c r="BY451" s="648"/>
      <c r="BZ451" s="648"/>
      <c r="CA451" s="648"/>
      <c r="CB451" s="648"/>
      <c r="CC451" s="648"/>
      <c r="CD451" s="648"/>
      <c r="CE451" s="648"/>
      <c r="CF451" s="648"/>
      <c r="CG451" s="648"/>
      <c r="CH451" s="648"/>
      <c r="CI451" s="648"/>
      <c r="CJ451" s="648"/>
      <c r="CK451" s="648"/>
      <c r="CL451" s="648"/>
      <c r="CM451" s="648"/>
      <c r="CN451" s="648"/>
      <c r="CO451" s="648"/>
      <c r="CP451" s="648"/>
      <c r="CQ451" s="648"/>
      <c r="CR451" s="648"/>
      <c r="CS451" s="648"/>
      <c r="CT451" s="648"/>
      <c r="CU451" s="648"/>
      <c r="CV451" s="648"/>
      <c r="CW451" s="648"/>
      <c r="CX451" s="648"/>
      <c r="CY451" s="648"/>
      <c r="CZ451" s="648"/>
      <c r="DA451" s="648"/>
      <c r="DB451" s="648"/>
      <c r="DC451" s="648"/>
      <c r="DD451" s="648"/>
      <c r="DE451" s="648"/>
      <c r="DF451" s="648"/>
      <c r="DG451" s="648"/>
      <c r="DH451" s="648"/>
      <c r="DI451" s="648"/>
      <c r="DJ451" s="648"/>
      <c r="DK451" s="648"/>
      <c r="DL451" s="648"/>
      <c r="DM451" s="648"/>
      <c r="DN451" s="648"/>
      <c r="DO451" s="648"/>
      <c r="DP451" s="648"/>
      <c r="DQ451" s="648"/>
      <c r="DR451" s="648"/>
      <c r="DS451" s="648"/>
      <c r="DT451" s="648"/>
      <c r="DU451" s="648"/>
      <c r="DV451" s="648"/>
      <c r="DW451" s="648"/>
      <c r="DX451" s="648"/>
      <c r="DY451" s="648"/>
      <c r="DZ451" s="648"/>
      <c r="EA451" s="648"/>
      <c r="EB451" s="648"/>
      <c r="EC451" s="648"/>
      <c r="ED451" s="648"/>
      <c r="EE451" s="648"/>
      <c r="EF451" s="648"/>
      <c r="EG451" s="648"/>
      <c r="EH451" s="648"/>
      <c r="EI451" s="648"/>
      <c r="EJ451" s="648"/>
      <c r="EK451" s="648"/>
      <c r="EL451" s="648"/>
      <c r="EM451" s="648"/>
      <c r="EN451" s="648"/>
      <c r="EO451" s="648"/>
      <c r="EP451" s="648"/>
      <c r="EQ451" s="648"/>
      <c r="ER451" s="648"/>
      <c r="ES451" s="648"/>
      <c r="ET451" s="648"/>
      <c r="EU451" s="648"/>
      <c r="EV451" s="648"/>
      <c r="EW451" s="648"/>
      <c r="EX451" s="648"/>
      <c r="EY451" s="648"/>
      <c r="EZ451" s="648"/>
      <c r="FA451" s="648"/>
      <c r="FB451" s="648"/>
      <c r="FC451" s="648"/>
      <c r="FD451" s="648"/>
      <c r="FE451" s="648"/>
      <c r="FF451" s="648"/>
      <c r="FG451" s="648"/>
      <c r="FH451" s="648"/>
      <c r="FI451" s="648"/>
      <c r="FJ451" s="648"/>
      <c r="FK451" s="648"/>
      <c r="FL451" s="648"/>
      <c r="FM451" s="648"/>
      <c r="FN451" s="648"/>
      <c r="FO451" s="648"/>
      <c r="FP451" s="648"/>
      <c r="FQ451" s="648"/>
      <c r="FR451" s="648"/>
      <c r="FS451" s="648"/>
      <c r="FT451" s="648"/>
      <c r="FU451" s="648"/>
      <c r="FV451" s="648"/>
      <c r="FW451" s="648"/>
      <c r="FX451" s="648"/>
      <c r="FY451" s="648"/>
      <c r="FZ451" s="648"/>
      <c r="GA451" s="648"/>
      <c r="GB451" s="648"/>
      <c r="GC451" s="648"/>
      <c r="GD451" s="648"/>
      <c r="GE451" s="648"/>
      <c r="GF451" s="648"/>
      <c r="GG451" s="648"/>
      <c r="GH451" s="648"/>
      <c r="GI451" s="648"/>
      <c r="GJ451" s="648"/>
      <c r="GK451" s="648"/>
      <c r="GL451" s="648"/>
      <c r="GM451" s="648"/>
      <c r="GN451" s="648"/>
      <c r="GO451" s="648"/>
      <c r="GP451" s="648"/>
      <c r="GQ451" s="648"/>
      <c r="GR451" s="648"/>
      <c r="GS451" s="648"/>
      <c r="GT451" s="648"/>
      <c r="GU451" s="648"/>
      <c r="GV451" s="648"/>
      <c r="GW451" s="648"/>
      <c r="GX451" s="648"/>
      <c r="GY451" s="648"/>
      <c r="GZ451" s="648"/>
      <c r="HA451" s="648"/>
      <c r="HB451" s="648"/>
      <c r="HC451" s="648"/>
      <c r="HD451" s="648"/>
      <c r="HE451" s="648"/>
      <c r="HF451" s="648"/>
      <c r="HG451" s="648"/>
      <c r="HH451" s="648"/>
      <c r="HI451" s="648"/>
      <c r="HJ451" s="648"/>
      <c r="HK451" s="648"/>
      <c r="HL451" s="648"/>
    </row>
    <row r="452" spans="1:220" s="679" customFormat="1">
      <c r="A452" s="648"/>
      <c r="B452" s="648"/>
      <c r="C452" s="648"/>
      <c r="D452" s="648"/>
      <c r="E452" s="648"/>
      <c r="F452" s="648"/>
      <c r="G452" s="690"/>
      <c r="H452" s="691"/>
      <c r="I452" s="691"/>
      <c r="J452" s="645"/>
      <c r="K452" s="648"/>
      <c r="L452" s="648"/>
      <c r="M452" s="648"/>
      <c r="N452" s="648"/>
      <c r="O452" s="648"/>
      <c r="P452" s="648"/>
      <c r="Q452" s="648"/>
      <c r="R452" s="648"/>
      <c r="S452" s="648"/>
      <c r="T452" s="648"/>
      <c r="U452" s="648"/>
      <c r="V452" s="648"/>
      <c r="W452" s="648"/>
      <c r="X452" s="648"/>
      <c r="Y452" s="648"/>
      <c r="Z452" s="648"/>
      <c r="AA452" s="648"/>
      <c r="AB452" s="648"/>
      <c r="AC452" s="648"/>
      <c r="AD452" s="648"/>
      <c r="AE452" s="648"/>
      <c r="AF452" s="648"/>
      <c r="AG452" s="648"/>
      <c r="AH452" s="648"/>
      <c r="AI452" s="648"/>
      <c r="AJ452" s="648"/>
      <c r="AK452" s="648"/>
      <c r="AL452" s="648"/>
      <c r="AM452" s="648"/>
      <c r="AN452" s="648"/>
      <c r="AO452" s="648"/>
      <c r="AP452" s="648"/>
      <c r="AQ452" s="648"/>
      <c r="AR452" s="648"/>
      <c r="AS452" s="648"/>
      <c r="AT452" s="648"/>
      <c r="AU452" s="648"/>
      <c r="AV452" s="648"/>
      <c r="AW452" s="648"/>
      <c r="AX452" s="648"/>
      <c r="AY452" s="648"/>
      <c r="AZ452" s="648"/>
      <c r="BA452" s="648"/>
      <c r="BB452" s="648"/>
      <c r="BC452" s="648"/>
      <c r="BD452" s="648"/>
      <c r="BE452" s="648"/>
      <c r="BF452" s="648"/>
      <c r="BG452" s="648"/>
      <c r="BH452" s="648"/>
      <c r="BI452" s="648"/>
      <c r="BJ452" s="648"/>
      <c r="BK452" s="648"/>
      <c r="BL452" s="648"/>
      <c r="BM452" s="648"/>
      <c r="BN452" s="648"/>
      <c r="BO452" s="648"/>
      <c r="BP452" s="648"/>
      <c r="BQ452" s="648"/>
      <c r="BR452" s="648"/>
      <c r="BS452" s="648"/>
      <c r="BT452" s="648"/>
      <c r="BU452" s="648"/>
      <c r="BV452" s="648"/>
      <c r="BW452" s="648"/>
      <c r="BX452" s="648"/>
      <c r="BY452" s="648"/>
      <c r="BZ452" s="648"/>
      <c r="CA452" s="648"/>
      <c r="CB452" s="648"/>
      <c r="CC452" s="648"/>
      <c r="CD452" s="648"/>
      <c r="CE452" s="648"/>
      <c r="CF452" s="648"/>
      <c r="CG452" s="648"/>
      <c r="CH452" s="648"/>
      <c r="CI452" s="648"/>
      <c r="CJ452" s="648"/>
      <c r="CK452" s="648"/>
      <c r="CL452" s="648"/>
      <c r="CM452" s="648"/>
      <c r="CN452" s="648"/>
      <c r="CO452" s="648"/>
      <c r="CP452" s="648"/>
      <c r="CQ452" s="648"/>
      <c r="CR452" s="648"/>
      <c r="CS452" s="648"/>
      <c r="CT452" s="648"/>
      <c r="CU452" s="648"/>
      <c r="CV452" s="648"/>
      <c r="CW452" s="648"/>
      <c r="CX452" s="648"/>
      <c r="CY452" s="648"/>
      <c r="CZ452" s="648"/>
      <c r="DA452" s="648"/>
      <c r="DB452" s="648"/>
      <c r="DC452" s="648"/>
      <c r="DD452" s="648"/>
      <c r="DE452" s="648"/>
      <c r="DF452" s="648"/>
      <c r="DG452" s="648"/>
      <c r="DH452" s="648"/>
      <c r="DI452" s="648"/>
      <c r="DJ452" s="648"/>
      <c r="DK452" s="648"/>
      <c r="DL452" s="648"/>
      <c r="DM452" s="648"/>
      <c r="DN452" s="648"/>
      <c r="DO452" s="648"/>
      <c r="DP452" s="648"/>
      <c r="DQ452" s="648"/>
      <c r="DR452" s="648"/>
      <c r="DS452" s="648"/>
      <c r="DT452" s="648"/>
      <c r="DU452" s="648"/>
      <c r="DV452" s="648"/>
      <c r="DW452" s="648"/>
      <c r="DX452" s="648"/>
      <c r="DY452" s="648"/>
      <c r="DZ452" s="648"/>
      <c r="EA452" s="648"/>
      <c r="EB452" s="648"/>
      <c r="EC452" s="648"/>
      <c r="ED452" s="648"/>
      <c r="EE452" s="648"/>
      <c r="EF452" s="648"/>
      <c r="EG452" s="648"/>
      <c r="EH452" s="648"/>
      <c r="EI452" s="648"/>
      <c r="EJ452" s="648"/>
      <c r="EK452" s="648"/>
      <c r="EL452" s="648"/>
      <c r="EM452" s="648"/>
      <c r="EN452" s="648"/>
      <c r="EO452" s="648"/>
      <c r="EP452" s="648"/>
      <c r="EQ452" s="648"/>
      <c r="ER452" s="648"/>
      <c r="ES452" s="648"/>
      <c r="ET452" s="648"/>
      <c r="EU452" s="648"/>
      <c r="EV452" s="648"/>
      <c r="EW452" s="648"/>
      <c r="EX452" s="648"/>
      <c r="EY452" s="648"/>
      <c r="EZ452" s="648"/>
      <c r="FA452" s="648"/>
      <c r="FB452" s="648"/>
      <c r="FC452" s="648"/>
      <c r="FD452" s="648"/>
      <c r="FE452" s="648"/>
      <c r="FF452" s="648"/>
      <c r="FG452" s="648"/>
      <c r="FH452" s="648"/>
      <c r="FI452" s="648"/>
      <c r="FJ452" s="648"/>
      <c r="FK452" s="648"/>
      <c r="FL452" s="648"/>
      <c r="FM452" s="648"/>
      <c r="FN452" s="648"/>
      <c r="FO452" s="648"/>
      <c r="FP452" s="648"/>
      <c r="FQ452" s="648"/>
      <c r="FR452" s="648"/>
      <c r="FS452" s="648"/>
      <c r="FT452" s="648"/>
      <c r="FU452" s="648"/>
      <c r="FV452" s="648"/>
      <c r="FW452" s="648"/>
      <c r="FX452" s="648"/>
      <c r="FY452" s="648"/>
      <c r="FZ452" s="648"/>
      <c r="GA452" s="648"/>
      <c r="GB452" s="648"/>
      <c r="GC452" s="648"/>
      <c r="GD452" s="648"/>
      <c r="GE452" s="648"/>
      <c r="GF452" s="648"/>
      <c r="GG452" s="648"/>
      <c r="GH452" s="648"/>
      <c r="GI452" s="648"/>
      <c r="GJ452" s="648"/>
      <c r="GK452" s="648"/>
      <c r="GL452" s="648"/>
      <c r="GM452" s="648"/>
      <c r="GN452" s="648"/>
      <c r="GO452" s="648"/>
      <c r="GP452" s="648"/>
      <c r="GQ452" s="648"/>
      <c r="GR452" s="648"/>
      <c r="GS452" s="648"/>
      <c r="GT452" s="648"/>
      <c r="GU452" s="648"/>
      <c r="GV452" s="648"/>
      <c r="GW452" s="648"/>
      <c r="GX452" s="648"/>
      <c r="GY452" s="648"/>
      <c r="GZ452" s="648"/>
      <c r="HA452" s="648"/>
      <c r="HB452" s="648"/>
      <c r="HC452" s="648"/>
      <c r="HD452" s="648"/>
      <c r="HE452" s="648"/>
      <c r="HF452" s="648"/>
      <c r="HG452" s="648"/>
      <c r="HH452" s="648"/>
      <c r="HI452" s="648"/>
      <c r="HJ452" s="648"/>
      <c r="HK452" s="648"/>
      <c r="HL452" s="648"/>
    </row>
    <row r="453" spans="1:220" s="679" customFormat="1">
      <c r="A453" s="648"/>
      <c r="B453" s="648"/>
      <c r="C453" s="648"/>
      <c r="D453" s="648"/>
      <c r="E453" s="648"/>
      <c r="F453" s="648"/>
      <c r="G453" s="690"/>
      <c r="H453" s="691"/>
      <c r="I453" s="691"/>
      <c r="J453" s="645"/>
      <c r="K453" s="648"/>
      <c r="L453" s="648"/>
      <c r="M453" s="648"/>
      <c r="N453" s="648"/>
      <c r="O453" s="648"/>
      <c r="P453" s="648"/>
      <c r="Q453" s="648"/>
      <c r="R453" s="648"/>
      <c r="S453" s="648"/>
      <c r="T453" s="648"/>
      <c r="U453" s="648"/>
      <c r="V453" s="648"/>
      <c r="W453" s="648"/>
      <c r="X453" s="648"/>
      <c r="Y453" s="648"/>
      <c r="Z453" s="648"/>
      <c r="AA453" s="648"/>
      <c r="AB453" s="648"/>
      <c r="AC453" s="648"/>
      <c r="AD453" s="648"/>
      <c r="AE453" s="648"/>
      <c r="AF453" s="648"/>
      <c r="AG453" s="648"/>
      <c r="AH453" s="648"/>
      <c r="AI453" s="648"/>
      <c r="AJ453" s="648"/>
      <c r="AK453" s="648"/>
      <c r="AL453" s="648"/>
      <c r="AM453" s="648"/>
      <c r="AN453" s="648"/>
      <c r="AO453" s="648"/>
      <c r="AP453" s="648"/>
      <c r="AQ453" s="648"/>
      <c r="AR453" s="648"/>
      <c r="AS453" s="648"/>
      <c r="AT453" s="648"/>
      <c r="AU453" s="648"/>
      <c r="AV453" s="648"/>
      <c r="AW453" s="648"/>
      <c r="AX453" s="648"/>
      <c r="AY453" s="648"/>
      <c r="AZ453" s="648"/>
      <c r="BA453" s="648"/>
      <c r="BB453" s="648"/>
      <c r="BC453" s="648"/>
      <c r="BD453" s="648"/>
      <c r="BE453" s="648"/>
      <c r="BF453" s="648"/>
      <c r="BG453" s="648"/>
      <c r="BH453" s="648"/>
      <c r="BI453" s="648"/>
      <c r="BJ453" s="648"/>
      <c r="BK453" s="648"/>
      <c r="BL453" s="648"/>
      <c r="BM453" s="648"/>
      <c r="BN453" s="648"/>
      <c r="BO453" s="648"/>
      <c r="BP453" s="648"/>
      <c r="BQ453" s="648"/>
      <c r="BR453" s="648"/>
      <c r="BS453" s="648"/>
      <c r="BT453" s="648"/>
      <c r="BU453" s="648"/>
      <c r="BV453" s="648"/>
      <c r="BW453" s="648"/>
      <c r="BX453" s="648"/>
      <c r="BY453" s="648"/>
      <c r="BZ453" s="648"/>
      <c r="CA453" s="648"/>
      <c r="CB453" s="648"/>
      <c r="CC453" s="648"/>
      <c r="CD453" s="648"/>
      <c r="CE453" s="648"/>
      <c r="CF453" s="648"/>
      <c r="CG453" s="648"/>
      <c r="CH453" s="648"/>
      <c r="CI453" s="648"/>
      <c r="CJ453" s="648"/>
      <c r="CK453" s="648"/>
      <c r="CL453" s="648"/>
      <c r="CM453" s="648"/>
      <c r="CN453" s="648"/>
      <c r="CO453" s="648"/>
      <c r="CP453" s="648"/>
      <c r="CQ453" s="648"/>
      <c r="CR453" s="648"/>
      <c r="CS453" s="648"/>
      <c r="CT453" s="648"/>
      <c r="CU453" s="648"/>
      <c r="CV453" s="648"/>
      <c r="CW453" s="648"/>
      <c r="CX453" s="648"/>
      <c r="CY453" s="648"/>
      <c r="CZ453" s="648"/>
      <c r="DA453" s="648"/>
      <c r="DB453" s="648"/>
      <c r="DC453" s="648"/>
      <c r="DD453" s="648"/>
      <c r="DE453" s="648"/>
      <c r="DF453" s="648"/>
      <c r="DG453" s="648"/>
      <c r="DH453" s="648"/>
      <c r="DI453" s="648"/>
      <c r="DJ453" s="648"/>
      <c r="DK453" s="648"/>
      <c r="DL453" s="648"/>
      <c r="DM453" s="648"/>
      <c r="DN453" s="648"/>
      <c r="DO453" s="648"/>
      <c r="DP453" s="648"/>
      <c r="DQ453" s="648"/>
      <c r="DR453" s="648"/>
      <c r="DS453" s="648"/>
      <c r="DT453" s="648"/>
      <c r="DU453" s="648"/>
      <c r="DV453" s="648"/>
      <c r="DW453" s="648"/>
      <c r="DX453" s="648"/>
      <c r="DY453" s="648"/>
      <c r="DZ453" s="648"/>
      <c r="EA453" s="648"/>
      <c r="EB453" s="648"/>
      <c r="EC453" s="648"/>
      <c r="ED453" s="648"/>
      <c r="EE453" s="648"/>
      <c r="EF453" s="648"/>
      <c r="EG453" s="648"/>
      <c r="EH453" s="648"/>
      <c r="EI453" s="648"/>
      <c r="EJ453" s="648"/>
      <c r="EK453" s="648"/>
      <c r="EL453" s="648"/>
      <c r="EM453" s="648"/>
      <c r="EN453" s="648"/>
      <c r="EO453" s="648"/>
      <c r="EP453" s="648"/>
      <c r="EQ453" s="648"/>
      <c r="ER453" s="648"/>
      <c r="ES453" s="648"/>
      <c r="ET453" s="648"/>
      <c r="EU453" s="648"/>
      <c r="EV453" s="648"/>
      <c r="EW453" s="648"/>
      <c r="EX453" s="648"/>
      <c r="EY453" s="648"/>
      <c r="EZ453" s="648"/>
      <c r="FA453" s="648"/>
      <c r="FB453" s="648"/>
      <c r="FC453" s="648"/>
      <c r="FD453" s="648"/>
      <c r="FE453" s="648"/>
      <c r="FF453" s="648"/>
      <c r="FG453" s="648"/>
      <c r="FH453" s="648"/>
      <c r="FI453" s="648"/>
      <c r="FJ453" s="648"/>
      <c r="FK453" s="648"/>
      <c r="FL453" s="648"/>
      <c r="FM453" s="648"/>
      <c r="FN453" s="648"/>
      <c r="FO453" s="648"/>
      <c r="FP453" s="648"/>
      <c r="FQ453" s="648"/>
      <c r="FR453" s="648"/>
      <c r="FS453" s="648"/>
      <c r="FT453" s="648"/>
      <c r="FU453" s="648"/>
      <c r="FV453" s="648"/>
      <c r="FW453" s="648"/>
      <c r="FX453" s="648"/>
      <c r="FY453" s="648"/>
      <c r="FZ453" s="648"/>
      <c r="GA453" s="648"/>
      <c r="GB453" s="648"/>
      <c r="GC453" s="648"/>
      <c r="GD453" s="648"/>
      <c r="GE453" s="648"/>
      <c r="GF453" s="648"/>
      <c r="GG453" s="648"/>
      <c r="GH453" s="648"/>
      <c r="GI453" s="648"/>
      <c r="GJ453" s="648"/>
      <c r="GK453" s="648"/>
      <c r="GL453" s="648"/>
      <c r="GM453" s="648"/>
      <c r="GN453" s="648"/>
      <c r="GO453" s="648"/>
      <c r="GP453" s="648"/>
      <c r="GQ453" s="648"/>
      <c r="GR453" s="648"/>
      <c r="GS453" s="648"/>
      <c r="GT453" s="648"/>
      <c r="GU453" s="648"/>
      <c r="GV453" s="648"/>
      <c r="GW453" s="648"/>
      <c r="GX453" s="648"/>
      <c r="GY453" s="648"/>
      <c r="GZ453" s="648"/>
      <c r="HA453" s="648"/>
      <c r="HB453" s="648"/>
      <c r="HC453" s="648"/>
      <c r="HD453" s="648"/>
      <c r="HE453" s="648"/>
      <c r="HF453" s="648"/>
      <c r="HG453" s="648"/>
      <c r="HH453" s="648"/>
      <c r="HI453" s="648"/>
      <c r="HJ453" s="648"/>
      <c r="HK453" s="648"/>
      <c r="HL453" s="648"/>
    </row>
    <row r="454" spans="1:220" s="679" customFormat="1">
      <c r="A454" s="648"/>
      <c r="B454" s="648"/>
      <c r="C454" s="648"/>
      <c r="D454" s="648"/>
      <c r="E454" s="648"/>
      <c r="F454" s="648"/>
      <c r="G454" s="690"/>
      <c r="H454" s="691"/>
      <c r="I454" s="691"/>
      <c r="J454" s="645"/>
      <c r="K454" s="648"/>
      <c r="L454" s="648"/>
      <c r="M454" s="648"/>
      <c r="N454" s="648"/>
      <c r="O454" s="648"/>
      <c r="P454" s="648"/>
      <c r="Q454" s="648"/>
      <c r="R454" s="648"/>
      <c r="S454" s="648"/>
      <c r="T454" s="648"/>
      <c r="U454" s="648"/>
      <c r="V454" s="648"/>
      <c r="W454" s="648"/>
      <c r="X454" s="648"/>
      <c r="Y454" s="648"/>
      <c r="Z454" s="648"/>
      <c r="AA454" s="648"/>
      <c r="AB454" s="648"/>
      <c r="AC454" s="648"/>
      <c r="AD454" s="648"/>
      <c r="AE454" s="648"/>
      <c r="AF454" s="648"/>
      <c r="AG454" s="648"/>
      <c r="AH454" s="648"/>
      <c r="AI454" s="648"/>
      <c r="AJ454" s="648"/>
      <c r="AK454" s="648"/>
      <c r="AL454" s="648"/>
      <c r="AM454" s="648"/>
      <c r="AN454" s="648"/>
      <c r="AO454" s="648"/>
      <c r="AP454" s="648"/>
      <c r="AQ454" s="648"/>
      <c r="AR454" s="648"/>
      <c r="AS454" s="648"/>
      <c r="AT454" s="648"/>
      <c r="AU454" s="648"/>
      <c r="AV454" s="648"/>
      <c r="AW454" s="648"/>
      <c r="AX454" s="648"/>
      <c r="AY454" s="648"/>
      <c r="AZ454" s="648"/>
      <c r="BA454" s="648"/>
      <c r="BB454" s="648"/>
      <c r="BC454" s="648"/>
      <c r="BD454" s="648"/>
      <c r="BE454" s="648"/>
      <c r="BF454" s="648"/>
      <c r="BG454" s="648"/>
      <c r="BH454" s="648"/>
      <c r="BI454" s="648"/>
      <c r="BJ454" s="648"/>
      <c r="BK454" s="648"/>
      <c r="BL454" s="648"/>
      <c r="BM454" s="648"/>
      <c r="BN454" s="648"/>
      <c r="BO454" s="648"/>
      <c r="BP454" s="648"/>
      <c r="BQ454" s="648"/>
      <c r="BR454" s="648"/>
      <c r="BS454" s="648"/>
      <c r="BT454" s="648"/>
      <c r="BU454" s="648"/>
      <c r="BV454" s="648"/>
      <c r="BW454" s="648"/>
      <c r="BX454" s="648"/>
      <c r="BY454" s="648"/>
      <c r="BZ454" s="648"/>
      <c r="CA454" s="648"/>
      <c r="CB454" s="648"/>
      <c r="CC454" s="648"/>
      <c r="CD454" s="648"/>
      <c r="CE454" s="648"/>
      <c r="CF454" s="648"/>
      <c r="CG454" s="648"/>
      <c r="CH454" s="648"/>
      <c r="CI454" s="648"/>
      <c r="CJ454" s="648"/>
      <c r="CK454" s="648"/>
      <c r="CL454" s="648"/>
      <c r="CM454" s="648"/>
      <c r="CN454" s="648"/>
      <c r="CO454" s="648"/>
      <c r="CP454" s="648"/>
      <c r="CQ454" s="648"/>
      <c r="CR454" s="648"/>
      <c r="CS454" s="648"/>
      <c r="CT454" s="648"/>
      <c r="CU454" s="648"/>
      <c r="CV454" s="648"/>
      <c r="CW454" s="648"/>
      <c r="CX454" s="648"/>
      <c r="CY454" s="648"/>
      <c r="CZ454" s="648"/>
      <c r="DA454" s="648"/>
      <c r="DB454" s="648"/>
      <c r="DC454" s="648"/>
      <c r="DD454" s="648"/>
      <c r="DE454" s="648"/>
      <c r="DF454" s="648"/>
      <c r="DG454" s="648"/>
      <c r="DH454" s="648"/>
      <c r="DI454" s="648"/>
      <c r="DJ454" s="648"/>
      <c r="DK454" s="648"/>
      <c r="DL454" s="648"/>
      <c r="DM454" s="648"/>
      <c r="DN454" s="648"/>
      <c r="DO454" s="648"/>
      <c r="DP454" s="648"/>
      <c r="DQ454" s="648"/>
      <c r="DR454" s="648"/>
      <c r="DS454" s="648"/>
      <c r="DT454" s="648"/>
      <c r="DU454" s="648"/>
      <c r="DV454" s="648"/>
      <c r="DW454" s="648"/>
      <c r="DX454" s="648"/>
      <c r="DY454" s="648"/>
      <c r="DZ454" s="648"/>
      <c r="EA454" s="648"/>
      <c r="EB454" s="648"/>
      <c r="EC454" s="648"/>
      <c r="ED454" s="648"/>
      <c r="EE454" s="648"/>
      <c r="EF454" s="648"/>
      <c r="EG454" s="648"/>
      <c r="EH454" s="648"/>
      <c r="EI454" s="648"/>
      <c r="EJ454" s="648"/>
      <c r="EK454" s="648"/>
      <c r="EL454" s="648"/>
      <c r="EM454" s="648"/>
      <c r="EN454" s="648"/>
      <c r="EO454" s="648"/>
      <c r="EP454" s="648"/>
      <c r="EQ454" s="648"/>
      <c r="ER454" s="648"/>
      <c r="ES454" s="648"/>
      <c r="ET454" s="648"/>
      <c r="EU454" s="648"/>
      <c r="EV454" s="648"/>
      <c r="EW454" s="648"/>
      <c r="EX454" s="648"/>
      <c r="EY454" s="648"/>
      <c r="EZ454" s="648"/>
      <c r="FA454" s="648"/>
      <c r="FB454" s="648"/>
      <c r="FC454" s="648"/>
      <c r="FD454" s="648"/>
      <c r="FE454" s="648"/>
      <c r="FF454" s="648"/>
      <c r="FG454" s="648"/>
      <c r="FH454" s="648"/>
      <c r="FI454" s="648"/>
      <c r="FJ454" s="648"/>
      <c r="FK454" s="648"/>
      <c r="FL454" s="648"/>
      <c r="FM454" s="648"/>
      <c r="FN454" s="648"/>
      <c r="FO454" s="648"/>
      <c r="FP454" s="648"/>
      <c r="FQ454" s="648"/>
      <c r="FR454" s="648"/>
      <c r="FS454" s="648"/>
      <c r="FT454" s="648"/>
      <c r="FU454" s="648"/>
      <c r="FV454" s="648"/>
      <c r="FW454" s="648"/>
      <c r="FX454" s="648"/>
      <c r="FY454" s="648"/>
      <c r="FZ454" s="648"/>
      <c r="GA454" s="648"/>
      <c r="GB454" s="648"/>
      <c r="GC454" s="648"/>
      <c r="GD454" s="648"/>
      <c r="GE454" s="648"/>
      <c r="GF454" s="648"/>
      <c r="GG454" s="648"/>
      <c r="GH454" s="648"/>
      <c r="GI454" s="648"/>
      <c r="GJ454" s="648"/>
      <c r="GK454" s="648"/>
      <c r="GL454" s="648"/>
      <c r="GM454" s="648"/>
      <c r="GN454" s="648"/>
      <c r="GO454" s="648"/>
      <c r="GP454" s="648"/>
      <c r="GQ454" s="648"/>
      <c r="GR454" s="648"/>
      <c r="GS454" s="648"/>
      <c r="GT454" s="648"/>
      <c r="GU454" s="648"/>
      <c r="GV454" s="648"/>
      <c r="GW454" s="648"/>
      <c r="GX454" s="648"/>
      <c r="GY454" s="648"/>
      <c r="GZ454" s="648"/>
      <c r="HA454" s="648"/>
      <c r="HB454" s="648"/>
      <c r="HC454" s="648"/>
      <c r="HD454" s="648"/>
      <c r="HE454" s="648"/>
      <c r="HF454" s="648"/>
      <c r="HG454" s="648"/>
      <c r="HH454" s="648"/>
      <c r="HI454" s="648"/>
      <c r="HJ454" s="648"/>
      <c r="HK454" s="648"/>
      <c r="HL454" s="648"/>
    </row>
    <row r="455" spans="1:220" s="679" customFormat="1">
      <c r="A455" s="648"/>
      <c r="B455" s="648"/>
      <c r="C455" s="648"/>
      <c r="D455" s="648"/>
      <c r="E455" s="648"/>
      <c r="F455" s="648"/>
      <c r="G455" s="690"/>
      <c r="H455" s="691"/>
      <c r="I455" s="691"/>
      <c r="J455" s="645"/>
      <c r="K455" s="648"/>
      <c r="L455" s="648"/>
      <c r="M455" s="648"/>
      <c r="N455" s="648"/>
      <c r="O455" s="648"/>
      <c r="P455" s="648"/>
      <c r="Q455" s="648"/>
      <c r="R455" s="648"/>
      <c r="S455" s="648"/>
      <c r="T455" s="648"/>
      <c r="U455" s="648"/>
      <c r="V455" s="648"/>
      <c r="W455" s="648"/>
      <c r="X455" s="648"/>
      <c r="Y455" s="648"/>
      <c r="Z455" s="648"/>
      <c r="AA455" s="648"/>
      <c r="AB455" s="648"/>
      <c r="AC455" s="648"/>
      <c r="AD455" s="648"/>
      <c r="AE455" s="648"/>
      <c r="AF455" s="648"/>
      <c r="AG455" s="648"/>
      <c r="AH455" s="648"/>
      <c r="AI455" s="648"/>
      <c r="AJ455" s="648"/>
      <c r="AK455" s="648"/>
      <c r="AL455" s="648"/>
      <c r="AM455" s="648"/>
      <c r="AN455" s="648"/>
      <c r="AO455" s="648"/>
      <c r="AP455" s="648"/>
      <c r="AQ455" s="648"/>
      <c r="AR455" s="648"/>
      <c r="AS455" s="648"/>
      <c r="AT455" s="648"/>
      <c r="AU455" s="648"/>
      <c r="AV455" s="648"/>
      <c r="AW455" s="648"/>
      <c r="AX455" s="648"/>
      <c r="AY455" s="648"/>
      <c r="AZ455" s="648"/>
      <c r="BA455" s="648"/>
      <c r="BB455" s="648"/>
      <c r="BC455" s="648"/>
      <c r="BD455" s="648"/>
      <c r="BE455" s="648"/>
      <c r="BF455" s="648"/>
      <c r="BG455" s="648"/>
      <c r="BH455" s="648"/>
      <c r="BI455" s="648"/>
      <c r="BJ455" s="648"/>
      <c r="BK455" s="648"/>
      <c r="BL455" s="648"/>
      <c r="BM455" s="648"/>
      <c r="BN455" s="648"/>
      <c r="BO455" s="648"/>
      <c r="BP455" s="648"/>
      <c r="BQ455" s="648"/>
      <c r="BR455" s="648"/>
      <c r="BS455" s="648"/>
      <c r="BT455" s="648"/>
      <c r="BU455" s="648"/>
      <c r="BV455" s="648"/>
      <c r="BW455" s="648"/>
      <c r="BX455" s="648"/>
      <c r="BY455" s="648"/>
      <c r="BZ455" s="648"/>
      <c r="CA455" s="648"/>
      <c r="CB455" s="648"/>
      <c r="CC455" s="648"/>
      <c r="CD455" s="648"/>
      <c r="CE455" s="648"/>
      <c r="CF455" s="648"/>
      <c r="CG455" s="648"/>
      <c r="CH455" s="648"/>
      <c r="CI455" s="648"/>
      <c r="CJ455" s="648"/>
      <c r="CK455" s="648"/>
      <c r="CL455" s="648"/>
      <c r="CM455" s="648"/>
      <c r="CN455" s="648"/>
      <c r="CO455" s="648"/>
      <c r="CP455" s="648"/>
      <c r="CQ455" s="648"/>
      <c r="CR455" s="648"/>
      <c r="CS455" s="648"/>
      <c r="CT455" s="648"/>
      <c r="CU455" s="648"/>
      <c r="CV455" s="648"/>
      <c r="CW455" s="648"/>
      <c r="CX455" s="648"/>
      <c r="CY455" s="648"/>
      <c r="CZ455" s="648"/>
      <c r="DA455" s="648"/>
      <c r="DB455" s="648"/>
      <c r="DC455" s="648"/>
      <c r="DD455" s="648"/>
      <c r="DE455" s="648"/>
      <c r="DF455" s="648"/>
      <c r="DG455" s="648"/>
      <c r="DH455" s="648"/>
      <c r="DI455" s="648"/>
      <c r="DJ455" s="648"/>
      <c r="DK455" s="648"/>
      <c r="DL455" s="648"/>
      <c r="DM455" s="648"/>
      <c r="DN455" s="648"/>
      <c r="DO455" s="648"/>
      <c r="DP455" s="648"/>
      <c r="DQ455" s="648"/>
      <c r="DR455" s="648"/>
      <c r="DS455" s="648"/>
      <c r="DT455" s="648"/>
      <c r="DU455" s="648"/>
      <c r="DV455" s="648"/>
      <c r="DW455" s="648"/>
      <c r="DX455" s="648"/>
      <c r="DY455" s="648"/>
      <c r="DZ455" s="648"/>
      <c r="EA455" s="648"/>
      <c r="EB455" s="648"/>
      <c r="EC455" s="648"/>
      <c r="ED455" s="648"/>
      <c r="EE455" s="648"/>
      <c r="EF455" s="648"/>
      <c r="EG455" s="648"/>
      <c r="EH455" s="648"/>
      <c r="EI455" s="648"/>
      <c r="EJ455" s="648"/>
      <c r="EK455" s="648"/>
      <c r="EL455" s="648"/>
      <c r="EM455" s="648"/>
      <c r="EN455" s="648"/>
      <c r="EO455" s="648"/>
      <c r="EP455" s="648"/>
      <c r="EQ455" s="648"/>
      <c r="ER455" s="648"/>
      <c r="ES455" s="648"/>
      <c r="ET455" s="648"/>
      <c r="EU455" s="648"/>
      <c r="EV455" s="648"/>
      <c r="EW455" s="648"/>
      <c r="EX455" s="648"/>
      <c r="EY455" s="648"/>
      <c r="EZ455" s="648"/>
      <c r="FA455" s="648"/>
      <c r="FB455" s="648"/>
      <c r="FC455" s="648"/>
      <c r="FD455" s="648"/>
      <c r="FE455" s="648"/>
      <c r="FF455" s="648"/>
      <c r="FG455" s="648"/>
      <c r="FH455" s="648"/>
      <c r="FI455" s="648"/>
      <c r="FJ455" s="648"/>
      <c r="FK455" s="648"/>
      <c r="FL455" s="648"/>
      <c r="FM455" s="648"/>
      <c r="FN455" s="648"/>
      <c r="FO455" s="648"/>
      <c r="FP455" s="648"/>
      <c r="FQ455" s="648"/>
      <c r="FR455" s="648"/>
      <c r="FS455" s="648"/>
      <c r="FT455" s="648"/>
      <c r="FU455" s="648"/>
      <c r="FV455" s="648"/>
      <c r="FW455" s="648"/>
      <c r="FX455" s="648"/>
      <c r="FY455" s="648"/>
      <c r="FZ455" s="648"/>
      <c r="GA455" s="648"/>
      <c r="GB455" s="648"/>
      <c r="GC455" s="648"/>
      <c r="GD455" s="648"/>
      <c r="GE455" s="648"/>
      <c r="GF455" s="648"/>
      <c r="GG455" s="648"/>
      <c r="GH455" s="648"/>
      <c r="GI455" s="648"/>
      <c r="GJ455" s="648"/>
      <c r="GK455" s="648"/>
      <c r="GL455" s="648"/>
      <c r="GM455" s="648"/>
      <c r="GN455" s="648"/>
      <c r="GO455" s="648"/>
      <c r="GP455" s="648"/>
      <c r="GQ455" s="648"/>
      <c r="GR455" s="648"/>
      <c r="GS455" s="648"/>
      <c r="GT455" s="648"/>
      <c r="GU455" s="648"/>
      <c r="GV455" s="648"/>
      <c r="GW455" s="648"/>
      <c r="GX455" s="648"/>
      <c r="GY455" s="648"/>
      <c r="GZ455" s="648"/>
      <c r="HA455" s="648"/>
      <c r="HB455" s="648"/>
      <c r="HC455" s="648"/>
      <c r="HD455" s="648"/>
      <c r="HE455" s="648"/>
      <c r="HF455" s="648"/>
      <c r="HG455" s="648"/>
      <c r="HH455" s="648"/>
      <c r="HI455" s="648"/>
      <c r="HJ455" s="648"/>
      <c r="HK455" s="648"/>
      <c r="HL455" s="648"/>
    </row>
    <row r="456" spans="1:220" s="679" customFormat="1">
      <c r="A456" s="648"/>
      <c r="B456" s="648"/>
      <c r="C456" s="648"/>
      <c r="D456" s="648"/>
      <c r="E456" s="648"/>
      <c r="F456" s="648"/>
      <c r="G456" s="690"/>
      <c r="H456" s="691"/>
      <c r="I456" s="691"/>
      <c r="J456" s="645"/>
      <c r="K456" s="648"/>
      <c r="L456" s="648"/>
      <c r="M456" s="648"/>
      <c r="N456" s="648"/>
      <c r="O456" s="648"/>
      <c r="P456" s="648"/>
      <c r="Q456" s="648"/>
      <c r="R456" s="648"/>
      <c r="S456" s="648"/>
      <c r="T456" s="648"/>
      <c r="U456" s="648"/>
      <c r="V456" s="648"/>
      <c r="W456" s="648"/>
      <c r="X456" s="648"/>
      <c r="Y456" s="648"/>
      <c r="Z456" s="648"/>
      <c r="AA456" s="648"/>
      <c r="AB456" s="648"/>
      <c r="AC456" s="648"/>
      <c r="AD456" s="648"/>
      <c r="AE456" s="648"/>
      <c r="AF456" s="648"/>
      <c r="AG456" s="648"/>
      <c r="AH456" s="648"/>
      <c r="AI456" s="648"/>
      <c r="AJ456" s="648"/>
      <c r="AK456" s="648"/>
      <c r="AL456" s="648"/>
      <c r="AM456" s="648"/>
      <c r="AN456" s="648"/>
      <c r="AO456" s="648"/>
      <c r="AP456" s="648"/>
      <c r="AQ456" s="648"/>
      <c r="AR456" s="648"/>
      <c r="AS456" s="648"/>
      <c r="AT456" s="648"/>
      <c r="AU456" s="648"/>
      <c r="AV456" s="648"/>
      <c r="AW456" s="648"/>
      <c r="AX456" s="648"/>
      <c r="AY456" s="648"/>
      <c r="AZ456" s="648"/>
      <c r="BA456" s="648"/>
      <c r="BB456" s="648"/>
      <c r="BC456" s="648"/>
      <c r="BD456" s="648"/>
      <c r="BE456" s="648"/>
      <c r="BF456" s="648"/>
      <c r="BG456" s="648"/>
      <c r="BH456" s="648"/>
      <c r="BI456" s="648"/>
      <c r="BJ456" s="648"/>
      <c r="BK456" s="648"/>
      <c r="BL456" s="648"/>
      <c r="BM456" s="648"/>
      <c r="BN456" s="648"/>
      <c r="BO456" s="648"/>
      <c r="BP456" s="648"/>
      <c r="BQ456" s="648"/>
      <c r="BR456" s="648"/>
      <c r="BS456" s="648"/>
      <c r="BT456" s="648"/>
      <c r="BU456" s="648"/>
      <c r="BV456" s="648"/>
      <c r="BW456" s="648"/>
      <c r="BX456" s="648"/>
      <c r="BY456" s="648"/>
      <c r="BZ456" s="648"/>
      <c r="CA456" s="648"/>
      <c r="CB456" s="648"/>
      <c r="CC456" s="648"/>
      <c r="CD456" s="648"/>
      <c r="CE456" s="648"/>
      <c r="CF456" s="648"/>
      <c r="CG456" s="648"/>
      <c r="CH456" s="648"/>
      <c r="CI456" s="648"/>
      <c r="CJ456" s="648"/>
      <c r="CK456" s="648"/>
      <c r="CL456" s="648"/>
      <c r="CM456" s="648"/>
      <c r="CN456" s="648"/>
      <c r="CO456" s="648"/>
      <c r="CP456" s="648"/>
      <c r="CQ456" s="648"/>
      <c r="CR456" s="648"/>
      <c r="CS456" s="648"/>
      <c r="CT456" s="648"/>
      <c r="CU456" s="648"/>
      <c r="CV456" s="648"/>
      <c r="CW456" s="648"/>
      <c r="CX456" s="648"/>
      <c r="CY456" s="648"/>
      <c r="CZ456" s="648"/>
      <c r="DA456" s="648"/>
      <c r="DB456" s="648"/>
      <c r="DC456" s="648"/>
      <c r="DD456" s="648"/>
      <c r="DE456" s="648"/>
      <c r="DF456" s="648"/>
      <c r="DG456" s="648"/>
      <c r="DH456" s="648"/>
      <c r="DI456" s="648"/>
      <c r="DJ456" s="648"/>
      <c r="DK456" s="648"/>
      <c r="DL456" s="648"/>
      <c r="DM456" s="648"/>
      <c r="DN456" s="648"/>
      <c r="DO456" s="648"/>
      <c r="DP456" s="648"/>
      <c r="DQ456" s="648"/>
      <c r="DR456" s="648"/>
      <c r="DS456" s="648"/>
      <c r="DT456" s="648"/>
      <c r="DU456" s="648"/>
      <c r="DV456" s="648"/>
      <c r="DW456" s="648"/>
      <c r="DX456" s="648"/>
      <c r="DY456" s="648"/>
      <c r="DZ456" s="648"/>
      <c r="EA456" s="648"/>
      <c r="EB456" s="648"/>
      <c r="EC456" s="648"/>
      <c r="ED456" s="648"/>
      <c r="EE456" s="648"/>
      <c r="EF456" s="648"/>
      <c r="EG456" s="648"/>
      <c r="EH456" s="648"/>
      <c r="EI456" s="648"/>
      <c r="EJ456" s="648"/>
      <c r="EK456" s="648"/>
      <c r="EL456" s="648"/>
      <c r="EM456" s="648"/>
      <c r="EN456" s="648"/>
      <c r="EO456" s="648"/>
      <c r="EP456" s="648"/>
      <c r="EQ456" s="648"/>
      <c r="ER456" s="648"/>
      <c r="ES456" s="648"/>
      <c r="ET456" s="648"/>
      <c r="EU456" s="648"/>
      <c r="EV456" s="648"/>
      <c r="EW456" s="648"/>
      <c r="EX456" s="648"/>
      <c r="EY456" s="648"/>
      <c r="EZ456" s="648"/>
      <c r="FA456" s="648"/>
      <c r="FB456" s="648"/>
      <c r="FC456" s="648"/>
      <c r="FD456" s="648"/>
      <c r="FE456" s="648"/>
      <c r="FF456" s="648"/>
      <c r="FG456" s="648"/>
      <c r="FH456" s="648"/>
      <c r="FI456" s="648"/>
      <c r="FJ456" s="648"/>
      <c r="FK456" s="648"/>
      <c r="FL456" s="648"/>
      <c r="FM456" s="648"/>
      <c r="FN456" s="648"/>
      <c r="FO456" s="648"/>
      <c r="FP456" s="648"/>
      <c r="FQ456" s="648"/>
      <c r="FR456" s="648"/>
      <c r="FS456" s="648"/>
      <c r="FT456" s="648"/>
      <c r="FU456" s="648"/>
      <c r="FV456" s="648"/>
      <c r="FW456" s="648"/>
      <c r="FX456" s="648"/>
      <c r="FY456" s="648"/>
      <c r="FZ456" s="648"/>
      <c r="GA456" s="648"/>
      <c r="GB456" s="648"/>
      <c r="GC456" s="648"/>
      <c r="GD456" s="648"/>
      <c r="GE456" s="648"/>
      <c r="GF456" s="648"/>
      <c r="GG456" s="648"/>
      <c r="GH456" s="648"/>
      <c r="GI456" s="648"/>
      <c r="GJ456" s="648"/>
      <c r="GK456" s="648"/>
      <c r="GL456" s="648"/>
      <c r="GM456" s="648"/>
      <c r="GN456" s="648"/>
      <c r="GO456" s="648"/>
      <c r="GP456" s="648"/>
      <c r="GQ456" s="648"/>
      <c r="GR456" s="648"/>
      <c r="GS456" s="648"/>
      <c r="GT456" s="648"/>
      <c r="GU456" s="648"/>
      <c r="GV456" s="648"/>
      <c r="GW456" s="648"/>
      <c r="GX456" s="648"/>
      <c r="GY456" s="648"/>
      <c r="GZ456" s="648"/>
      <c r="HA456" s="648"/>
      <c r="HB456" s="648"/>
      <c r="HC456" s="648"/>
      <c r="HD456" s="648"/>
      <c r="HE456" s="648"/>
      <c r="HF456" s="648"/>
      <c r="HG456" s="648"/>
      <c r="HH456" s="648"/>
      <c r="HI456" s="648"/>
      <c r="HJ456" s="648"/>
      <c r="HK456" s="648"/>
      <c r="HL456" s="648"/>
    </row>
    <row r="457" spans="1:220" s="679" customFormat="1">
      <c r="A457" s="648"/>
      <c r="B457" s="648"/>
      <c r="C457" s="648"/>
      <c r="D457" s="648"/>
      <c r="E457" s="648"/>
      <c r="F457" s="648"/>
      <c r="G457" s="690"/>
      <c r="H457" s="691"/>
      <c r="I457" s="691"/>
      <c r="J457" s="645"/>
      <c r="K457" s="648"/>
      <c r="L457" s="648"/>
      <c r="M457" s="648"/>
      <c r="N457" s="648"/>
      <c r="O457" s="648"/>
      <c r="P457" s="648"/>
      <c r="Q457" s="648"/>
      <c r="R457" s="648"/>
      <c r="S457" s="648"/>
      <c r="T457" s="648"/>
      <c r="U457" s="648"/>
      <c r="V457" s="648"/>
      <c r="W457" s="648"/>
      <c r="X457" s="648"/>
      <c r="Y457" s="648"/>
      <c r="Z457" s="648"/>
      <c r="AA457" s="648"/>
      <c r="AB457" s="648"/>
      <c r="AC457" s="648"/>
      <c r="AD457" s="648"/>
      <c r="AE457" s="648"/>
      <c r="AF457" s="648"/>
      <c r="AG457" s="648"/>
      <c r="AH457" s="648"/>
      <c r="AI457" s="648"/>
      <c r="AJ457" s="648"/>
      <c r="AK457" s="648"/>
      <c r="AL457" s="648"/>
      <c r="AM457" s="648"/>
      <c r="AN457" s="648"/>
      <c r="AO457" s="648"/>
      <c r="AP457" s="648"/>
      <c r="AQ457" s="648"/>
      <c r="AR457" s="648"/>
      <c r="AS457" s="648"/>
      <c r="AT457" s="648"/>
      <c r="AU457" s="648"/>
      <c r="AV457" s="648"/>
      <c r="AW457" s="648"/>
      <c r="AX457" s="648"/>
      <c r="AY457" s="648"/>
      <c r="AZ457" s="648"/>
      <c r="BA457" s="648"/>
      <c r="BB457" s="648"/>
      <c r="BC457" s="648"/>
      <c r="BD457" s="648"/>
      <c r="BE457" s="648"/>
      <c r="BF457" s="648"/>
      <c r="BG457" s="648"/>
      <c r="BH457" s="648"/>
      <c r="BI457" s="648"/>
      <c r="BJ457" s="648"/>
      <c r="BK457" s="648"/>
      <c r="BL457" s="648"/>
      <c r="BM457" s="648"/>
      <c r="BN457" s="648"/>
      <c r="BO457" s="648"/>
      <c r="BP457" s="648"/>
      <c r="BQ457" s="648"/>
      <c r="BR457" s="648"/>
      <c r="BS457" s="648"/>
      <c r="BT457" s="648"/>
      <c r="BU457" s="648"/>
      <c r="BV457" s="648"/>
      <c r="BW457" s="648"/>
      <c r="BX457" s="648"/>
      <c r="BY457" s="648"/>
      <c r="BZ457" s="648"/>
      <c r="CA457" s="648"/>
      <c r="CB457" s="648"/>
      <c r="CC457" s="648"/>
      <c r="CD457" s="648"/>
      <c r="CE457" s="648"/>
      <c r="CF457" s="648"/>
      <c r="CG457" s="648"/>
      <c r="CH457" s="648"/>
      <c r="CI457" s="648"/>
      <c r="CJ457" s="648"/>
      <c r="CK457" s="648"/>
      <c r="CL457" s="648"/>
      <c r="CM457" s="648"/>
      <c r="CN457" s="648"/>
      <c r="CO457" s="648"/>
      <c r="CP457" s="648"/>
      <c r="CQ457" s="648"/>
      <c r="CR457" s="648"/>
      <c r="CS457" s="648"/>
      <c r="CT457" s="648"/>
      <c r="CU457" s="648"/>
      <c r="CV457" s="648"/>
      <c r="CW457" s="648"/>
      <c r="CX457" s="648"/>
      <c r="CY457" s="648"/>
      <c r="CZ457" s="648"/>
      <c r="DA457" s="648"/>
      <c r="DB457" s="648"/>
      <c r="DC457" s="648"/>
      <c r="DD457" s="648"/>
      <c r="DE457" s="648"/>
      <c r="DF457" s="648"/>
      <c r="DG457" s="648"/>
      <c r="DH457" s="648"/>
      <c r="DI457" s="648"/>
      <c r="DJ457" s="648"/>
      <c r="DK457" s="648"/>
      <c r="DL457" s="648"/>
      <c r="DM457" s="648"/>
      <c r="DN457" s="648"/>
      <c r="DO457" s="648"/>
      <c r="DP457" s="648"/>
      <c r="DQ457" s="648"/>
      <c r="DR457" s="648"/>
      <c r="DS457" s="648"/>
      <c r="DT457" s="648"/>
      <c r="DU457" s="648"/>
      <c r="DV457" s="648"/>
      <c r="DW457" s="648"/>
      <c r="DX457" s="648"/>
      <c r="DY457" s="648"/>
      <c r="DZ457" s="648"/>
      <c r="EA457" s="648"/>
      <c r="EB457" s="648"/>
      <c r="EC457" s="648"/>
      <c r="ED457" s="648"/>
      <c r="EE457" s="648"/>
      <c r="EF457" s="648"/>
      <c r="EG457" s="648"/>
      <c r="EH457" s="648"/>
      <c r="EI457" s="648"/>
      <c r="EJ457" s="648"/>
      <c r="EK457" s="648"/>
      <c r="EL457" s="648"/>
      <c r="EM457" s="648"/>
      <c r="EN457" s="648"/>
      <c r="EO457" s="648"/>
      <c r="EP457" s="648"/>
      <c r="EQ457" s="648"/>
      <c r="ER457" s="648"/>
      <c r="ES457" s="648"/>
      <c r="ET457" s="648"/>
      <c r="EU457" s="648"/>
      <c r="EV457" s="648"/>
      <c r="EW457" s="648"/>
      <c r="EX457" s="648"/>
      <c r="EY457" s="648"/>
      <c r="EZ457" s="648"/>
      <c r="FA457" s="648"/>
      <c r="FB457" s="648"/>
      <c r="FC457" s="648"/>
      <c r="FD457" s="648"/>
      <c r="FE457" s="648"/>
      <c r="FF457" s="648"/>
      <c r="FG457" s="648"/>
      <c r="FH457" s="648"/>
      <c r="FI457" s="648"/>
      <c r="FJ457" s="648"/>
      <c r="FK457" s="648"/>
      <c r="FL457" s="648"/>
      <c r="FM457" s="648"/>
      <c r="FN457" s="648"/>
      <c r="FO457" s="648"/>
      <c r="FP457" s="648"/>
      <c r="FQ457" s="648"/>
      <c r="FR457" s="648"/>
      <c r="FS457" s="648"/>
      <c r="FT457" s="648"/>
      <c r="FU457" s="648"/>
      <c r="FV457" s="648"/>
      <c r="FW457" s="648"/>
      <c r="FX457" s="648"/>
      <c r="FY457" s="648"/>
      <c r="FZ457" s="648"/>
      <c r="GA457" s="648"/>
      <c r="GB457" s="648"/>
      <c r="GC457" s="648"/>
      <c r="GD457" s="648"/>
      <c r="GE457" s="648"/>
      <c r="GF457" s="648"/>
      <c r="GG457" s="648"/>
      <c r="GH457" s="648"/>
      <c r="GI457" s="648"/>
      <c r="GJ457" s="648"/>
      <c r="GK457" s="648"/>
      <c r="GL457" s="648"/>
      <c r="GM457" s="648"/>
      <c r="GN457" s="648"/>
      <c r="GO457" s="648"/>
      <c r="GP457" s="648"/>
      <c r="GQ457" s="648"/>
      <c r="GR457" s="648"/>
      <c r="GS457" s="648"/>
      <c r="GT457" s="648"/>
      <c r="GU457" s="648"/>
      <c r="GV457" s="648"/>
      <c r="GW457" s="648"/>
      <c r="GX457" s="648"/>
      <c r="GY457" s="648"/>
      <c r="GZ457" s="648"/>
      <c r="HA457" s="648"/>
      <c r="HB457" s="648"/>
      <c r="HC457" s="648"/>
      <c r="HD457" s="648"/>
      <c r="HE457" s="648"/>
      <c r="HF457" s="648"/>
      <c r="HG457" s="648"/>
      <c r="HH457" s="648"/>
      <c r="HI457" s="648"/>
      <c r="HJ457" s="648"/>
      <c r="HK457" s="648"/>
      <c r="HL457" s="648"/>
    </row>
    <row r="458" spans="1:220" s="679" customFormat="1">
      <c r="A458" s="648"/>
      <c r="B458" s="648"/>
      <c r="C458" s="648"/>
      <c r="D458" s="648"/>
      <c r="E458" s="648"/>
      <c r="F458" s="648"/>
      <c r="G458" s="690"/>
      <c r="H458" s="691"/>
      <c r="I458" s="691"/>
      <c r="J458" s="645"/>
      <c r="K458" s="648"/>
      <c r="L458" s="648"/>
      <c r="M458" s="648"/>
      <c r="N458" s="648"/>
      <c r="O458" s="648"/>
      <c r="P458" s="648"/>
      <c r="Q458" s="648"/>
      <c r="R458" s="648"/>
      <c r="S458" s="648"/>
      <c r="T458" s="648"/>
      <c r="U458" s="648"/>
      <c r="V458" s="648"/>
      <c r="W458" s="648"/>
      <c r="X458" s="648"/>
      <c r="Y458" s="648"/>
      <c r="Z458" s="648"/>
      <c r="AA458" s="648"/>
      <c r="AB458" s="648"/>
      <c r="AC458" s="648"/>
      <c r="AD458" s="648"/>
      <c r="AE458" s="648"/>
      <c r="AF458" s="648"/>
      <c r="AG458" s="648"/>
      <c r="AH458" s="648"/>
      <c r="AI458" s="648"/>
      <c r="AJ458" s="648"/>
      <c r="AK458" s="648"/>
      <c r="AL458" s="648"/>
      <c r="AM458" s="648"/>
      <c r="AN458" s="648"/>
      <c r="AO458" s="648"/>
      <c r="AP458" s="648"/>
      <c r="AQ458" s="648"/>
      <c r="AR458" s="648"/>
      <c r="AS458" s="648"/>
      <c r="AT458" s="648"/>
      <c r="AU458" s="648"/>
      <c r="AV458" s="648"/>
      <c r="AW458" s="648"/>
      <c r="AX458" s="648"/>
      <c r="AY458" s="648"/>
      <c r="AZ458" s="648"/>
      <c r="BA458" s="648"/>
      <c r="BB458" s="648"/>
      <c r="BC458" s="648"/>
      <c r="BD458" s="648"/>
      <c r="BE458" s="648"/>
      <c r="BF458" s="648"/>
      <c r="BG458" s="648"/>
      <c r="BH458" s="648"/>
      <c r="BI458" s="648"/>
      <c r="BJ458" s="648"/>
      <c r="BK458" s="648"/>
      <c r="BL458" s="648"/>
      <c r="BM458" s="648"/>
      <c r="BN458" s="648"/>
      <c r="BO458" s="648"/>
      <c r="BP458" s="648"/>
      <c r="BQ458" s="648"/>
      <c r="BR458" s="648"/>
      <c r="BS458" s="648"/>
      <c r="BT458" s="648"/>
      <c r="BU458" s="648"/>
      <c r="BV458" s="648"/>
      <c r="BW458" s="648"/>
      <c r="BX458" s="648"/>
      <c r="BY458" s="648"/>
      <c r="BZ458" s="648"/>
      <c r="CA458" s="648"/>
      <c r="CB458" s="648"/>
      <c r="CC458" s="648"/>
      <c r="CD458" s="648"/>
      <c r="CE458" s="648"/>
      <c r="CF458" s="648"/>
      <c r="CG458" s="648"/>
      <c r="CH458" s="648"/>
      <c r="CI458" s="648"/>
      <c r="CJ458" s="648"/>
      <c r="CK458" s="648"/>
      <c r="CL458" s="648"/>
      <c r="CM458" s="648"/>
      <c r="CN458" s="648"/>
      <c r="CO458" s="648"/>
      <c r="CP458" s="648"/>
      <c r="CQ458" s="648"/>
      <c r="CR458" s="648"/>
      <c r="CS458" s="648"/>
      <c r="CT458" s="648"/>
      <c r="CU458" s="648"/>
      <c r="CV458" s="648"/>
      <c r="CW458" s="648"/>
      <c r="CX458" s="648"/>
      <c r="CY458" s="648"/>
      <c r="CZ458" s="648"/>
      <c r="DA458" s="648"/>
      <c r="DB458" s="648"/>
      <c r="DC458" s="648"/>
      <c r="DD458" s="648"/>
      <c r="DE458" s="648"/>
      <c r="DF458" s="648"/>
      <c r="DG458" s="648"/>
      <c r="DH458" s="648"/>
      <c r="DI458" s="648"/>
      <c r="DJ458" s="648"/>
      <c r="DK458" s="648"/>
      <c r="DL458" s="648"/>
      <c r="DM458" s="648"/>
      <c r="DN458" s="648"/>
      <c r="DO458" s="648"/>
      <c r="DP458" s="648"/>
      <c r="DQ458" s="648"/>
      <c r="DR458" s="648"/>
      <c r="DS458" s="648"/>
      <c r="DT458" s="648"/>
      <c r="DU458" s="648"/>
      <c r="DV458" s="648"/>
      <c r="DW458" s="648"/>
      <c r="DX458" s="648"/>
      <c r="DY458" s="648"/>
      <c r="DZ458" s="648"/>
      <c r="EA458" s="648"/>
      <c r="EB458" s="648"/>
      <c r="EC458" s="648"/>
      <c r="ED458" s="648"/>
      <c r="EE458" s="648"/>
      <c r="EF458" s="648"/>
      <c r="EG458" s="648"/>
      <c r="EH458" s="648"/>
      <c r="EI458" s="648"/>
      <c r="EJ458" s="648"/>
      <c r="EK458" s="648"/>
      <c r="EL458" s="648"/>
      <c r="EM458" s="648"/>
      <c r="EN458" s="648"/>
      <c r="EO458" s="648"/>
      <c r="EP458" s="648"/>
      <c r="EQ458" s="648"/>
      <c r="ER458" s="648"/>
      <c r="ES458" s="648"/>
      <c r="ET458" s="648"/>
      <c r="EU458" s="648"/>
      <c r="EV458" s="648"/>
      <c r="EW458" s="648"/>
      <c r="EX458" s="648"/>
      <c r="EY458" s="648"/>
      <c r="EZ458" s="648"/>
      <c r="FA458" s="648"/>
      <c r="FB458" s="648"/>
      <c r="FC458" s="648"/>
      <c r="FD458" s="648"/>
      <c r="FE458" s="648"/>
      <c r="FF458" s="648"/>
      <c r="FG458" s="648"/>
      <c r="FH458" s="648"/>
      <c r="FI458" s="648"/>
      <c r="FJ458" s="648"/>
      <c r="FK458" s="648"/>
      <c r="FL458" s="648"/>
      <c r="FM458" s="648"/>
      <c r="FN458" s="648"/>
      <c r="FO458" s="648"/>
      <c r="FP458" s="648"/>
      <c r="FQ458" s="648"/>
      <c r="FR458" s="648"/>
      <c r="FS458" s="648"/>
      <c r="FT458" s="648"/>
      <c r="FU458" s="648"/>
      <c r="FV458" s="648"/>
      <c r="FW458" s="648"/>
      <c r="FX458" s="648"/>
      <c r="FY458" s="648"/>
      <c r="FZ458" s="648"/>
      <c r="GA458" s="648"/>
      <c r="GB458" s="648"/>
      <c r="GC458" s="648"/>
      <c r="GD458" s="648"/>
      <c r="GE458" s="648"/>
      <c r="GF458" s="648"/>
      <c r="GG458" s="648"/>
      <c r="GH458" s="648"/>
      <c r="GI458" s="648"/>
      <c r="GJ458" s="648"/>
      <c r="GK458" s="648"/>
      <c r="GL458" s="648"/>
      <c r="GM458" s="648"/>
      <c r="GN458" s="648"/>
      <c r="GO458" s="648"/>
      <c r="GP458" s="648"/>
      <c r="GQ458" s="648"/>
      <c r="GR458" s="648"/>
      <c r="GS458" s="648"/>
      <c r="GT458" s="648"/>
      <c r="GU458" s="648"/>
      <c r="GV458" s="648"/>
      <c r="GW458" s="648"/>
      <c r="GX458" s="648"/>
      <c r="GY458" s="648"/>
      <c r="GZ458" s="648"/>
      <c r="HA458" s="648"/>
      <c r="HB458" s="648"/>
      <c r="HC458" s="648"/>
      <c r="HD458" s="648"/>
      <c r="HE458" s="648"/>
      <c r="HF458" s="648"/>
      <c r="HG458" s="648"/>
      <c r="HH458" s="648"/>
      <c r="HI458" s="648"/>
      <c r="HJ458" s="648"/>
      <c r="HK458" s="648"/>
      <c r="HL458" s="648"/>
    </row>
    <row r="459" spans="1:220" s="679" customFormat="1">
      <c r="A459" s="648"/>
      <c r="B459" s="648"/>
      <c r="C459" s="648"/>
      <c r="D459" s="648"/>
      <c r="E459" s="648"/>
      <c r="F459" s="648"/>
      <c r="G459" s="690"/>
      <c r="H459" s="691"/>
      <c r="I459" s="691"/>
      <c r="J459" s="645"/>
      <c r="K459" s="648"/>
      <c r="L459" s="648"/>
      <c r="M459" s="648"/>
      <c r="N459" s="648"/>
      <c r="O459" s="648"/>
      <c r="P459" s="648"/>
      <c r="Q459" s="648"/>
      <c r="R459" s="648"/>
      <c r="S459" s="648"/>
      <c r="T459" s="648"/>
      <c r="U459" s="648"/>
      <c r="V459" s="648"/>
      <c r="W459" s="648"/>
      <c r="X459" s="648"/>
      <c r="Y459" s="648"/>
      <c r="Z459" s="648"/>
      <c r="AA459" s="648"/>
      <c r="AB459" s="648"/>
      <c r="AC459" s="648"/>
      <c r="AD459" s="648"/>
      <c r="AE459" s="648"/>
      <c r="AF459" s="648"/>
      <c r="AG459" s="648"/>
      <c r="AH459" s="648"/>
      <c r="AI459" s="648"/>
      <c r="AJ459" s="648"/>
      <c r="AK459" s="648"/>
      <c r="AL459" s="648"/>
      <c r="AM459" s="648"/>
      <c r="AN459" s="648"/>
      <c r="AO459" s="648"/>
      <c r="AP459" s="648"/>
      <c r="AQ459" s="648"/>
      <c r="AR459" s="648"/>
      <c r="AS459" s="648"/>
      <c r="AT459" s="648"/>
      <c r="AU459" s="648"/>
      <c r="AV459" s="648"/>
      <c r="AW459" s="648"/>
      <c r="AX459" s="648"/>
      <c r="AY459" s="648"/>
      <c r="AZ459" s="648"/>
      <c r="BA459" s="648"/>
      <c r="BB459" s="648"/>
      <c r="BC459" s="648"/>
      <c r="BD459" s="648"/>
      <c r="BE459" s="648"/>
      <c r="BF459" s="648"/>
      <c r="BG459" s="648"/>
      <c r="BH459" s="648"/>
      <c r="BI459" s="648"/>
      <c r="BJ459" s="648"/>
      <c r="BK459" s="648"/>
      <c r="BL459" s="648"/>
      <c r="BM459" s="648"/>
      <c r="BN459" s="648"/>
      <c r="BO459" s="648"/>
      <c r="BP459" s="648"/>
      <c r="BQ459" s="648"/>
      <c r="BR459" s="648"/>
      <c r="BS459" s="648"/>
      <c r="BT459" s="648"/>
      <c r="BU459" s="648"/>
      <c r="BV459" s="648"/>
      <c r="BW459" s="648"/>
      <c r="BX459" s="648"/>
      <c r="BY459" s="648"/>
      <c r="BZ459" s="648"/>
      <c r="CA459" s="648"/>
      <c r="CB459" s="648"/>
      <c r="CC459" s="648"/>
      <c r="CD459" s="648"/>
      <c r="CE459" s="648"/>
      <c r="CF459" s="648"/>
      <c r="CG459" s="648"/>
      <c r="CH459" s="648"/>
      <c r="CI459" s="648"/>
      <c r="CJ459" s="648"/>
      <c r="CK459" s="648"/>
      <c r="CL459" s="648"/>
      <c r="CM459" s="648"/>
      <c r="CN459" s="648"/>
      <c r="CO459" s="648"/>
      <c r="CP459" s="648"/>
      <c r="CQ459" s="648"/>
      <c r="CR459" s="648"/>
      <c r="CS459" s="648"/>
      <c r="CT459" s="648"/>
      <c r="CU459" s="648"/>
      <c r="CV459" s="648"/>
      <c r="CW459" s="648"/>
      <c r="CX459" s="648"/>
      <c r="CY459" s="648"/>
      <c r="CZ459" s="648"/>
      <c r="DA459" s="648"/>
      <c r="DB459" s="648"/>
      <c r="DC459" s="648"/>
      <c r="DD459" s="648"/>
      <c r="DE459" s="648"/>
      <c r="DF459" s="648"/>
      <c r="DG459" s="648"/>
      <c r="DH459" s="648"/>
      <c r="DI459" s="648"/>
      <c r="DJ459" s="648"/>
      <c r="DK459" s="648"/>
      <c r="DL459" s="648"/>
      <c r="DM459" s="648"/>
      <c r="DN459" s="648"/>
      <c r="DO459" s="648"/>
      <c r="DP459" s="648"/>
      <c r="DQ459" s="648"/>
      <c r="DR459" s="648"/>
      <c r="DS459" s="648"/>
      <c r="DT459" s="648"/>
      <c r="DU459" s="648"/>
      <c r="DV459" s="648"/>
      <c r="DW459" s="648"/>
      <c r="DX459" s="648"/>
      <c r="DY459" s="648"/>
      <c r="DZ459" s="648"/>
      <c r="EA459" s="648"/>
      <c r="EB459" s="648"/>
      <c r="EC459" s="648"/>
      <c r="ED459" s="648"/>
      <c r="EE459" s="648"/>
      <c r="EF459" s="648"/>
      <c r="EG459" s="648"/>
      <c r="EH459" s="648"/>
      <c r="EI459" s="648"/>
      <c r="EJ459" s="648"/>
      <c r="EK459" s="648"/>
      <c r="EL459" s="648"/>
      <c r="EM459" s="648"/>
      <c r="EN459" s="648"/>
      <c r="EO459" s="648"/>
      <c r="EP459" s="648"/>
      <c r="EQ459" s="648"/>
      <c r="ER459" s="648"/>
      <c r="ES459" s="648"/>
      <c r="ET459" s="648"/>
      <c r="EU459" s="648"/>
      <c r="EV459" s="648"/>
      <c r="EW459" s="648"/>
      <c r="EX459" s="648"/>
      <c r="EY459" s="648"/>
      <c r="EZ459" s="648"/>
      <c r="FA459" s="648"/>
      <c r="FB459" s="648"/>
      <c r="FC459" s="648"/>
      <c r="FD459" s="648"/>
      <c r="FE459" s="648"/>
      <c r="FF459" s="648"/>
      <c r="FG459" s="648"/>
      <c r="FH459" s="648"/>
      <c r="FI459" s="648"/>
      <c r="FJ459" s="648"/>
      <c r="FK459" s="648"/>
      <c r="FL459" s="648"/>
      <c r="FM459" s="648"/>
      <c r="FN459" s="648"/>
      <c r="FO459" s="648"/>
      <c r="FP459" s="648"/>
      <c r="FQ459" s="648"/>
      <c r="FR459" s="648"/>
      <c r="FS459" s="648"/>
      <c r="FT459" s="648"/>
      <c r="FU459" s="648"/>
      <c r="FV459" s="648"/>
      <c r="FW459" s="648"/>
      <c r="FX459" s="648"/>
      <c r="FY459" s="648"/>
      <c r="FZ459" s="648"/>
      <c r="GA459" s="648"/>
      <c r="GB459" s="648"/>
      <c r="GC459" s="648"/>
      <c r="GD459" s="648"/>
      <c r="GE459" s="648"/>
      <c r="GF459" s="648"/>
      <c r="GG459" s="648"/>
      <c r="GH459" s="648"/>
      <c r="GI459" s="648"/>
      <c r="GJ459" s="648"/>
      <c r="GK459" s="648"/>
      <c r="GL459" s="648"/>
      <c r="GM459" s="648"/>
      <c r="GN459" s="648"/>
      <c r="GO459" s="648"/>
      <c r="GP459" s="648"/>
      <c r="GQ459" s="648"/>
      <c r="GR459" s="648"/>
      <c r="GS459" s="648"/>
      <c r="GT459" s="648"/>
      <c r="GU459" s="648"/>
      <c r="GV459" s="648"/>
      <c r="GW459" s="648"/>
      <c r="GX459" s="648"/>
      <c r="GY459" s="648"/>
      <c r="GZ459" s="648"/>
      <c r="HA459" s="648"/>
      <c r="HB459" s="648"/>
      <c r="HC459" s="648"/>
      <c r="HD459" s="648"/>
      <c r="HE459" s="648"/>
      <c r="HF459" s="648"/>
      <c r="HG459" s="648"/>
      <c r="HH459" s="648"/>
      <c r="HI459" s="648"/>
      <c r="HJ459" s="648"/>
      <c r="HK459" s="648"/>
      <c r="HL459" s="648"/>
    </row>
    <row r="460" spans="1:220" s="679" customFormat="1">
      <c r="A460" s="648"/>
      <c r="B460" s="648"/>
      <c r="C460" s="648"/>
      <c r="D460" s="648"/>
      <c r="E460" s="648"/>
      <c r="F460" s="648"/>
      <c r="G460" s="690"/>
      <c r="H460" s="691"/>
      <c r="I460" s="691"/>
      <c r="J460" s="645"/>
      <c r="K460" s="648"/>
      <c r="L460" s="648"/>
      <c r="M460" s="648"/>
      <c r="N460" s="648"/>
      <c r="O460" s="648"/>
      <c r="P460" s="648"/>
      <c r="Q460" s="648"/>
      <c r="R460" s="648"/>
      <c r="S460" s="648"/>
      <c r="T460" s="648"/>
      <c r="U460" s="648"/>
      <c r="V460" s="648"/>
      <c r="W460" s="648"/>
      <c r="X460" s="648"/>
      <c r="Y460" s="648"/>
      <c r="Z460" s="648"/>
      <c r="AA460" s="648"/>
      <c r="AB460" s="648"/>
      <c r="AC460" s="648"/>
      <c r="AD460" s="648"/>
      <c r="AE460" s="648"/>
      <c r="AF460" s="648"/>
      <c r="AG460" s="648"/>
      <c r="AH460" s="648"/>
      <c r="AI460" s="648"/>
      <c r="AJ460" s="648"/>
      <c r="AK460" s="648"/>
      <c r="AL460" s="648"/>
      <c r="AM460" s="648"/>
      <c r="AN460" s="648"/>
      <c r="AO460" s="648"/>
      <c r="AP460" s="648"/>
      <c r="AQ460" s="648"/>
      <c r="AR460" s="648"/>
      <c r="AS460" s="648"/>
      <c r="AT460" s="648"/>
      <c r="AU460" s="648"/>
      <c r="AV460" s="648"/>
      <c r="AW460" s="648"/>
      <c r="AX460" s="648"/>
      <c r="AY460" s="648"/>
      <c r="AZ460" s="648"/>
      <c r="BA460" s="648"/>
      <c r="BB460" s="648"/>
      <c r="BC460" s="648"/>
      <c r="BD460" s="648"/>
      <c r="BE460" s="648"/>
      <c r="BF460" s="648"/>
      <c r="BG460" s="648"/>
      <c r="BH460" s="648"/>
      <c r="BI460" s="648"/>
      <c r="BJ460" s="648"/>
      <c r="BK460" s="648"/>
      <c r="BL460" s="648"/>
      <c r="BM460" s="648"/>
      <c r="BN460" s="648"/>
      <c r="BO460" s="648"/>
      <c r="BP460" s="648"/>
      <c r="BQ460" s="648"/>
      <c r="BR460" s="648"/>
      <c r="BS460" s="648"/>
      <c r="BT460" s="648"/>
      <c r="BU460" s="648"/>
      <c r="BV460" s="648"/>
      <c r="BW460" s="648"/>
      <c r="BX460" s="648"/>
      <c r="BY460" s="648"/>
      <c r="BZ460" s="648"/>
      <c r="CA460" s="648"/>
      <c r="CB460" s="648"/>
      <c r="CC460" s="648"/>
      <c r="CD460" s="648"/>
      <c r="CE460" s="648"/>
      <c r="CF460" s="648"/>
      <c r="CG460" s="648"/>
      <c r="CH460" s="648"/>
      <c r="CI460" s="648"/>
      <c r="CJ460" s="648"/>
      <c r="CK460" s="648"/>
      <c r="CL460" s="648"/>
      <c r="CM460" s="648"/>
      <c r="CN460" s="648"/>
      <c r="CO460" s="648"/>
      <c r="CP460" s="648"/>
      <c r="CQ460" s="648"/>
      <c r="CR460" s="648"/>
      <c r="CS460" s="648"/>
      <c r="CT460" s="648"/>
      <c r="CU460" s="648"/>
      <c r="CV460" s="648"/>
      <c r="CW460" s="648"/>
      <c r="CX460" s="648"/>
      <c r="CY460" s="648"/>
      <c r="CZ460" s="648"/>
      <c r="DA460" s="648"/>
      <c r="DB460" s="648"/>
      <c r="DC460" s="648"/>
      <c r="DD460" s="648"/>
      <c r="DE460" s="648"/>
      <c r="DF460" s="648"/>
      <c r="DG460" s="648"/>
      <c r="DH460" s="648"/>
      <c r="DI460" s="648"/>
      <c r="DJ460" s="648"/>
      <c r="DK460" s="648"/>
      <c r="DL460" s="648"/>
      <c r="DM460" s="648"/>
      <c r="DN460" s="648"/>
      <c r="DO460" s="648"/>
      <c r="DP460" s="648"/>
      <c r="DQ460" s="648"/>
      <c r="DR460" s="648"/>
      <c r="DS460" s="648"/>
      <c r="DT460" s="648"/>
      <c r="DU460" s="648"/>
      <c r="DV460" s="648"/>
      <c r="DW460" s="648"/>
      <c r="DX460" s="648"/>
      <c r="DY460" s="648"/>
      <c r="DZ460" s="648"/>
      <c r="EA460" s="648"/>
      <c r="EB460" s="648"/>
      <c r="EC460" s="648"/>
      <c r="ED460" s="648"/>
      <c r="EE460" s="648"/>
      <c r="EF460" s="648"/>
      <c r="EG460" s="648"/>
      <c r="EH460" s="648"/>
      <c r="EI460" s="648"/>
      <c r="EJ460" s="648"/>
      <c r="EK460" s="648"/>
      <c r="EL460" s="648"/>
      <c r="EM460" s="648"/>
      <c r="EN460" s="648"/>
      <c r="EO460" s="648"/>
      <c r="EP460" s="648"/>
      <c r="EQ460" s="648"/>
      <c r="ER460" s="648"/>
      <c r="ES460" s="648"/>
      <c r="ET460" s="648"/>
      <c r="EU460" s="648"/>
      <c r="EV460" s="648"/>
      <c r="EW460" s="648"/>
      <c r="EX460" s="648"/>
      <c r="EY460" s="648"/>
      <c r="EZ460" s="648"/>
      <c r="FA460" s="648"/>
      <c r="FB460" s="648"/>
      <c r="FC460" s="648"/>
      <c r="FD460" s="648"/>
      <c r="FE460" s="648"/>
      <c r="FF460" s="648"/>
      <c r="FG460" s="648"/>
      <c r="FH460" s="648"/>
      <c r="FI460" s="648"/>
      <c r="FJ460" s="648"/>
      <c r="FK460" s="648"/>
      <c r="FL460" s="648"/>
      <c r="FM460" s="648"/>
      <c r="FN460" s="648"/>
      <c r="FO460" s="648"/>
      <c r="FP460" s="648"/>
      <c r="FQ460" s="648"/>
      <c r="FR460" s="648"/>
      <c r="FS460" s="648"/>
      <c r="FT460" s="648"/>
      <c r="FU460" s="648"/>
      <c r="FV460" s="648"/>
      <c r="FW460" s="648"/>
      <c r="FX460" s="648"/>
      <c r="FY460" s="648"/>
      <c r="FZ460" s="648"/>
      <c r="GA460" s="648"/>
      <c r="GB460" s="648"/>
      <c r="GC460" s="648"/>
      <c r="GD460" s="648"/>
      <c r="GE460" s="648"/>
      <c r="GF460" s="648"/>
      <c r="GG460" s="648"/>
      <c r="GH460" s="648"/>
      <c r="GI460" s="648"/>
      <c r="GJ460" s="648"/>
      <c r="GK460" s="648"/>
      <c r="GL460" s="648"/>
      <c r="GM460" s="648"/>
      <c r="GN460" s="648"/>
      <c r="GO460" s="648"/>
      <c r="GP460" s="648"/>
      <c r="GQ460" s="648"/>
      <c r="GR460" s="648"/>
      <c r="GS460" s="648"/>
      <c r="GT460" s="648"/>
      <c r="GU460" s="648"/>
      <c r="GV460" s="648"/>
      <c r="GW460" s="648"/>
      <c r="GX460" s="648"/>
      <c r="GY460" s="648"/>
      <c r="GZ460" s="648"/>
      <c r="HA460" s="648"/>
      <c r="HB460" s="648"/>
      <c r="HC460" s="648"/>
      <c r="HD460" s="648"/>
      <c r="HE460" s="648"/>
      <c r="HF460" s="648"/>
      <c r="HG460" s="648"/>
      <c r="HH460" s="648"/>
      <c r="HI460" s="648"/>
      <c r="HJ460" s="648"/>
      <c r="HK460" s="648"/>
      <c r="HL460" s="648"/>
    </row>
    <row r="461" spans="1:220" s="679" customFormat="1">
      <c r="A461" s="648"/>
      <c r="B461" s="648"/>
      <c r="C461" s="648"/>
      <c r="D461" s="648"/>
      <c r="E461" s="648"/>
      <c r="F461" s="648"/>
      <c r="G461" s="690"/>
      <c r="H461" s="691"/>
      <c r="I461" s="691"/>
      <c r="J461" s="645"/>
      <c r="K461" s="648"/>
      <c r="L461" s="648"/>
      <c r="M461" s="648"/>
      <c r="N461" s="648"/>
      <c r="O461" s="648"/>
      <c r="P461" s="648"/>
      <c r="Q461" s="648"/>
      <c r="R461" s="648"/>
      <c r="S461" s="648"/>
      <c r="T461" s="648"/>
      <c r="U461" s="648"/>
      <c r="V461" s="648"/>
      <c r="W461" s="648"/>
      <c r="X461" s="648"/>
      <c r="Y461" s="648"/>
      <c r="Z461" s="648"/>
      <c r="AA461" s="648"/>
      <c r="AB461" s="648"/>
      <c r="AC461" s="648"/>
      <c r="AD461" s="648"/>
      <c r="AE461" s="648"/>
      <c r="AF461" s="648"/>
      <c r="AG461" s="648"/>
      <c r="AH461" s="648"/>
      <c r="AI461" s="648"/>
      <c r="AJ461" s="648"/>
      <c r="AK461" s="648"/>
      <c r="AL461" s="648"/>
      <c r="AM461" s="648"/>
      <c r="AN461" s="648"/>
      <c r="AO461" s="648"/>
      <c r="AP461" s="648"/>
      <c r="AQ461" s="648"/>
      <c r="AR461" s="648"/>
      <c r="AS461" s="648"/>
      <c r="AT461" s="648"/>
      <c r="AU461" s="648"/>
      <c r="AV461" s="648"/>
      <c r="AW461" s="648"/>
      <c r="AX461" s="648"/>
      <c r="AY461" s="648"/>
      <c r="AZ461" s="648"/>
      <c r="BA461" s="648"/>
      <c r="BB461" s="648"/>
      <c r="BC461" s="648"/>
      <c r="BD461" s="648"/>
      <c r="BE461" s="648"/>
      <c r="BF461" s="648"/>
      <c r="BG461" s="648"/>
      <c r="BH461" s="648"/>
      <c r="BI461" s="648"/>
      <c r="BJ461" s="648"/>
      <c r="BK461" s="648"/>
      <c r="BL461" s="648"/>
      <c r="BM461" s="648"/>
      <c r="BN461" s="648"/>
      <c r="BO461" s="648"/>
      <c r="BP461" s="648"/>
      <c r="BQ461" s="648"/>
      <c r="BR461" s="648"/>
      <c r="BS461" s="648"/>
      <c r="BT461" s="648"/>
      <c r="BU461" s="648"/>
      <c r="BV461" s="648"/>
      <c r="BW461" s="648"/>
      <c r="BX461" s="648"/>
      <c r="BY461" s="648"/>
      <c r="BZ461" s="648"/>
      <c r="CA461" s="648"/>
      <c r="CB461" s="648"/>
      <c r="CC461" s="648"/>
      <c r="CD461" s="648"/>
      <c r="CE461" s="648"/>
      <c r="CF461" s="648"/>
      <c r="CG461" s="648"/>
      <c r="CH461" s="648"/>
      <c r="CI461" s="648"/>
      <c r="CJ461" s="648"/>
      <c r="CK461" s="648"/>
      <c r="CL461" s="648"/>
      <c r="CM461" s="648"/>
      <c r="CN461" s="648"/>
      <c r="CO461" s="648"/>
      <c r="CP461" s="648"/>
      <c r="CQ461" s="648"/>
      <c r="CR461" s="648"/>
      <c r="CS461" s="648"/>
      <c r="CT461" s="648"/>
      <c r="CU461" s="648"/>
      <c r="CV461" s="648"/>
      <c r="CW461" s="648"/>
      <c r="CX461" s="648"/>
      <c r="CY461" s="648"/>
      <c r="CZ461" s="648"/>
      <c r="DA461" s="648"/>
      <c r="DB461" s="648"/>
      <c r="DC461" s="648"/>
      <c r="DD461" s="648"/>
      <c r="DE461" s="648"/>
      <c r="DF461" s="648"/>
      <c r="DG461" s="648"/>
      <c r="DH461" s="648"/>
      <c r="DI461" s="648"/>
      <c r="DJ461" s="648"/>
      <c r="DK461" s="648"/>
      <c r="DL461" s="648"/>
      <c r="DM461" s="648"/>
      <c r="DN461" s="648"/>
      <c r="DO461" s="648"/>
      <c r="DP461" s="648"/>
      <c r="DQ461" s="648"/>
      <c r="DR461" s="648"/>
      <c r="DS461" s="648"/>
      <c r="DT461" s="648"/>
      <c r="DU461" s="648"/>
      <c r="DV461" s="648"/>
      <c r="DW461" s="648"/>
      <c r="DX461" s="648"/>
      <c r="DY461" s="648"/>
      <c r="DZ461" s="648"/>
      <c r="EA461" s="648"/>
      <c r="EB461" s="648"/>
      <c r="EC461" s="648"/>
      <c r="ED461" s="648"/>
      <c r="EE461" s="648"/>
      <c r="EF461" s="648"/>
      <c r="EG461" s="648"/>
      <c r="EH461" s="648"/>
      <c r="EI461" s="648"/>
      <c r="EJ461" s="648"/>
      <c r="EK461" s="648"/>
      <c r="EL461" s="648"/>
      <c r="EM461" s="648"/>
      <c r="EN461" s="648"/>
      <c r="EO461" s="648"/>
      <c r="EP461" s="648"/>
      <c r="EQ461" s="648"/>
      <c r="ER461" s="648"/>
      <c r="ES461" s="648"/>
      <c r="ET461" s="648"/>
      <c r="EU461" s="648"/>
      <c r="EV461" s="648"/>
      <c r="EW461" s="648"/>
      <c r="EX461" s="648"/>
      <c r="EY461" s="648"/>
      <c r="EZ461" s="648"/>
      <c r="FA461" s="648"/>
      <c r="FB461" s="648"/>
      <c r="FC461" s="648"/>
      <c r="FD461" s="648"/>
      <c r="FE461" s="648"/>
      <c r="FF461" s="648"/>
      <c r="FG461" s="648"/>
      <c r="FH461" s="648"/>
      <c r="FI461" s="648"/>
      <c r="FJ461" s="648"/>
      <c r="FK461" s="648"/>
      <c r="FL461" s="648"/>
      <c r="FM461" s="648"/>
      <c r="FN461" s="648"/>
      <c r="FO461" s="648"/>
      <c r="FP461" s="648"/>
      <c r="FQ461" s="648"/>
      <c r="FR461" s="648"/>
      <c r="FS461" s="648"/>
      <c r="FT461" s="648"/>
      <c r="FU461" s="648"/>
      <c r="FV461" s="648"/>
      <c r="FW461" s="648"/>
      <c r="FX461" s="648"/>
      <c r="FY461" s="648"/>
      <c r="FZ461" s="648"/>
      <c r="GA461" s="648"/>
      <c r="GB461" s="648"/>
      <c r="GC461" s="648"/>
      <c r="GD461" s="648"/>
      <c r="GE461" s="648"/>
      <c r="GF461" s="648"/>
      <c r="GG461" s="648"/>
      <c r="GH461" s="648"/>
      <c r="GI461" s="648"/>
      <c r="GJ461" s="648"/>
      <c r="GK461" s="648"/>
      <c r="GL461" s="648"/>
      <c r="GM461" s="648"/>
      <c r="GN461" s="648"/>
      <c r="GO461" s="648"/>
      <c r="GP461" s="648"/>
      <c r="GQ461" s="648"/>
      <c r="GR461" s="648"/>
      <c r="GS461" s="648"/>
      <c r="GT461" s="648"/>
      <c r="GU461" s="648"/>
      <c r="GV461" s="648"/>
      <c r="GW461" s="648"/>
      <c r="GX461" s="648"/>
      <c r="GY461" s="648"/>
      <c r="GZ461" s="648"/>
      <c r="HA461" s="648"/>
      <c r="HB461" s="648"/>
      <c r="HC461" s="648"/>
      <c r="HD461" s="648"/>
      <c r="HE461" s="648"/>
      <c r="HF461" s="648"/>
      <c r="HG461" s="648"/>
      <c r="HH461" s="648"/>
      <c r="HI461" s="648"/>
      <c r="HJ461" s="648"/>
      <c r="HK461" s="648"/>
      <c r="HL461" s="648"/>
    </row>
    <row r="462" spans="1:220" s="679" customFormat="1">
      <c r="A462" s="648"/>
      <c r="B462" s="648"/>
      <c r="C462" s="648"/>
      <c r="D462" s="648"/>
      <c r="E462" s="648"/>
      <c r="F462" s="648"/>
      <c r="G462" s="690"/>
      <c r="H462" s="691"/>
      <c r="I462" s="691"/>
      <c r="J462" s="645"/>
      <c r="K462" s="648"/>
      <c r="L462" s="648"/>
      <c r="M462" s="648"/>
      <c r="N462" s="648"/>
      <c r="O462" s="648"/>
      <c r="P462" s="648"/>
      <c r="Q462" s="648"/>
      <c r="R462" s="648"/>
      <c r="S462" s="648"/>
      <c r="T462" s="648"/>
      <c r="U462" s="648"/>
      <c r="V462" s="648"/>
      <c r="W462" s="648"/>
      <c r="X462" s="648"/>
      <c r="Y462" s="648"/>
      <c r="Z462" s="648"/>
      <c r="AA462" s="648"/>
      <c r="AB462" s="648"/>
      <c r="AC462" s="648"/>
      <c r="AD462" s="648"/>
      <c r="AE462" s="648"/>
      <c r="AF462" s="648"/>
      <c r="AG462" s="648"/>
      <c r="AH462" s="648"/>
      <c r="AI462" s="648"/>
      <c r="AJ462" s="648"/>
      <c r="AK462" s="648"/>
      <c r="AL462" s="648"/>
      <c r="AM462" s="648"/>
      <c r="AN462" s="648"/>
      <c r="AO462" s="648"/>
      <c r="AP462" s="648"/>
      <c r="AQ462" s="648"/>
      <c r="AR462" s="648"/>
      <c r="AS462" s="648"/>
      <c r="AT462" s="648"/>
      <c r="AU462" s="648"/>
      <c r="AV462" s="648"/>
      <c r="AW462" s="648"/>
      <c r="AX462" s="648"/>
      <c r="AY462" s="648"/>
      <c r="AZ462" s="648"/>
      <c r="BA462" s="648"/>
      <c r="BB462" s="648"/>
      <c r="BC462" s="648"/>
      <c r="BD462" s="648"/>
      <c r="BE462" s="648"/>
      <c r="BF462" s="648"/>
      <c r="BG462" s="648"/>
      <c r="BH462" s="648"/>
      <c r="BI462" s="648"/>
      <c r="BJ462" s="648"/>
      <c r="BK462" s="648"/>
      <c r="BL462" s="648"/>
      <c r="BM462" s="648"/>
      <c r="BN462" s="648"/>
      <c r="BO462" s="648"/>
      <c r="BP462" s="648"/>
      <c r="BQ462" s="648"/>
      <c r="BR462" s="648"/>
      <c r="BS462" s="648"/>
      <c r="BT462" s="648"/>
      <c r="BU462" s="648"/>
      <c r="BV462" s="648"/>
      <c r="BW462" s="648"/>
      <c r="BX462" s="648"/>
      <c r="BY462" s="648"/>
      <c r="BZ462" s="648"/>
      <c r="CA462" s="648"/>
      <c r="CB462" s="648"/>
      <c r="CC462" s="648"/>
      <c r="CD462" s="648"/>
      <c r="CE462" s="648"/>
      <c r="CF462" s="648"/>
      <c r="CG462" s="648"/>
      <c r="CH462" s="648"/>
      <c r="CI462" s="648"/>
      <c r="CJ462" s="648"/>
      <c r="CK462" s="648"/>
      <c r="CL462" s="648"/>
      <c r="CM462" s="648"/>
      <c r="CN462" s="648"/>
      <c r="CO462" s="648"/>
      <c r="CP462" s="648"/>
      <c r="CQ462" s="648"/>
      <c r="CR462" s="648"/>
      <c r="CS462" s="648"/>
      <c r="CT462" s="648"/>
      <c r="CU462" s="648"/>
      <c r="CV462" s="648"/>
      <c r="CW462" s="648"/>
      <c r="CX462" s="648"/>
      <c r="CY462" s="648"/>
      <c r="CZ462" s="648"/>
      <c r="DA462" s="648"/>
      <c r="DB462" s="648"/>
      <c r="DC462" s="648"/>
      <c r="DD462" s="648"/>
      <c r="DE462" s="648"/>
      <c r="DF462" s="648"/>
      <c r="DG462" s="648"/>
      <c r="DH462" s="648"/>
      <c r="DI462" s="648"/>
      <c r="DJ462" s="648"/>
      <c r="DK462" s="648"/>
      <c r="DL462" s="648"/>
      <c r="DM462" s="648"/>
      <c r="DN462" s="648"/>
      <c r="DO462" s="648"/>
      <c r="DP462" s="648"/>
      <c r="DQ462" s="648"/>
      <c r="DR462" s="648"/>
      <c r="DS462" s="648"/>
      <c r="DT462" s="648"/>
      <c r="DU462" s="648"/>
      <c r="DV462" s="648"/>
      <c r="DW462" s="648"/>
      <c r="DX462" s="648"/>
      <c r="DY462" s="648"/>
      <c r="DZ462" s="648"/>
      <c r="EA462" s="648"/>
      <c r="EB462" s="648"/>
      <c r="EC462" s="648"/>
      <c r="ED462" s="648"/>
      <c r="EE462" s="648"/>
      <c r="EF462" s="648"/>
      <c r="EG462" s="648"/>
      <c r="EH462" s="648"/>
      <c r="EI462" s="648"/>
      <c r="EJ462" s="648"/>
      <c r="EK462" s="648"/>
      <c r="EL462" s="648"/>
      <c r="EM462" s="648"/>
      <c r="EN462" s="648"/>
      <c r="EO462" s="648"/>
      <c r="EP462" s="648"/>
      <c r="EQ462" s="648"/>
      <c r="ER462" s="648"/>
      <c r="ES462" s="648"/>
      <c r="ET462" s="648"/>
      <c r="EU462" s="648"/>
      <c r="EV462" s="648"/>
      <c r="EW462" s="648"/>
      <c r="EX462" s="648"/>
      <c r="EY462" s="648"/>
      <c r="EZ462" s="648"/>
      <c r="FA462" s="648"/>
      <c r="FB462" s="648"/>
      <c r="FC462" s="648"/>
      <c r="FD462" s="648"/>
      <c r="FE462" s="648"/>
      <c r="FF462" s="648"/>
      <c r="FG462" s="648"/>
      <c r="FH462" s="648"/>
      <c r="FI462" s="648"/>
      <c r="FJ462" s="648"/>
      <c r="FK462" s="648"/>
      <c r="FL462" s="648"/>
      <c r="FM462" s="648"/>
      <c r="FN462" s="648"/>
      <c r="FO462" s="648"/>
      <c r="FP462" s="648"/>
      <c r="FQ462" s="648"/>
      <c r="FR462" s="648"/>
      <c r="FS462" s="648"/>
      <c r="FT462" s="648"/>
      <c r="FU462" s="648"/>
      <c r="FV462" s="648"/>
      <c r="FW462" s="648"/>
      <c r="FX462" s="648"/>
      <c r="FY462" s="648"/>
      <c r="FZ462" s="648"/>
      <c r="GA462" s="648"/>
      <c r="GB462" s="648"/>
      <c r="GC462" s="648"/>
      <c r="GD462" s="648"/>
      <c r="GE462" s="648"/>
      <c r="GF462" s="648"/>
      <c r="GG462" s="648"/>
      <c r="GH462" s="648"/>
      <c r="GI462" s="648"/>
      <c r="GJ462" s="648"/>
      <c r="GK462" s="648"/>
      <c r="GL462" s="648"/>
      <c r="GM462" s="648"/>
      <c r="GN462" s="648"/>
      <c r="GO462" s="648"/>
      <c r="GP462" s="648"/>
      <c r="GQ462" s="648"/>
      <c r="GR462" s="648"/>
      <c r="GS462" s="648"/>
      <c r="GT462" s="648"/>
      <c r="GU462" s="648"/>
      <c r="GV462" s="648"/>
      <c r="GW462" s="648"/>
      <c r="GX462" s="648"/>
      <c r="GY462" s="648"/>
      <c r="GZ462" s="648"/>
      <c r="HA462" s="648"/>
      <c r="HB462" s="648"/>
      <c r="HC462" s="648"/>
      <c r="HD462" s="648"/>
      <c r="HE462" s="648"/>
      <c r="HF462" s="648"/>
      <c r="HG462" s="648"/>
      <c r="HH462" s="648"/>
      <c r="HI462" s="648"/>
      <c r="HJ462" s="648"/>
      <c r="HK462" s="648"/>
      <c r="HL462" s="648"/>
    </row>
    <row r="463" spans="1:220" s="679" customFormat="1">
      <c r="A463" s="648"/>
      <c r="B463" s="648"/>
      <c r="C463" s="648"/>
      <c r="D463" s="648"/>
      <c r="E463" s="648"/>
      <c r="F463" s="648"/>
      <c r="G463" s="690"/>
      <c r="H463" s="691"/>
      <c r="I463" s="691"/>
      <c r="J463" s="645"/>
      <c r="K463" s="648"/>
      <c r="L463" s="648"/>
      <c r="M463" s="648"/>
      <c r="N463" s="648"/>
      <c r="O463" s="648"/>
      <c r="P463" s="648"/>
      <c r="Q463" s="648"/>
      <c r="R463" s="648"/>
      <c r="S463" s="648"/>
      <c r="T463" s="648"/>
      <c r="U463" s="648"/>
      <c r="V463" s="648"/>
      <c r="W463" s="648"/>
      <c r="X463" s="648"/>
      <c r="Y463" s="648"/>
      <c r="Z463" s="648"/>
      <c r="AA463" s="648"/>
      <c r="AB463" s="648"/>
      <c r="AC463" s="648"/>
      <c r="AD463" s="648"/>
      <c r="AE463" s="648"/>
      <c r="AF463" s="648"/>
      <c r="AG463" s="648"/>
      <c r="AH463" s="648"/>
      <c r="AI463" s="648"/>
      <c r="AJ463" s="648"/>
      <c r="AK463" s="648"/>
      <c r="AL463" s="648"/>
      <c r="AM463" s="648"/>
      <c r="AN463" s="648"/>
      <c r="AO463" s="648"/>
      <c r="AP463" s="648"/>
      <c r="AQ463" s="648"/>
      <c r="AR463" s="648"/>
      <c r="AS463" s="648"/>
      <c r="AT463" s="648"/>
      <c r="AU463" s="648"/>
      <c r="AV463" s="648"/>
      <c r="AW463" s="648"/>
      <c r="AX463" s="648"/>
      <c r="AY463" s="648"/>
      <c r="AZ463" s="648"/>
      <c r="BA463" s="648"/>
      <c r="BB463" s="648"/>
      <c r="BC463" s="648"/>
      <c r="BD463" s="648"/>
      <c r="BE463" s="648"/>
      <c r="BF463" s="648"/>
      <c r="BG463" s="648"/>
      <c r="BH463" s="648"/>
      <c r="BI463" s="648"/>
      <c r="BJ463" s="648"/>
      <c r="BK463" s="648"/>
      <c r="BL463" s="648"/>
      <c r="BM463" s="648"/>
      <c r="BN463" s="648"/>
      <c r="BO463" s="648"/>
      <c r="BP463" s="648"/>
      <c r="BQ463" s="648"/>
      <c r="BR463" s="648"/>
      <c r="BS463" s="648"/>
      <c r="BT463" s="648"/>
      <c r="BU463" s="648"/>
      <c r="BV463" s="648"/>
      <c r="BW463" s="648"/>
      <c r="BX463" s="648"/>
      <c r="BY463" s="648"/>
      <c r="BZ463" s="648"/>
      <c r="CA463" s="648"/>
      <c r="CB463" s="648"/>
      <c r="CC463" s="648"/>
      <c r="CD463" s="648"/>
      <c r="CE463" s="648"/>
      <c r="CF463" s="648"/>
      <c r="CG463" s="648"/>
      <c r="CH463" s="648"/>
      <c r="CI463" s="648"/>
      <c r="CJ463" s="648"/>
      <c r="CK463" s="648"/>
      <c r="CL463" s="648"/>
      <c r="CM463" s="648"/>
      <c r="CN463" s="648"/>
      <c r="CO463" s="648"/>
      <c r="CP463" s="648"/>
      <c r="CQ463" s="648"/>
      <c r="CR463" s="648"/>
      <c r="CS463" s="648"/>
      <c r="CT463" s="648"/>
      <c r="CU463" s="648"/>
      <c r="CV463" s="648"/>
      <c r="CW463" s="648"/>
      <c r="CX463" s="648"/>
      <c r="CY463" s="648"/>
      <c r="CZ463" s="648"/>
      <c r="DA463" s="648"/>
      <c r="DB463" s="648"/>
      <c r="DC463" s="648"/>
      <c r="DD463" s="648"/>
      <c r="DE463" s="648"/>
      <c r="DF463" s="648"/>
      <c r="DG463" s="648"/>
      <c r="DH463" s="648"/>
      <c r="DI463" s="648"/>
      <c r="DJ463" s="648"/>
      <c r="DK463" s="648"/>
      <c r="DL463" s="648"/>
      <c r="DM463" s="648"/>
      <c r="DN463" s="648"/>
      <c r="DO463" s="648"/>
      <c r="DP463" s="648"/>
      <c r="DQ463" s="648"/>
      <c r="DR463" s="648"/>
      <c r="DS463" s="648"/>
      <c r="DT463" s="648"/>
      <c r="DU463" s="648"/>
      <c r="DV463" s="648"/>
      <c r="DW463" s="648"/>
      <c r="DX463" s="648"/>
      <c r="DY463" s="648"/>
      <c r="DZ463" s="648"/>
      <c r="EA463" s="648"/>
      <c r="EB463" s="648"/>
      <c r="EC463" s="648"/>
      <c r="ED463" s="648"/>
      <c r="EE463" s="648"/>
      <c r="EF463" s="648"/>
      <c r="EG463" s="648"/>
      <c r="EH463" s="648"/>
      <c r="EI463" s="648"/>
      <c r="EJ463" s="648"/>
      <c r="EK463" s="648"/>
      <c r="EL463" s="648"/>
      <c r="EM463" s="648"/>
      <c r="EN463" s="648"/>
      <c r="EO463" s="648"/>
      <c r="EP463" s="648"/>
      <c r="EQ463" s="648"/>
      <c r="ER463" s="648"/>
      <c r="ES463" s="648"/>
      <c r="ET463" s="648"/>
      <c r="EU463" s="648"/>
      <c r="EV463" s="648"/>
      <c r="EW463" s="648"/>
      <c r="EX463" s="648"/>
      <c r="EY463" s="648"/>
      <c r="EZ463" s="648"/>
      <c r="FA463" s="648"/>
      <c r="FB463" s="648"/>
      <c r="FC463" s="648"/>
      <c r="FD463" s="648"/>
      <c r="FE463" s="648"/>
      <c r="FF463" s="648"/>
      <c r="FG463" s="648"/>
      <c r="FH463" s="648"/>
      <c r="FI463" s="648"/>
      <c r="FJ463" s="648"/>
      <c r="FK463" s="648"/>
      <c r="FL463" s="648"/>
      <c r="FM463" s="648"/>
      <c r="FN463" s="648"/>
      <c r="FO463" s="648"/>
      <c r="FP463" s="648"/>
      <c r="FQ463" s="648"/>
      <c r="FR463" s="648"/>
      <c r="FS463" s="648"/>
      <c r="FT463" s="648"/>
      <c r="FU463" s="648"/>
      <c r="FV463" s="648"/>
      <c r="FW463" s="648"/>
      <c r="FX463" s="648"/>
      <c r="FY463" s="648"/>
      <c r="FZ463" s="648"/>
      <c r="GA463" s="648"/>
      <c r="GB463" s="648"/>
      <c r="GC463" s="648"/>
      <c r="GD463" s="648"/>
      <c r="GE463" s="648"/>
      <c r="GF463" s="648"/>
      <c r="GG463" s="648"/>
      <c r="GH463" s="648"/>
      <c r="GI463" s="648"/>
      <c r="GJ463" s="648"/>
      <c r="GK463" s="648"/>
      <c r="GL463" s="648"/>
      <c r="GM463" s="648"/>
      <c r="GN463" s="648"/>
      <c r="GO463" s="648"/>
      <c r="GP463" s="648"/>
      <c r="GQ463" s="648"/>
      <c r="GR463" s="648"/>
      <c r="GS463" s="648"/>
      <c r="GT463" s="648"/>
      <c r="GU463" s="648"/>
      <c r="GV463" s="648"/>
      <c r="GW463" s="648"/>
      <c r="GX463" s="648"/>
      <c r="GY463" s="648"/>
      <c r="GZ463" s="648"/>
      <c r="HA463" s="648"/>
      <c r="HB463" s="648"/>
      <c r="HC463" s="648"/>
      <c r="HD463" s="648"/>
      <c r="HE463" s="648"/>
      <c r="HF463" s="648"/>
      <c r="HG463" s="648"/>
      <c r="HH463" s="648"/>
      <c r="HI463" s="648"/>
      <c r="HJ463" s="648"/>
      <c r="HK463" s="648"/>
      <c r="HL463" s="648"/>
    </row>
    <row r="464" spans="1:220" s="679" customFormat="1">
      <c r="A464" s="648"/>
      <c r="B464" s="648"/>
      <c r="C464" s="648"/>
      <c r="D464" s="648"/>
      <c r="E464" s="648"/>
      <c r="F464" s="648"/>
      <c r="G464" s="690"/>
      <c r="H464" s="691"/>
      <c r="I464" s="691"/>
      <c r="J464" s="645"/>
      <c r="K464" s="648"/>
      <c r="L464" s="648"/>
      <c r="M464" s="648"/>
      <c r="N464" s="648"/>
      <c r="O464" s="648"/>
      <c r="P464" s="648"/>
      <c r="Q464" s="648"/>
      <c r="R464" s="648"/>
      <c r="S464" s="648"/>
      <c r="T464" s="648"/>
      <c r="U464" s="648"/>
      <c r="V464" s="648"/>
      <c r="W464" s="648"/>
      <c r="X464" s="648"/>
      <c r="Y464" s="648"/>
      <c r="Z464" s="648"/>
      <c r="AA464" s="648"/>
      <c r="AB464" s="648"/>
      <c r="AC464" s="648"/>
      <c r="AD464" s="648"/>
      <c r="AE464" s="648"/>
      <c r="AF464" s="648"/>
      <c r="AG464" s="648"/>
      <c r="AH464" s="648"/>
      <c r="AI464" s="648"/>
      <c r="AJ464" s="648"/>
      <c r="AK464" s="648"/>
      <c r="AL464" s="648"/>
      <c r="AM464" s="648"/>
      <c r="AN464" s="648"/>
      <c r="AO464" s="648"/>
      <c r="AP464" s="648"/>
      <c r="AQ464" s="648"/>
      <c r="AR464" s="648"/>
      <c r="AS464" s="648"/>
      <c r="AT464" s="648"/>
      <c r="AU464" s="648"/>
      <c r="AV464" s="648"/>
      <c r="AW464" s="648"/>
      <c r="AX464" s="648"/>
      <c r="AY464" s="648"/>
      <c r="AZ464" s="648"/>
      <c r="BA464" s="648"/>
      <c r="BB464" s="648"/>
      <c r="BC464" s="648"/>
      <c r="BD464" s="648"/>
      <c r="BE464" s="648"/>
      <c r="BF464" s="648"/>
      <c r="BG464" s="648"/>
      <c r="BH464" s="648"/>
      <c r="BI464" s="648"/>
      <c r="BJ464" s="648"/>
      <c r="BK464" s="648"/>
      <c r="BL464" s="648"/>
      <c r="BM464" s="648"/>
      <c r="BN464" s="648"/>
      <c r="BO464" s="648"/>
      <c r="BP464" s="648"/>
      <c r="BQ464" s="648"/>
      <c r="BR464" s="648"/>
      <c r="BS464" s="648"/>
      <c r="BT464" s="648"/>
      <c r="BU464" s="648"/>
      <c r="BV464" s="648"/>
      <c r="BW464" s="648"/>
      <c r="BX464" s="648"/>
      <c r="BY464" s="648"/>
      <c r="BZ464" s="648"/>
      <c r="CA464" s="648"/>
      <c r="CB464" s="648"/>
      <c r="CC464" s="648"/>
      <c r="CD464" s="648"/>
      <c r="CE464" s="648"/>
      <c r="CF464" s="648"/>
      <c r="CG464" s="648"/>
      <c r="CH464" s="648"/>
      <c r="CI464" s="648"/>
      <c r="CJ464" s="648"/>
      <c r="CK464" s="648"/>
      <c r="CL464" s="648"/>
      <c r="CM464" s="648"/>
      <c r="CN464" s="648"/>
      <c r="CO464" s="648"/>
      <c r="CP464" s="648"/>
      <c r="CQ464" s="648"/>
      <c r="CR464" s="648"/>
      <c r="CS464" s="648"/>
      <c r="CT464" s="648"/>
      <c r="CU464" s="648"/>
      <c r="CV464" s="648"/>
      <c r="CW464" s="648"/>
      <c r="CX464" s="648"/>
      <c r="CY464" s="648"/>
      <c r="CZ464" s="648"/>
      <c r="DA464" s="648"/>
      <c r="DB464" s="648"/>
      <c r="DC464" s="648"/>
      <c r="DD464" s="648"/>
      <c r="DE464" s="648"/>
      <c r="DF464" s="648"/>
      <c r="DG464" s="648"/>
      <c r="DH464" s="648"/>
      <c r="DI464" s="648"/>
      <c r="DJ464" s="648"/>
      <c r="DK464" s="648"/>
      <c r="DL464" s="648"/>
      <c r="DM464" s="648"/>
      <c r="DN464" s="648"/>
      <c r="DO464" s="648"/>
      <c r="DP464" s="648"/>
      <c r="DQ464" s="648"/>
      <c r="DR464" s="648"/>
      <c r="DS464" s="648"/>
      <c r="DT464" s="648"/>
      <c r="DU464" s="648"/>
      <c r="DV464" s="648"/>
      <c r="DW464" s="648"/>
      <c r="DX464" s="648"/>
      <c r="DY464" s="648"/>
      <c r="DZ464" s="648"/>
      <c r="EA464" s="648"/>
      <c r="EB464" s="648"/>
      <c r="EC464" s="648"/>
      <c r="ED464" s="648"/>
      <c r="EE464" s="648"/>
      <c r="EF464" s="648"/>
      <c r="EG464" s="648"/>
      <c r="EH464" s="648"/>
      <c r="EI464" s="648"/>
      <c r="EJ464" s="648"/>
      <c r="EK464" s="648"/>
      <c r="EL464" s="648"/>
      <c r="EM464" s="648"/>
      <c r="EN464" s="648"/>
      <c r="EO464" s="648"/>
      <c r="EP464" s="648"/>
      <c r="EQ464" s="648"/>
      <c r="ER464" s="648"/>
      <c r="ES464" s="648"/>
      <c r="ET464" s="648"/>
      <c r="EU464" s="648"/>
      <c r="EV464" s="648"/>
      <c r="EW464" s="648"/>
      <c r="EX464" s="648"/>
      <c r="EY464" s="648"/>
      <c r="EZ464" s="648"/>
      <c r="FA464" s="648"/>
      <c r="FB464" s="648"/>
      <c r="FC464" s="648"/>
      <c r="FD464" s="648"/>
      <c r="FE464" s="648"/>
      <c r="FF464" s="648"/>
      <c r="FG464" s="648"/>
      <c r="FH464" s="648"/>
      <c r="FI464" s="648"/>
      <c r="FJ464" s="648"/>
      <c r="FK464" s="648"/>
      <c r="FL464" s="648"/>
      <c r="FM464" s="648"/>
      <c r="FN464" s="648"/>
      <c r="FO464" s="648"/>
      <c r="FP464" s="648"/>
      <c r="FQ464" s="648"/>
      <c r="FR464" s="648"/>
      <c r="FS464" s="648"/>
      <c r="FT464" s="648"/>
      <c r="FU464" s="648"/>
      <c r="FV464" s="648"/>
      <c r="FW464" s="648"/>
      <c r="FX464" s="648"/>
      <c r="FY464" s="648"/>
      <c r="FZ464" s="648"/>
      <c r="GA464" s="648"/>
      <c r="GB464" s="648"/>
      <c r="GC464" s="648"/>
      <c r="GD464" s="648"/>
      <c r="GE464" s="648"/>
      <c r="GF464" s="648"/>
      <c r="GG464" s="648"/>
      <c r="GH464" s="648"/>
      <c r="GI464" s="648"/>
      <c r="GJ464" s="648"/>
      <c r="GK464" s="648"/>
      <c r="GL464" s="648"/>
      <c r="GM464" s="648"/>
      <c r="GN464" s="648"/>
      <c r="GO464" s="648"/>
      <c r="GP464" s="648"/>
      <c r="GQ464" s="648"/>
      <c r="GR464" s="648"/>
      <c r="GS464" s="648"/>
      <c r="GT464" s="648"/>
      <c r="GU464" s="648"/>
      <c r="GV464" s="648"/>
      <c r="GW464" s="648"/>
      <c r="GX464" s="648"/>
      <c r="GY464" s="648"/>
      <c r="GZ464" s="648"/>
      <c r="HA464" s="648"/>
      <c r="HB464" s="648"/>
      <c r="HC464" s="648"/>
      <c r="HD464" s="648"/>
      <c r="HE464" s="648"/>
      <c r="HF464" s="648"/>
      <c r="HG464" s="648"/>
      <c r="HH464" s="648"/>
      <c r="HI464" s="648"/>
      <c r="HJ464" s="648"/>
      <c r="HK464" s="648"/>
      <c r="HL464" s="648"/>
    </row>
    <row r="465" spans="1:220" s="679" customFormat="1">
      <c r="A465" s="648"/>
      <c r="B465" s="648"/>
      <c r="C465" s="648"/>
      <c r="D465" s="648"/>
      <c r="E465" s="648"/>
      <c r="F465" s="648"/>
      <c r="G465" s="690"/>
      <c r="H465" s="691"/>
      <c r="I465" s="691"/>
      <c r="J465" s="645"/>
      <c r="K465" s="648"/>
      <c r="L465" s="648"/>
      <c r="M465" s="648"/>
      <c r="N465" s="648"/>
      <c r="O465" s="648"/>
      <c r="P465" s="648"/>
      <c r="Q465" s="648"/>
      <c r="R465" s="648"/>
      <c r="S465" s="648"/>
      <c r="T465" s="648"/>
      <c r="U465" s="648"/>
      <c r="V465" s="648"/>
      <c r="W465" s="648"/>
      <c r="X465" s="648"/>
      <c r="Y465" s="648"/>
      <c r="Z465" s="648"/>
      <c r="AA465" s="648"/>
      <c r="AB465" s="648"/>
      <c r="AC465" s="648"/>
      <c r="AD465" s="648"/>
      <c r="AE465" s="648"/>
      <c r="AF465" s="648"/>
      <c r="AG465" s="648"/>
      <c r="AH465" s="648"/>
      <c r="AI465" s="648"/>
      <c r="AJ465" s="648"/>
      <c r="AK465" s="648"/>
      <c r="AL465" s="648"/>
      <c r="AM465" s="648"/>
      <c r="AN465" s="648"/>
      <c r="AO465" s="648"/>
      <c r="AP465" s="648"/>
      <c r="AQ465" s="648"/>
      <c r="AR465" s="648"/>
      <c r="AS465" s="648"/>
      <c r="AT465" s="648"/>
      <c r="AU465" s="648"/>
      <c r="AV465" s="648"/>
      <c r="AW465" s="648"/>
      <c r="AX465" s="648"/>
      <c r="AY465" s="648"/>
      <c r="AZ465" s="648"/>
      <c r="BA465" s="648"/>
      <c r="BB465" s="648"/>
      <c r="BC465" s="648"/>
      <c r="BD465" s="648"/>
      <c r="BE465" s="648"/>
      <c r="BF465" s="648"/>
      <c r="BG465" s="648"/>
      <c r="BH465" s="648"/>
      <c r="BI465" s="648"/>
      <c r="BJ465" s="648"/>
      <c r="BK465" s="648"/>
      <c r="BL465" s="648"/>
      <c r="BM465" s="648"/>
      <c r="BN465" s="648"/>
      <c r="BO465" s="648"/>
      <c r="BP465" s="648"/>
      <c r="BQ465" s="648"/>
      <c r="BR465" s="648"/>
      <c r="BS465" s="648"/>
      <c r="BT465" s="648"/>
      <c r="BU465" s="648"/>
      <c r="BV465" s="648"/>
      <c r="BW465" s="648"/>
      <c r="BX465" s="648"/>
      <c r="BY465" s="648"/>
      <c r="BZ465" s="648"/>
      <c r="CA465" s="648"/>
      <c r="CB465" s="648"/>
      <c r="CC465" s="648"/>
      <c r="CD465" s="648"/>
      <c r="CE465" s="648"/>
      <c r="CF465" s="648"/>
      <c r="CG465" s="648"/>
      <c r="CH465" s="648"/>
      <c r="CI465" s="648"/>
      <c r="CJ465" s="648"/>
      <c r="CK465" s="648"/>
      <c r="CL465" s="648"/>
      <c r="CM465" s="648"/>
      <c r="CN465" s="648"/>
      <c r="CO465" s="648"/>
      <c r="CP465" s="648"/>
      <c r="CQ465" s="648"/>
      <c r="CR465" s="648"/>
      <c r="CS465" s="648"/>
      <c r="CT465" s="648"/>
      <c r="CU465" s="648"/>
      <c r="CV465" s="648"/>
      <c r="CW465" s="648"/>
      <c r="CX465" s="648"/>
      <c r="CY465" s="648"/>
      <c r="CZ465" s="648"/>
      <c r="DA465" s="648"/>
      <c r="DB465" s="648"/>
      <c r="DC465" s="648"/>
      <c r="DD465" s="648"/>
      <c r="DE465" s="648"/>
      <c r="DF465" s="648"/>
      <c r="DG465" s="648"/>
      <c r="DH465" s="648"/>
      <c r="DI465" s="648"/>
      <c r="DJ465" s="648"/>
      <c r="DK465" s="648"/>
      <c r="DL465" s="648"/>
      <c r="DM465" s="648"/>
      <c r="DN465" s="648"/>
      <c r="DO465" s="648"/>
      <c r="DP465" s="648"/>
      <c r="DQ465" s="648"/>
      <c r="DR465" s="648"/>
      <c r="DS465" s="648"/>
      <c r="DT465" s="648"/>
      <c r="DU465" s="648"/>
      <c r="DV465" s="648"/>
      <c r="DW465" s="648"/>
      <c r="DX465" s="648"/>
      <c r="DY465" s="648"/>
      <c r="DZ465" s="648"/>
      <c r="EA465" s="648"/>
      <c r="EB465" s="648"/>
      <c r="EC465" s="648"/>
      <c r="ED465" s="648"/>
      <c r="EE465" s="648"/>
      <c r="EF465" s="648"/>
      <c r="EG465" s="648"/>
      <c r="EH465" s="648"/>
      <c r="EI465" s="648"/>
      <c r="EJ465" s="648"/>
      <c r="EK465" s="648"/>
      <c r="EL465" s="648"/>
      <c r="EM465" s="648"/>
      <c r="EN465" s="648"/>
      <c r="EO465" s="648"/>
      <c r="EP465" s="648"/>
      <c r="EQ465" s="648"/>
      <c r="ER465" s="648"/>
      <c r="ES465" s="648"/>
      <c r="ET465" s="648"/>
      <c r="EU465" s="648"/>
      <c r="EV465" s="648"/>
      <c r="EW465" s="648"/>
      <c r="EX465" s="648"/>
      <c r="EY465" s="648"/>
      <c r="EZ465" s="648"/>
      <c r="FA465" s="648"/>
      <c r="FB465" s="648"/>
      <c r="FC465" s="648"/>
      <c r="FD465" s="648"/>
      <c r="FE465" s="648"/>
      <c r="FF465" s="648"/>
      <c r="FG465" s="648"/>
      <c r="FH465" s="648"/>
      <c r="FI465" s="648"/>
      <c r="FJ465" s="648"/>
      <c r="FK465" s="648"/>
      <c r="FL465" s="648"/>
      <c r="FM465" s="648"/>
      <c r="FN465" s="648"/>
      <c r="FO465" s="648"/>
      <c r="FP465" s="648"/>
      <c r="FQ465" s="648"/>
      <c r="FR465" s="648"/>
      <c r="FS465" s="648"/>
      <c r="FT465" s="648"/>
      <c r="FU465" s="648"/>
      <c r="FV465" s="648"/>
      <c r="FW465" s="648"/>
      <c r="FX465" s="648"/>
      <c r="FY465" s="648"/>
      <c r="FZ465" s="648"/>
      <c r="GA465" s="648"/>
      <c r="GB465" s="648"/>
      <c r="GC465" s="648"/>
      <c r="GD465" s="648"/>
      <c r="GE465" s="648"/>
      <c r="GF465" s="648"/>
      <c r="GG465" s="648"/>
      <c r="GH465" s="648"/>
      <c r="GI465" s="648"/>
      <c r="GJ465" s="648"/>
      <c r="GK465" s="648"/>
      <c r="GL465" s="648"/>
      <c r="GM465" s="648"/>
      <c r="GN465" s="648"/>
      <c r="GO465" s="648"/>
      <c r="GP465" s="648"/>
      <c r="GQ465" s="648"/>
      <c r="GR465" s="648"/>
      <c r="GS465" s="648"/>
      <c r="GT465" s="648"/>
      <c r="GU465" s="648"/>
      <c r="GV465" s="648"/>
      <c r="GW465" s="648"/>
      <c r="GX465" s="648"/>
      <c r="GY465" s="648"/>
      <c r="GZ465" s="648"/>
      <c r="HA465" s="648"/>
      <c r="HB465" s="648"/>
      <c r="HC465" s="648"/>
      <c r="HD465" s="648"/>
      <c r="HE465" s="648"/>
      <c r="HF465" s="648"/>
      <c r="HG465" s="648"/>
      <c r="HH465" s="648"/>
      <c r="HI465" s="648"/>
      <c r="HJ465" s="648"/>
      <c r="HK465" s="648"/>
      <c r="HL465" s="648"/>
    </row>
    <row r="466" spans="1:220" s="679" customFormat="1">
      <c r="A466" s="648"/>
      <c r="B466" s="648"/>
      <c r="C466" s="648"/>
      <c r="D466" s="648"/>
      <c r="E466" s="648"/>
      <c r="F466" s="648"/>
      <c r="G466" s="690"/>
      <c r="H466" s="691"/>
      <c r="I466" s="691"/>
      <c r="J466" s="645"/>
      <c r="K466" s="648"/>
      <c r="L466" s="648"/>
      <c r="M466" s="648"/>
      <c r="N466" s="648"/>
      <c r="O466" s="648"/>
      <c r="P466" s="648"/>
      <c r="Q466" s="648"/>
      <c r="R466" s="648"/>
      <c r="S466" s="648"/>
      <c r="T466" s="648"/>
      <c r="U466" s="648"/>
      <c r="V466" s="648"/>
      <c r="W466" s="648"/>
      <c r="X466" s="648"/>
      <c r="Y466" s="648"/>
      <c r="Z466" s="648"/>
      <c r="AA466" s="648"/>
      <c r="AB466" s="648"/>
      <c r="AC466" s="648"/>
      <c r="AD466" s="648"/>
      <c r="AE466" s="648"/>
      <c r="AF466" s="648"/>
      <c r="AG466" s="648"/>
      <c r="AH466" s="648"/>
      <c r="AI466" s="648"/>
      <c r="AJ466" s="648"/>
      <c r="AK466" s="648"/>
      <c r="AL466" s="648"/>
      <c r="AM466" s="648"/>
      <c r="AN466" s="648"/>
      <c r="AO466" s="648"/>
      <c r="AP466" s="648"/>
      <c r="AQ466" s="648"/>
      <c r="AR466" s="648"/>
      <c r="AS466" s="648"/>
      <c r="AT466" s="648"/>
      <c r="AU466" s="648"/>
      <c r="AV466" s="648"/>
      <c r="AW466" s="648"/>
      <c r="AX466" s="648"/>
      <c r="AY466" s="648"/>
      <c r="AZ466" s="648"/>
      <c r="BA466" s="648"/>
      <c r="BB466" s="648"/>
      <c r="BC466" s="648"/>
      <c r="BD466" s="648"/>
      <c r="BE466" s="648"/>
      <c r="BF466" s="648"/>
      <c r="BG466" s="648"/>
      <c r="BH466" s="648"/>
      <c r="BI466" s="648"/>
      <c r="BJ466" s="648"/>
      <c r="BK466" s="648"/>
      <c r="BL466" s="648"/>
      <c r="BM466" s="648"/>
      <c r="BN466" s="648"/>
      <c r="BO466" s="648"/>
      <c r="BP466" s="648"/>
      <c r="BQ466" s="648"/>
      <c r="BR466" s="648"/>
      <c r="BS466" s="648"/>
      <c r="BT466" s="648"/>
      <c r="BU466" s="648"/>
      <c r="BV466" s="648"/>
      <c r="BW466" s="648"/>
      <c r="BX466" s="648"/>
      <c r="BY466" s="648"/>
      <c r="BZ466" s="648"/>
      <c r="CA466" s="648"/>
      <c r="CB466" s="648"/>
      <c r="CC466" s="648"/>
      <c r="CD466" s="648"/>
      <c r="CE466" s="648"/>
      <c r="CF466" s="648"/>
      <c r="CG466" s="648"/>
      <c r="CH466" s="648"/>
      <c r="CI466" s="648"/>
      <c r="CJ466" s="648"/>
      <c r="CK466" s="648"/>
      <c r="CL466" s="648"/>
      <c r="CM466" s="648"/>
      <c r="CN466" s="648"/>
      <c r="CO466" s="648"/>
      <c r="CP466" s="648"/>
      <c r="CQ466" s="648"/>
      <c r="CR466" s="648"/>
      <c r="CS466" s="648"/>
      <c r="CT466" s="648"/>
      <c r="CU466" s="648"/>
      <c r="CV466" s="648"/>
      <c r="CW466" s="648"/>
      <c r="CX466" s="648"/>
      <c r="CY466" s="648"/>
      <c r="CZ466" s="648"/>
      <c r="DA466" s="648"/>
      <c r="DB466" s="648"/>
      <c r="DC466" s="648"/>
      <c r="DD466" s="648"/>
      <c r="DE466" s="648"/>
      <c r="DF466" s="648"/>
      <c r="DG466" s="648"/>
      <c r="DH466" s="648"/>
      <c r="DI466" s="648"/>
      <c r="DJ466" s="648"/>
      <c r="DK466" s="648"/>
      <c r="DL466" s="648"/>
      <c r="DM466" s="648"/>
      <c r="DN466" s="648"/>
      <c r="DO466" s="648"/>
      <c r="DP466" s="648"/>
      <c r="DQ466" s="648"/>
      <c r="DR466" s="648"/>
      <c r="DS466" s="648"/>
      <c r="DT466" s="648"/>
      <c r="DU466" s="648"/>
      <c r="DV466" s="648"/>
      <c r="DW466" s="648"/>
      <c r="DX466" s="648"/>
      <c r="DY466" s="648"/>
      <c r="DZ466" s="648"/>
      <c r="EA466" s="648"/>
      <c r="EB466" s="648"/>
      <c r="EC466" s="648"/>
      <c r="ED466" s="648"/>
      <c r="EE466" s="648"/>
      <c r="EF466" s="648"/>
      <c r="EG466" s="648"/>
      <c r="EH466" s="648"/>
      <c r="EI466" s="648"/>
      <c r="EJ466" s="648"/>
      <c r="EK466" s="648"/>
      <c r="EL466" s="648"/>
      <c r="EM466" s="648"/>
      <c r="EN466" s="648"/>
      <c r="EO466" s="648"/>
      <c r="EP466" s="648"/>
      <c r="EQ466" s="648"/>
      <c r="ER466" s="648"/>
      <c r="ES466" s="648"/>
      <c r="ET466" s="648"/>
      <c r="EU466" s="648"/>
      <c r="EV466" s="648"/>
      <c r="EW466" s="648"/>
      <c r="EX466" s="648"/>
      <c r="EY466" s="648"/>
      <c r="EZ466" s="648"/>
      <c r="FA466" s="648"/>
      <c r="FB466" s="648"/>
      <c r="FC466" s="648"/>
      <c r="FD466" s="648"/>
      <c r="FE466" s="648"/>
      <c r="FF466" s="648"/>
      <c r="FG466" s="648"/>
      <c r="FH466" s="648"/>
      <c r="FI466" s="648"/>
      <c r="FJ466" s="648"/>
      <c r="FK466" s="648"/>
      <c r="FL466" s="648"/>
      <c r="FM466" s="648"/>
      <c r="FN466" s="648"/>
      <c r="FO466" s="648"/>
      <c r="FP466" s="648"/>
      <c r="FQ466" s="648"/>
      <c r="FR466" s="648"/>
      <c r="FS466" s="648"/>
      <c r="FT466" s="648"/>
      <c r="FU466" s="648"/>
      <c r="FV466" s="648"/>
      <c r="FW466" s="648"/>
      <c r="FX466" s="648"/>
      <c r="FY466" s="648"/>
      <c r="FZ466" s="648"/>
      <c r="GA466" s="648"/>
      <c r="GB466" s="648"/>
      <c r="GC466" s="648"/>
      <c r="GD466" s="648"/>
      <c r="GE466" s="648"/>
      <c r="GF466" s="648"/>
      <c r="GG466" s="648"/>
      <c r="GH466" s="648"/>
      <c r="GI466" s="648"/>
      <c r="GJ466" s="648"/>
      <c r="GK466" s="648"/>
      <c r="GL466" s="648"/>
      <c r="GM466" s="648"/>
      <c r="GN466" s="648"/>
      <c r="GO466" s="648"/>
      <c r="GP466" s="648"/>
      <c r="GQ466" s="648"/>
      <c r="GR466" s="648"/>
      <c r="GS466" s="648"/>
      <c r="GT466" s="648"/>
      <c r="GU466" s="648"/>
      <c r="GV466" s="648"/>
      <c r="GW466" s="648"/>
      <c r="GX466" s="648"/>
      <c r="GY466" s="648"/>
      <c r="GZ466" s="648"/>
      <c r="HA466" s="648"/>
      <c r="HB466" s="648"/>
      <c r="HC466" s="648"/>
      <c r="HD466" s="648"/>
      <c r="HE466" s="648"/>
      <c r="HF466" s="648"/>
      <c r="HG466" s="648"/>
      <c r="HH466" s="648"/>
      <c r="HI466" s="648"/>
      <c r="HJ466" s="648"/>
      <c r="HK466" s="648"/>
      <c r="HL466" s="648"/>
    </row>
    <row r="467" spans="1:220" s="679" customFormat="1">
      <c r="A467" s="648"/>
      <c r="B467" s="648"/>
      <c r="C467" s="648"/>
      <c r="D467" s="648"/>
      <c r="E467" s="648"/>
      <c r="F467" s="648"/>
      <c r="G467" s="690"/>
      <c r="H467" s="691"/>
      <c r="I467" s="691"/>
      <c r="J467" s="645"/>
      <c r="K467" s="648"/>
      <c r="L467" s="648"/>
      <c r="M467" s="648"/>
      <c r="N467" s="648"/>
      <c r="O467" s="648"/>
      <c r="P467" s="648"/>
      <c r="Q467" s="648"/>
      <c r="R467" s="648"/>
      <c r="S467" s="648"/>
      <c r="T467" s="648"/>
      <c r="U467" s="648"/>
      <c r="V467" s="648"/>
      <c r="W467" s="648"/>
      <c r="X467" s="648"/>
      <c r="Y467" s="648"/>
      <c r="Z467" s="648"/>
      <c r="AA467" s="648"/>
      <c r="AB467" s="648"/>
      <c r="AC467" s="648"/>
      <c r="AD467" s="648"/>
      <c r="AE467" s="648"/>
      <c r="AF467" s="648"/>
      <c r="AG467" s="648"/>
      <c r="AH467" s="648"/>
      <c r="AI467" s="648"/>
      <c r="AJ467" s="648"/>
      <c r="AK467" s="648"/>
      <c r="AL467" s="648"/>
      <c r="AM467" s="648"/>
      <c r="AN467" s="648"/>
      <c r="AO467" s="648"/>
      <c r="AP467" s="648"/>
      <c r="AQ467" s="648"/>
      <c r="AR467" s="648"/>
      <c r="AS467" s="648"/>
      <c r="AT467" s="648"/>
      <c r="AU467" s="648"/>
      <c r="AV467" s="648"/>
      <c r="AW467" s="648"/>
      <c r="AX467" s="648"/>
      <c r="AY467" s="648"/>
      <c r="AZ467" s="648"/>
      <c r="BA467" s="648"/>
      <c r="BB467" s="648"/>
      <c r="BC467" s="648"/>
      <c r="BD467" s="648"/>
      <c r="BE467" s="648"/>
      <c r="BF467" s="648"/>
      <c r="BG467" s="648"/>
      <c r="BH467" s="648"/>
      <c r="BI467" s="648"/>
      <c r="BJ467" s="648"/>
      <c r="BK467" s="648"/>
      <c r="BL467" s="648"/>
      <c r="BM467" s="648"/>
      <c r="BN467" s="648"/>
      <c r="BO467" s="648"/>
      <c r="BP467" s="648"/>
      <c r="BQ467" s="648"/>
      <c r="BR467" s="648"/>
      <c r="BS467" s="648"/>
      <c r="BT467" s="648"/>
      <c r="BU467" s="648"/>
      <c r="BV467" s="648"/>
      <c r="BW467" s="648"/>
      <c r="BX467" s="648"/>
      <c r="BY467" s="648"/>
      <c r="BZ467" s="648"/>
      <c r="CA467" s="648"/>
      <c r="CB467" s="648"/>
      <c r="CC467" s="648"/>
      <c r="CD467" s="648"/>
      <c r="CE467" s="648"/>
      <c r="CF467" s="648"/>
      <c r="CG467" s="648"/>
      <c r="CH467" s="648"/>
      <c r="CI467" s="648"/>
      <c r="CJ467" s="648"/>
      <c r="CK467" s="648"/>
      <c r="CL467" s="648"/>
      <c r="CM467" s="648"/>
      <c r="CN467" s="648"/>
      <c r="CO467" s="648"/>
      <c r="CP467" s="648"/>
      <c r="CQ467" s="648"/>
      <c r="CR467" s="648"/>
      <c r="CS467" s="648"/>
      <c r="CT467" s="648"/>
      <c r="CU467" s="648"/>
      <c r="CV467" s="648"/>
      <c r="CW467" s="648"/>
      <c r="CX467" s="648"/>
      <c r="CY467" s="648"/>
      <c r="CZ467" s="648"/>
      <c r="DA467" s="648"/>
      <c r="DB467" s="648"/>
      <c r="DC467" s="648"/>
      <c r="DD467" s="648"/>
      <c r="DE467" s="648"/>
      <c r="DF467" s="648"/>
      <c r="DG467" s="648"/>
      <c r="DH467" s="648"/>
      <c r="DI467" s="648"/>
      <c r="DJ467" s="648"/>
      <c r="DK467" s="648"/>
      <c r="DL467" s="648"/>
      <c r="DM467" s="648"/>
      <c r="DN467" s="648"/>
      <c r="DO467" s="648"/>
      <c r="DP467" s="648"/>
      <c r="DQ467" s="648"/>
      <c r="DR467" s="648"/>
      <c r="DS467" s="648"/>
      <c r="DT467" s="648"/>
      <c r="DU467" s="648"/>
      <c r="DV467" s="648"/>
      <c r="DW467" s="648"/>
      <c r="DX467" s="648"/>
      <c r="DY467" s="648"/>
      <c r="DZ467" s="648"/>
      <c r="EA467" s="648"/>
      <c r="EB467" s="648"/>
      <c r="EC467" s="648"/>
      <c r="ED467" s="648"/>
      <c r="EE467" s="648"/>
      <c r="EF467" s="648"/>
      <c r="EG467" s="648"/>
      <c r="EH467" s="648"/>
      <c r="EI467" s="648"/>
      <c r="EJ467" s="648"/>
      <c r="EK467" s="648"/>
      <c r="EL467" s="648"/>
      <c r="EM467" s="648"/>
      <c r="EN467" s="648"/>
      <c r="EO467" s="648"/>
      <c r="EP467" s="648"/>
      <c r="EQ467" s="648"/>
      <c r="ER467" s="648"/>
      <c r="ES467" s="648"/>
      <c r="ET467" s="648"/>
      <c r="EU467" s="648"/>
      <c r="EV467" s="648"/>
      <c r="EW467" s="648"/>
      <c r="EX467" s="648"/>
      <c r="EY467" s="648"/>
      <c r="EZ467" s="648"/>
      <c r="FA467" s="648"/>
      <c r="FB467" s="648"/>
      <c r="FC467" s="648"/>
      <c r="FD467" s="648"/>
      <c r="FE467" s="648"/>
      <c r="FF467" s="648"/>
      <c r="FG467" s="648"/>
      <c r="FH467" s="648"/>
      <c r="FI467" s="648"/>
      <c r="FJ467" s="648"/>
      <c r="FK467" s="648"/>
      <c r="FL467" s="648"/>
      <c r="FM467" s="648"/>
      <c r="FN467" s="648"/>
      <c r="FO467" s="648"/>
      <c r="FP467" s="648"/>
      <c r="FQ467" s="648"/>
      <c r="FR467" s="648"/>
      <c r="FS467" s="648"/>
      <c r="FT467" s="648"/>
      <c r="FU467" s="648"/>
      <c r="FV467" s="648"/>
      <c r="FW467" s="648"/>
      <c r="FX467" s="648"/>
      <c r="FY467" s="648"/>
      <c r="FZ467" s="648"/>
      <c r="GA467" s="648"/>
      <c r="GB467" s="648"/>
      <c r="GC467" s="648"/>
      <c r="GD467" s="648"/>
      <c r="GE467" s="648"/>
      <c r="GF467" s="648"/>
      <c r="GG467" s="648"/>
      <c r="GH467" s="648"/>
      <c r="GI467" s="648"/>
      <c r="GJ467" s="648"/>
      <c r="GK467" s="648"/>
      <c r="GL467" s="648"/>
      <c r="GM467" s="648"/>
      <c r="GN467" s="648"/>
      <c r="GO467" s="648"/>
      <c r="GP467" s="648"/>
      <c r="GQ467" s="648"/>
      <c r="GR467" s="648"/>
      <c r="GS467" s="648"/>
      <c r="GT467" s="648"/>
      <c r="GU467" s="648"/>
      <c r="GV467" s="648"/>
      <c r="GW467" s="648"/>
      <c r="GX467" s="648"/>
      <c r="GY467" s="648"/>
      <c r="GZ467" s="648"/>
      <c r="HA467" s="648"/>
      <c r="HB467" s="648"/>
      <c r="HC467" s="648"/>
      <c r="HD467" s="648"/>
      <c r="HE467" s="648"/>
      <c r="HF467" s="648"/>
      <c r="HG467" s="648"/>
      <c r="HH467" s="648"/>
      <c r="HI467" s="648"/>
      <c r="HJ467" s="648"/>
      <c r="HK467" s="648"/>
      <c r="HL467" s="648"/>
    </row>
    <row r="468" spans="1:220" s="679" customFormat="1">
      <c r="A468" s="648"/>
      <c r="B468" s="648"/>
      <c r="C468" s="648"/>
      <c r="D468" s="648"/>
      <c r="E468" s="648"/>
      <c r="F468" s="648"/>
      <c r="G468" s="690"/>
      <c r="H468" s="691"/>
      <c r="I468" s="691"/>
      <c r="J468" s="645"/>
      <c r="K468" s="648"/>
      <c r="L468" s="648"/>
      <c r="M468" s="648"/>
      <c r="N468" s="648"/>
      <c r="O468" s="648"/>
      <c r="P468" s="648"/>
      <c r="Q468" s="648"/>
      <c r="R468" s="648"/>
      <c r="S468" s="648"/>
      <c r="T468" s="648"/>
      <c r="U468" s="648"/>
      <c r="V468" s="648"/>
      <c r="W468" s="648"/>
      <c r="X468" s="648"/>
      <c r="Y468" s="648"/>
      <c r="Z468" s="648"/>
      <c r="AA468" s="648"/>
      <c r="AB468" s="648"/>
      <c r="AC468" s="648"/>
      <c r="AD468" s="648"/>
      <c r="AE468" s="648"/>
      <c r="AF468" s="648"/>
      <c r="AG468" s="648"/>
      <c r="AH468" s="648"/>
      <c r="AI468" s="648"/>
      <c r="AJ468" s="648"/>
      <c r="AK468" s="648"/>
      <c r="AL468" s="648"/>
      <c r="AM468" s="648"/>
      <c r="AN468" s="648"/>
      <c r="AO468" s="648"/>
      <c r="AP468" s="648"/>
      <c r="AQ468" s="648"/>
      <c r="AR468" s="648"/>
      <c r="AS468" s="648"/>
      <c r="AT468" s="648"/>
      <c r="AU468" s="648"/>
      <c r="AV468" s="648"/>
      <c r="AW468" s="648"/>
      <c r="AX468" s="648"/>
      <c r="AY468" s="648"/>
      <c r="AZ468" s="648"/>
      <c r="BA468" s="648"/>
      <c r="BB468" s="648"/>
      <c r="BC468" s="648"/>
      <c r="BD468" s="648"/>
      <c r="BE468" s="648"/>
      <c r="BF468" s="648"/>
      <c r="BG468" s="648"/>
      <c r="BH468" s="648"/>
      <c r="BI468" s="648"/>
      <c r="BJ468" s="648"/>
      <c r="BK468" s="648"/>
      <c r="BL468" s="648"/>
      <c r="BM468" s="648"/>
      <c r="BN468" s="648"/>
      <c r="BO468" s="648"/>
      <c r="BP468" s="648"/>
      <c r="BQ468" s="648"/>
      <c r="BR468" s="648"/>
      <c r="BS468" s="648"/>
      <c r="BT468" s="648"/>
      <c r="BU468" s="648"/>
      <c r="BV468" s="648"/>
      <c r="BW468" s="648"/>
      <c r="BX468" s="648"/>
      <c r="BY468" s="648"/>
      <c r="BZ468" s="648"/>
      <c r="CA468" s="648"/>
      <c r="CB468" s="648"/>
      <c r="CC468" s="648"/>
      <c r="CD468" s="648"/>
      <c r="CE468" s="648"/>
      <c r="CF468" s="648"/>
      <c r="CG468" s="648"/>
      <c r="CH468" s="648"/>
      <c r="CI468" s="648"/>
      <c r="CJ468" s="648"/>
      <c r="CK468" s="648"/>
      <c r="CL468" s="648"/>
      <c r="CM468" s="648"/>
      <c r="CN468" s="648"/>
      <c r="CO468" s="648"/>
      <c r="CP468" s="648"/>
      <c r="CQ468" s="648"/>
      <c r="CR468" s="648"/>
      <c r="CS468" s="648"/>
      <c r="CT468" s="648"/>
      <c r="CU468" s="648"/>
      <c r="CV468" s="648"/>
      <c r="CW468" s="648"/>
      <c r="CX468" s="648"/>
      <c r="CY468" s="648"/>
      <c r="CZ468" s="648"/>
      <c r="DA468" s="648"/>
      <c r="DB468" s="648"/>
      <c r="DC468" s="648"/>
      <c r="DD468" s="648"/>
      <c r="DE468" s="648"/>
      <c r="DF468" s="648"/>
      <c r="DG468" s="648"/>
      <c r="DH468" s="648"/>
      <c r="DI468" s="648"/>
      <c r="DJ468" s="648"/>
      <c r="DK468" s="648"/>
      <c r="DL468" s="648"/>
      <c r="DM468" s="648"/>
      <c r="DN468" s="648"/>
      <c r="DO468" s="648"/>
      <c r="DP468" s="648"/>
      <c r="DQ468" s="648"/>
      <c r="DR468" s="648"/>
      <c r="DS468" s="648"/>
      <c r="DT468" s="648"/>
      <c r="DU468" s="648"/>
      <c r="DV468" s="648"/>
      <c r="DW468" s="648"/>
      <c r="DX468" s="648"/>
      <c r="DY468" s="648"/>
      <c r="DZ468" s="648"/>
      <c r="EA468" s="648"/>
      <c r="EB468" s="648"/>
      <c r="EC468" s="648"/>
      <c r="ED468" s="648"/>
      <c r="EE468" s="648"/>
      <c r="EF468" s="648"/>
      <c r="EG468" s="648"/>
      <c r="EH468" s="648"/>
      <c r="EI468" s="648"/>
      <c r="EJ468" s="648"/>
      <c r="EK468" s="648"/>
      <c r="EL468" s="648"/>
      <c r="EM468" s="648"/>
      <c r="EN468" s="648"/>
      <c r="EO468" s="648"/>
      <c r="EP468" s="648"/>
      <c r="EQ468" s="648"/>
      <c r="ER468" s="648"/>
      <c r="ES468" s="648"/>
      <c r="ET468" s="648"/>
      <c r="EU468" s="648"/>
      <c r="EV468" s="648"/>
      <c r="EW468" s="648"/>
      <c r="EX468" s="648"/>
      <c r="EY468" s="648"/>
      <c r="EZ468" s="648"/>
      <c r="FA468" s="648"/>
      <c r="FB468" s="648"/>
      <c r="FC468" s="648"/>
      <c r="FD468" s="648"/>
      <c r="FE468" s="648"/>
      <c r="FF468" s="648"/>
      <c r="FG468" s="648"/>
      <c r="FH468" s="648"/>
      <c r="FI468" s="648"/>
      <c r="FJ468" s="648"/>
      <c r="FK468" s="648"/>
      <c r="FL468" s="648"/>
      <c r="FM468" s="648"/>
      <c r="FN468" s="648"/>
      <c r="FO468" s="648"/>
      <c r="FP468" s="648"/>
      <c r="FQ468" s="648"/>
      <c r="FR468" s="648"/>
      <c r="FS468" s="648"/>
      <c r="FT468" s="648"/>
      <c r="FU468" s="648"/>
      <c r="FV468" s="648"/>
      <c r="FW468" s="648"/>
      <c r="FX468" s="648"/>
      <c r="FY468" s="648"/>
      <c r="FZ468" s="648"/>
      <c r="GA468" s="648"/>
      <c r="GB468" s="648"/>
      <c r="GC468" s="648"/>
      <c r="GD468" s="648"/>
      <c r="GE468" s="648"/>
      <c r="GF468" s="648"/>
      <c r="GG468" s="648"/>
      <c r="GH468" s="648"/>
      <c r="GI468" s="648"/>
      <c r="GJ468" s="648"/>
      <c r="GK468" s="648"/>
      <c r="GL468" s="648"/>
      <c r="GM468" s="648"/>
      <c r="GN468" s="648"/>
      <c r="GO468" s="648"/>
      <c r="GP468" s="648"/>
      <c r="GQ468" s="648"/>
      <c r="GR468" s="648"/>
      <c r="GS468" s="648"/>
      <c r="GT468" s="648"/>
      <c r="GU468" s="648"/>
      <c r="GV468" s="648"/>
      <c r="GW468" s="648"/>
      <c r="GX468" s="648"/>
      <c r="GY468" s="648"/>
      <c r="GZ468" s="648"/>
      <c r="HA468" s="648"/>
      <c r="HB468" s="648"/>
      <c r="HC468" s="648"/>
      <c r="HD468" s="648"/>
      <c r="HE468" s="648"/>
      <c r="HF468" s="648"/>
      <c r="HG468" s="648"/>
      <c r="HH468" s="648"/>
      <c r="HI468" s="648"/>
      <c r="HJ468" s="648"/>
      <c r="HK468" s="648"/>
      <c r="HL468" s="648"/>
    </row>
    <row r="469" spans="1:220" s="679" customFormat="1">
      <c r="A469" s="648"/>
      <c r="B469" s="648"/>
      <c r="C469" s="648"/>
      <c r="D469" s="648"/>
      <c r="E469" s="648"/>
      <c r="F469" s="648"/>
      <c r="G469" s="690"/>
      <c r="H469" s="691"/>
      <c r="I469" s="691"/>
      <c r="J469" s="645"/>
      <c r="K469" s="648"/>
      <c r="L469" s="648"/>
      <c r="M469" s="648"/>
      <c r="N469" s="648"/>
      <c r="O469" s="648"/>
      <c r="P469" s="648"/>
      <c r="Q469" s="648"/>
      <c r="R469" s="648"/>
      <c r="S469" s="648"/>
      <c r="T469" s="648"/>
      <c r="U469" s="648"/>
      <c r="V469" s="648"/>
      <c r="W469" s="648"/>
      <c r="X469" s="648"/>
      <c r="Y469" s="648"/>
      <c r="Z469" s="648"/>
      <c r="AA469" s="648"/>
      <c r="AB469" s="648"/>
      <c r="AC469" s="648"/>
      <c r="AD469" s="648"/>
      <c r="AE469" s="648"/>
      <c r="AF469" s="648"/>
      <c r="AG469" s="648"/>
      <c r="AH469" s="648"/>
      <c r="AI469" s="648"/>
      <c r="AJ469" s="648"/>
      <c r="AK469" s="648"/>
      <c r="AL469" s="648"/>
      <c r="AM469" s="648"/>
      <c r="AN469" s="648"/>
      <c r="AO469" s="648"/>
      <c r="AP469" s="648"/>
      <c r="AQ469" s="648"/>
      <c r="AR469" s="648"/>
      <c r="AS469" s="648"/>
      <c r="AT469" s="648"/>
      <c r="AU469" s="648"/>
      <c r="AV469" s="648"/>
      <c r="AW469" s="648"/>
      <c r="AX469" s="648"/>
      <c r="AY469" s="648"/>
      <c r="AZ469" s="648"/>
      <c r="BA469" s="648"/>
      <c r="BB469" s="648"/>
      <c r="BC469" s="648"/>
      <c r="BD469" s="648"/>
      <c r="BE469" s="648"/>
      <c r="BF469" s="648"/>
      <c r="BG469" s="648"/>
      <c r="BH469" s="648"/>
      <c r="BI469" s="648"/>
      <c r="BJ469" s="648"/>
      <c r="BK469" s="648"/>
      <c r="BL469" s="648"/>
      <c r="BM469" s="648"/>
      <c r="BN469" s="648"/>
      <c r="BO469" s="648"/>
      <c r="BP469" s="648"/>
      <c r="BQ469" s="648"/>
      <c r="BR469" s="648"/>
      <c r="BS469" s="648"/>
      <c r="BT469" s="648"/>
      <c r="BU469" s="648"/>
      <c r="BV469" s="648"/>
      <c r="BW469" s="648"/>
      <c r="BX469" s="648"/>
      <c r="BY469" s="648"/>
      <c r="BZ469" s="648"/>
      <c r="CA469" s="648"/>
      <c r="CB469" s="648"/>
      <c r="CC469" s="648"/>
      <c r="CD469" s="648"/>
      <c r="CE469" s="648"/>
      <c r="CF469" s="648"/>
      <c r="CG469" s="648"/>
      <c r="CH469" s="648"/>
      <c r="CI469" s="648"/>
      <c r="CJ469" s="648"/>
      <c r="CK469" s="648"/>
      <c r="CL469" s="648"/>
      <c r="CM469" s="648"/>
      <c r="CN469" s="648"/>
      <c r="CO469" s="648"/>
      <c r="CP469" s="648"/>
      <c r="CQ469" s="648"/>
      <c r="CR469" s="648"/>
      <c r="CS469" s="648"/>
      <c r="CT469" s="648"/>
      <c r="CU469" s="648"/>
      <c r="CV469" s="648"/>
      <c r="CW469" s="648"/>
      <c r="CX469" s="648"/>
      <c r="CY469" s="648"/>
      <c r="CZ469" s="648"/>
      <c r="DA469" s="648"/>
      <c r="DB469" s="648"/>
      <c r="DC469" s="648"/>
      <c r="DD469" s="648"/>
      <c r="DE469" s="648"/>
      <c r="DF469" s="648"/>
      <c r="DG469" s="648"/>
      <c r="DH469" s="648"/>
      <c r="DI469" s="648"/>
      <c r="DJ469" s="648"/>
      <c r="DK469" s="648"/>
      <c r="DL469" s="648"/>
      <c r="DM469" s="648"/>
      <c r="DN469" s="648"/>
      <c r="DO469" s="648"/>
      <c r="DP469" s="648"/>
      <c r="DQ469" s="648"/>
      <c r="DR469" s="648"/>
      <c r="DS469" s="648"/>
      <c r="DT469" s="648"/>
      <c r="DU469" s="648"/>
      <c r="DV469" s="648"/>
      <c r="DW469" s="648"/>
      <c r="DX469" s="648"/>
      <c r="DY469" s="648"/>
      <c r="DZ469" s="648"/>
      <c r="EA469" s="648"/>
      <c r="EB469" s="648"/>
      <c r="EC469" s="648"/>
      <c r="ED469" s="648"/>
      <c r="EE469" s="648"/>
      <c r="EF469" s="648"/>
      <c r="EG469" s="648"/>
      <c r="EH469" s="648"/>
      <c r="EI469" s="648"/>
      <c r="EJ469" s="648"/>
      <c r="EK469" s="648"/>
      <c r="EL469" s="648"/>
      <c r="EM469" s="648"/>
      <c r="EN469" s="648"/>
      <c r="EO469" s="648"/>
      <c r="EP469" s="648"/>
      <c r="EQ469" s="648"/>
      <c r="ER469" s="648"/>
      <c r="ES469" s="648"/>
      <c r="ET469" s="648"/>
      <c r="EU469" s="648"/>
      <c r="EV469" s="648"/>
      <c r="EW469" s="648"/>
      <c r="EX469" s="648"/>
      <c r="EY469" s="648"/>
      <c r="EZ469" s="648"/>
      <c r="FA469" s="648"/>
      <c r="FB469" s="648"/>
      <c r="FC469" s="648"/>
      <c r="FD469" s="648"/>
      <c r="FE469" s="648"/>
      <c r="FF469" s="648"/>
      <c r="FG469" s="648"/>
      <c r="FH469" s="648"/>
      <c r="FI469" s="648"/>
      <c r="FJ469" s="648"/>
      <c r="FK469" s="648"/>
      <c r="FL469" s="648"/>
      <c r="FM469" s="648"/>
      <c r="FN469" s="648"/>
      <c r="FO469" s="648"/>
      <c r="FP469" s="648"/>
      <c r="FQ469" s="648"/>
      <c r="FR469" s="648"/>
      <c r="FS469" s="648"/>
      <c r="FT469" s="648"/>
      <c r="FU469" s="648"/>
      <c r="FV469" s="648"/>
      <c r="FW469" s="648"/>
      <c r="FX469" s="648"/>
      <c r="FY469" s="648"/>
      <c r="FZ469" s="648"/>
      <c r="GA469" s="648"/>
      <c r="GB469" s="648"/>
      <c r="GC469" s="648"/>
      <c r="GD469" s="648"/>
      <c r="GE469" s="648"/>
      <c r="GF469" s="648"/>
      <c r="GG469" s="648"/>
      <c r="GH469" s="648"/>
      <c r="GI469" s="648"/>
      <c r="GJ469" s="648"/>
      <c r="GK469" s="648"/>
      <c r="GL469" s="648"/>
      <c r="GM469" s="648"/>
      <c r="GN469" s="648"/>
      <c r="GO469" s="648"/>
      <c r="GP469" s="648"/>
      <c r="GQ469" s="648"/>
      <c r="GR469" s="648"/>
      <c r="GS469" s="648"/>
      <c r="GT469" s="648"/>
      <c r="GU469" s="648"/>
      <c r="GV469" s="648"/>
      <c r="GW469" s="648"/>
      <c r="GX469" s="648"/>
      <c r="GY469" s="648"/>
      <c r="GZ469" s="648"/>
      <c r="HA469" s="648"/>
      <c r="HB469" s="648"/>
      <c r="HC469" s="648"/>
      <c r="HD469" s="648"/>
      <c r="HE469" s="648"/>
      <c r="HF469" s="648"/>
      <c r="HG469" s="648"/>
      <c r="HH469" s="648"/>
      <c r="HI469" s="648"/>
      <c r="HJ469" s="648"/>
      <c r="HK469" s="648"/>
      <c r="HL469" s="648"/>
    </row>
    <row r="470" spans="1:220" s="679" customFormat="1">
      <c r="A470" s="648"/>
      <c r="B470" s="648"/>
      <c r="C470" s="648"/>
      <c r="D470" s="648"/>
      <c r="E470" s="648"/>
      <c r="F470" s="648"/>
      <c r="G470" s="690"/>
      <c r="H470" s="691"/>
      <c r="I470" s="691"/>
      <c r="J470" s="645"/>
      <c r="K470" s="648"/>
      <c r="L470" s="648"/>
      <c r="M470" s="648"/>
      <c r="N470" s="648"/>
      <c r="O470" s="648"/>
      <c r="P470" s="648"/>
      <c r="Q470" s="648"/>
      <c r="R470" s="648"/>
      <c r="S470" s="648"/>
      <c r="T470" s="648"/>
      <c r="U470" s="648"/>
      <c r="V470" s="648"/>
      <c r="W470" s="648"/>
      <c r="X470" s="648"/>
      <c r="Y470" s="648"/>
      <c r="Z470" s="648"/>
      <c r="AA470" s="648"/>
      <c r="AB470" s="648"/>
      <c r="AC470" s="648"/>
      <c r="AD470" s="648"/>
      <c r="AE470" s="648"/>
      <c r="AF470" s="648"/>
      <c r="AG470" s="648"/>
      <c r="AH470" s="648"/>
      <c r="AI470" s="648"/>
      <c r="AJ470" s="648"/>
      <c r="AK470" s="648"/>
      <c r="AL470" s="648"/>
      <c r="AM470" s="648"/>
      <c r="AN470" s="648"/>
      <c r="AO470" s="648"/>
      <c r="AP470" s="648"/>
      <c r="AQ470" s="648"/>
      <c r="AR470" s="648"/>
      <c r="AS470" s="648"/>
      <c r="AT470" s="648"/>
      <c r="AU470" s="648"/>
      <c r="AV470" s="648"/>
      <c r="AW470" s="648"/>
      <c r="AX470" s="648"/>
      <c r="AY470" s="648"/>
      <c r="AZ470" s="648"/>
      <c r="BA470" s="648"/>
      <c r="BB470" s="648"/>
      <c r="BC470" s="648"/>
      <c r="BD470" s="648"/>
      <c r="BE470" s="648"/>
      <c r="BF470" s="648"/>
      <c r="BG470" s="648"/>
      <c r="BH470" s="648"/>
      <c r="BI470" s="648"/>
      <c r="BJ470" s="648"/>
      <c r="BK470" s="648"/>
      <c r="BL470" s="648"/>
      <c r="BM470" s="648"/>
      <c r="BN470" s="648"/>
      <c r="BO470" s="648"/>
      <c r="BP470" s="648"/>
      <c r="BQ470" s="648"/>
      <c r="BR470" s="648"/>
      <c r="BS470" s="648"/>
      <c r="BT470" s="648"/>
      <c r="BU470" s="648"/>
      <c r="BV470" s="648"/>
      <c r="BW470" s="648"/>
      <c r="BX470" s="648"/>
      <c r="BY470" s="648"/>
      <c r="BZ470" s="648"/>
      <c r="CA470" s="648"/>
      <c r="CB470" s="648"/>
      <c r="CC470" s="648"/>
      <c r="CD470" s="648"/>
      <c r="CE470" s="648"/>
      <c r="CF470" s="648"/>
      <c r="CG470" s="648"/>
      <c r="CH470" s="648"/>
      <c r="CI470" s="648"/>
      <c r="CJ470" s="648"/>
      <c r="CK470" s="648"/>
      <c r="CL470" s="648"/>
      <c r="CM470" s="648"/>
      <c r="CN470" s="648"/>
      <c r="CO470" s="648"/>
      <c r="CP470" s="648"/>
      <c r="CQ470" s="648"/>
      <c r="CR470" s="648"/>
      <c r="CS470" s="648"/>
      <c r="CT470" s="648"/>
      <c r="CU470" s="648"/>
      <c r="CV470" s="648"/>
      <c r="CW470" s="648"/>
      <c r="CX470" s="648"/>
      <c r="CY470" s="648"/>
      <c r="CZ470" s="648"/>
      <c r="DA470" s="648"/>
      <c r="DB470" s="648"/>
      <c r="DC470" s="648"/>
      <c r="DD470" s="648"/>
      <c r="DE470" s="648"/>
      <c r="DF470" s="648"/>
      <c r="DG470" s="648"/>
      <c r="DH470" s="648"/>
      <c r="DI470" s="648"/>
      <c r="DJ470" s="648"/>
      <c r="DK470" s="648"/>
      <c r="DL470" s="648"/>
      <c r="DM470" s="648"/>
      <c r="DN470" s="648"/>
      <c r="DO470" s="648"/>
      <c r="DP470" s="648"/>
      <c r="DQ470" s="648"/>
      <c r="DR470" s="648"/>
      <c r="DS470" s="648"/>
      <c r="DT470" s="648"/>
      <c r="DU470" s="648"/>
      <c r="DV470" s="648"/>
      <c r="DW470" s="648"/>
      <c r="DX470" s="648"/>
      <c r="DY470" s="648"/>
      <c r="DZ470" s="648"/>
      <c r="EA470" s="648"/>
      <c r="EB470" s="648"/>
      <c r="EC470" s="648"/>
      <c r="ED470" s="648"/>
      <c r="EE470" s="648"/>
      <c r="EF470" s="648"/>
      <c r="EG470" s="648"/>
      <c r="EH470" s="648"/>
      <c r="EI470" s="648"/>
      <c r="EJ470" s="648"/>
      <c r="EK470" s="648"/>
      <c r="EL470" s="648"/>
      <c r="EM470" s="648"/>
      <c r="EN470" s="648"/>
      <c r="EO470" s="648"/>
      <c r="EP470" s="648"/>
      <c r="EQ470" s="648"/>
      <c r="ER470" s="648"/>
      <c r="ES470" s="648"/>
      <c r="ET470" s="648"/>
      <c r="EU470" s="648"/>
      <c r="EV470" s="648"/>
      <c r="EW470" s="648"/>
      <c r="EX470" s="648"/>
      <c r="EY470" s="648"/>
      <c r="EZ470" s="648"/>
      <c r="FA470" s="648"/>
      <c r="FB470" s="648"/>
      <c r="FC470" s="648"/>
      <c r="FD470" s="648"/>
      <c r="FE470" s="648"/>
      <c r="FF470" s="648"/>
      <c r="FG470" s="648"/>
      <c r="FH470" s="648"/>
      <c r="FI470" s="648"/>
      <c r="FJ470" s="648"/>
      <c r="FK470" s="648"/>
      <c r="FL470" s="648"/>
      <c r="FM470" s="648"/>
      <c r="FN470" s="648"/>
      <c r="FO470" s="648"/>
      <c r="FP470" s="648"/>
      <c r="FQ470" s="648"/>
      <c r="FR470" s="648"/>
      <c r="FS470" s="648"/>
      <c r="FT470" s="648"/>
      <c r="FU470" s="648"/>
      <c r="FV470" s="648"/>
      <c r="FW470" s="648"/>
      <c r="FX470" s="648"/>
      <c r="FY470" s="648"/>
      <c r="FZ470" s="648"/>
      <c r="GA470" s="648"/>
      <c r="GB470" s="648"/>
      <c r="GC470" s="648"/>
      <c r="GD470" s="648"/>
      <c r="GE470" s="648"/>
      <c r="GF470" s="648"/>
      <c r="GG470" s="648"/>
      <c r="GH470" s="648"/>
      <c r="GI470" s="648"/>
      <c r="GJ470" s="648"/>
      <c r="GK470" s="648"/>
      <c r="GL470" s="648"/>
      <c r="GM470" s="648"/>
      <c r="GN470" s="648"/>
      <c r="GO470" s="648"/>
      <c r="GP470" s="648"/>
      <c r="GQ470" s="648"/>
      <c r="GR470" s="648"/>
      <c r="GS470" s="648"/>
      <c r="GT470" s="648"/>
      <c r="GU470" s="648"/>
      <c r="GV470" s="648"/>
      <c r="GW470" s="648"/>
      <c r="GX470" s="648"/>
      <c r="GY470" s="648"/>
      <c r="GZ470" s="648"/>
      <c r="HA470" s="648"/>
      <c r="HB470" s="648"/>
      <c r="HC470" s="648"/>
      <c r="HD470" s="648"/>
      <c r="HE470" s="648"/>
      <c r="HF470" s="648"/>
      <c r="HG470" s="648"/>
      <c r="HH470" s="648"/>
      <c r="HI470" s="648"/>
      <c r="HJ470" s="648"/>
      <c r="HK470" s="648"/>
      <c r="HL470" s="648"/>
    </row>
    <row r="471" spans="1:220" s="679" customFormat="1">
      <c r="A471" s="648"/>
      <c r="B471" s="648"/>
      <c r="C471" s="648"/>
      <c r="D471" s="648"/>
      <c r="E471" s="648"/>
      <c r="F471" s="648"/>
      <c r="G471" s="690"/>
      <c r="H471" s="691"/>
      <c r="I471" s="691"/>
      <c r="J471" s="645"/>
      <c r="K471" s="648"/>
      <c r="L471" s="648"/>
      <c r="M471" s="648"/>
      <c r="N471" s="648"/>
      <c r="O471" s="648"/>
      <c r="P471" s="648"/>
      <c r="Q471" s="648"/>
      <c r="R471" s="648"/>
      <c r="S471" s="648"/>
      <c r="T471" s="648"/>
      <c r="U471" s="648"/>
      <c r="V471" s="648"/>
      <c r="W471" s="648"/>
      <c r="X471" s="648"/>
      <c r="Y471" s="648"/>
      <c r="Z471" s="648"/>
      <c r="AA471" s="648"/>
      <c r="AB471" s="648"/>
      <c r="AC471" s="648"/>
      <c r="AD471" s="648"/>
      <c r="AE471" s="648"/>
      <c r="AF471" s="648"/>
      <c r="AG471" s="648"/>
      <c r="AH471" s="648"/>
      <c r="AI471" s="648"/>
      <c r="AJ471" s="648"/>
      <c r="AK471" s="648"/>
      <c r="AL471" s="648"/>
      <c r="AM471" s="648"/>
      <c r="AN471" s="648"/>
      <c r="AO471" s="648"/>
      <c r="AP471" s="648"/>
      <c r="AQ471" s="648"/>
      <c r="AR471" s="648"/>
      <c r="AS471" s="648"/>
      <c r="AT471" s="648"/>
      <c r="AU471" s="648"/>
      <c r="AV471" s="648"/>
      <c r="AW471" s="648"/>
      <c r="AX471" s="648"/>
      <c r="AY471" s="648"/>
      <c r="AZ471" s="648"/>
      <c r="BA471" s="648"/>
      <c r="BB471" s="648"/>
      <c r="BC471" s="648"/>
      <c r="BD471" s="648"/>
      <c r="BE471" s="648"/>
      <c r="BF471" s="648"/>
      <c r="BG471" s="648"/>
      <c r="BH471" s="648"/>
      <c r="BI471" s="648"/>
      <c r="BJ471" s="648"/>
      <c r="BK471" s="648"/>
      <c r="BL471" s="648"/>
      <c r="BM471" s="648"/>
      <c r="BN471" s="648"/>
      <c r="BO471" s="648"/>
      <c r="BP471" s="648"/>
      <c r="BQ471" s="648"/>
      <c r="BR471" s="648"/>
      <c r="BS471" s="648"/>
      <c r="BT471" s="648"/>
      <c r="BU471" s="648"/>
      <c r="BV471" s="648"/>
      <c r="BW471" s="648"/>
      <c r="BX471" s="648"/>
      <c r="BY471" s="648"/>
      <c r="BZ471" s="648"/>
      <c r="CA471" s="648"/>
      <c r="CB471" s="648"/>
      <c r="CC471" s="648"/>
      <c r="CD471" s="648"/>
      <c r="CE471" s="648"/>
      <c r="CF471" s="648"/>
      <c r="CG471" s="648"/>
      <c r="CH471" s="648"/>
      <c r="CI471" s="648"/>
      <c r="CJ471" s="648"/>
      <c r="CK471" s="648"/>
      <c r="CL471" s="648"/>
      <c r="CM471" s="648"/>
      <c r="CN471" s="648"/>
      <c r="CO471" s="648"/>
      <c r="CP471" s="648"/>
      <c r="CQ471" s="648"/>
      <c r="CR471" s="648"/>
      <c r="CS471" s="648"/>
      <c r="CT471" s="648"/>
      <c r="CU471" s="648"/>
      <c r="CV471" s="648"/>
      <c r="CW471" s="648"/>
      <c r="CX471" s="648"/>
      <c r="CY471" s="648"/>
      <c r="CZ471" s="648"/>
      <c r="DA471" s="648"/>
      <c r="DB471" s="648"/>
      <c r="DC471" s="648"/>
      <c r="DD471" s="648"/>
      <c r="DE471" s="648"/>
      <c r="DF471" s="648"/>
      <c r="DG471" s="648"/>
      <c r="DH471" s="648"/>
      <c r="DI471" s="648"/>
      <c r="DJ471" s="648"/>
      <c r="DK471" s="648"/>
      <c r="DL471" s="648"/>
      <c r="DM471" s="648"/>
      <c r="DN471" s="648"/>
      <c r="DO471" s="648"/>
      <c r="DP471" s="648"/>
      <c r="DQ471" s="648"/>
      <c r="DR471" s="648"/>
      <c r="DS471" s="648"/>
      <c r="DT471" s="648"/>
      <c r="DU471" s="648"/>
      <c r="DV471" s="648"/>
      <c r="DW471" s="648"/>
      <c r="DX471" s="648"/>
      <c r="DY471" s="648"/>
      <c r="DZ471" s="648"/>
      <c r="EA471" s="648"/>
      <c r="EB471" s="648"/>
      <c r="EC471" s="648"/>
      <c r="ED471" s="648"/>
      <c r="EE471" s="648"/>
      <c r="EF471" s="648"/>
      <c r="EG471" s="648"/>
      <c r="EH471" s="648"/>
      <c r="EI471" s="648"/>
      <c r="EJ471" s="648"/>
      <c r="EK471" s="648"/>
      <c r="EL471" s="648"/>
      <c r="EM471" s="648"/>
      <c r="EN471" s="648"/>
      <c r="EO471" s="648"/>
      <c r="EP471" s="648"/>
      <c r="EQ471" s="648"/>
      <c r="ER471" s="648"/>
      <c r="ES471" s="648"/>
      <c r="ET471" s="648"/>
      <c r="EU471" s="648"/>
      <c r="EV471" s="648"/>
      <c r="EW471" s="648"/>
      <c r="EX471" s="648"/>
      <c r="EY471" s="648"/>
      <c r="EZ471" s="648"/>
      <c r="FA471" s="648"/>
      <c r="FB471" s="648"/>
      <c r="FC471" s="648"/>
      <c r="FD471" s="648"/>
      <c r="FE471" s="648"/>
      <c r="FF471" s="648"/>
      <c r="FG471" s="648"/>
      <c r="FH471" s="648"/>
      <c r="FI471" s="648"/>
      <c r="FJ471" s="648"/>
      <c r="FK471" s="648"/>
      <c r="FL471" s="648"/>
      <c r="FM471" s="648"/>
      <c r="FN471" s="648"/>
      <c r="FO471" s="648"/>
      <c r="FP471" s="648"/>
      <c r="FQ471" s="648"/>
      <c r="FR471" s="648"/>
      <c r="FS471" s="648"/>
      <c r="FT471" s="648"/>
      <c r="FU471" s="648"/>
      <c r="FV471" s="648"/>
      <c r="FW471" s="648"/>
      <c r="FX471" s="648"/>
      <c r="FY471" s="648"/>
      <c r="FZ471" s="648"/>
      <c r="GA471" s="648"/>
      <c r="GB471" s="648"/>
      <c r="GC471" s="648"/>
      <c r="GD471" s="648"/>
      <c r="GE471" s="648"/>
      <c r="GF471" s="648"/>
      <c r="GG471" s="648"/>
      <c r="GH471" s="648"/>
      <c r="GI471" s="648"/>
      <c r="GJ471" s="648"/>
      <c r="GK471" s="648"/>
      <c r="GL471" s="648"/>
      <c r="GM471" s="648"/>
      <c r="GN471" s="648"/>
      <c r="GO471" s="648"/>
      <c r="GP471" s="648"/>
      <c r="GQ471" s="648"/>
      <c r="GR471" s="648"/>
      <c r="GS471" s="648"/>
      <c r="GT471" s="648"/>
      <c r="GU471" s="648"/>
      <c r="GV471" s="648"/>
      <c r="GW471" s="648"/>
      <c r="GX471" s="648"/>
      <c r="GY471" s="648"/>
      <c r="GZ471" s="648"/>
      <c r="HA471" s="648"/>
      <c r="HB471" s="648"/>
      <c r="HC471" s="648"/>
      <c r="HD471" s="648"/>
      <c r="HE471" s="648"/>
      <c r="HF471" s="648"/>
      <c r="HG471" s="648"/>
      <c r="HH471" s="648"/>
      <c r="HI471" s="648"/>
      <c r="HJ471" s="648"/>
      <c r="HK471" s="648"/>
      <c r="HL471" s="648"/>
    </row>
    <row r="472" spans="1:220" s="679" customFormat="1">
      <c r="A472" s="648"/>
      <c r="B472" s="648"/>
      <c r="C472" s="648"/>
      <c r="D472" s="648"/>
      <c r="E472" s="648"/>
      <c r="F472" s="648"/>
      <c r="G472" s="690"/>
      <c r="H472" s="691"/>
      <c r="I472" s="691"/>
      <c r="J472" s="645"/>
      <c r="K472" s="648"/>
      <c r="L472" s="648"/>
      <c r="M472" s="648"/>
      <c r="N472" s="648"/>
      <c r="O472" s="648"/>
      <c r="P472" s="648"/>
      <c r="Q472" s="648"/>
      <c r="R472" s="648"/>
      <c r="S472" s="648"/>
      <c r="T472" s="648"/>
      <c r="U472" s="648"/>
      <c r="V472" s="648"/>
      <c r="W472" s="648"/>
      <c r="X472" s="648"/>
      <c r="Y472" s="648"/>
      <c r="Z472" s="648"/>
      <c r="AA472" s="648"/>
      <c r="AB472" s="648"/>
      <c r="AC472" s="648"/>
      <c r="AD472" s="648"/>
      <c r="AE472" s="648"/>
      <c r="AF472" s="648"/>
      <c r="AG472" s="648"/>
      <c r="AH472" s="648"/>
      <c r="AI472" s="648"/>
      <c r="AJ472" s="648"/>
      <c r="AK472" s="648"/>
      <c r="AL472" s="648"/>
      <c r="AM472" s="648"/>
      <c r="AN472" s="648"/>
      <c r="AO472" s="648"/>
      <c r="AP472" s="648"/>
      <c r="AQ472" s="648"/>
      <c r="AR472" s="648"/>
      <c r="AS472" s="648"/>
      <c r="AT472" s="648"/>
      <c r="AU472" s="648"/>
      <c r="AV472" s="648"/>
      <c r="AW472" s="648"/>
      <c r="AX472" s="648"/>
      <c r="AY472" s="648"/>
      <c r="AZ472" s="648"/>
      <c r="BA472" s="648"/>
      <c r="BB472" s="648"/>
      <c r="BC472" s="648"/>
      <c r="BD472" s="648"/>
      <c r="BE472" s="648"/>
      <c r="BF472" s="648"/>
      <c r="BG472" s="648"/>
      <c r="BH472" s="648"/>
      <c r="BI472" s="648"/>
      <c r="BJ472" s="648"/>
      <c r="BK472" s="648"/>
      <c r="BL472" s="648"/>
      <c r="BM472" s="648"/>
      <c r="BN472" s="648"/>
      <c r="BO472" s="648"/>
      <c r="BP472" s="648"/>
      <c r="BQ472" s="648"/>
      <c r="BR472" s="648"/>
      <c r="BS472" s="648"/>
      <c r="BT472" s="648"/>
      <c r="BU472" s="648"/>
      <c r="BV472" s="648"/>
      <c r="BW472" s="648"/>
      <c r="BX472" s="648"/>
      <c r="BY472" s="648"/>
      <c r="BZ472" s="648"/>
      <c r="CA472" s="648"/>
      <c r="CB472" s="648"/>
      <c r="CC472" s="648"/>
      <c r="CD472" s="648"/>
      <c r="CE472" s="648"/>
      <c r="CF472" s="648"/>
      <c r="CG472" s="648"/>
      <c r="CH472" s="648"/>
      <c r="CI472" s="648"/>
      <c r="CJ472" s="648"/>
      <c r="CK472" s="648"/>
      <c r="CL472" s="648"/>
      <c r="CM472" s="648"/>
      <c r="CN472" s="648"/>
      <c r="CO472" s="648"/>
      <c r="CP472" s="648"/>
      <c r="CQ472" s="648"/>
      <c r="CR472" s="648"/>
      <c r="CS472" s="648"/>
      <c r="CT472" s="648"/>
      <c r="CU472" s="648"/>
      <c r="CV472" s="648"/>
      <c r="CW472" s="648"/>
      <c r="CX472" s="648"/>
      <c r="CY472" s="648"/>
      <c r="CZ472" s="648"/>
      <c r="DA472" s="648"/>
      <c r="DB472" s="648"/>
      <c r="DC472" s="648"/>
      <c r="DD472" s="648"/>
      <c r="DE472" s="648"/>
      <c r="DF472" s="648"/>
      <c r="DG472" s="648"/>
      <c r="DH472" s="648"/>
      <c r="DI472" s="648"/>
      <c r="DJ472" s="648"/>
      <c r="DK472" s="648"/>
      <c r="DL472" s="648"/>
      <c r="DM472" s="648"/>
      <c r="DN472" s="648"/>
      <c r="DO472" s="648"/>
      <c r="DP472" s="648"/>
      <c r="DQ472" s="648"/>
      <c r="DR472" s="648"/>
      <c r="DS472" s="648"/>
      <c r="DT472" s="648"/>
      <c r="DU472" s="648"/>
      <c r="DV472" s="648"/>
      <c r="DW472" s="648"/>
      <c r="DX472" s="648"/>
      <c r="DY472" s="648"/>
      <c r="DZ472" s="648"/>
      <c r="EA472" s="648"/>
      <c r="EB472" s="648"/>
      <c r="EC472" s="648"/>
      <c r="ED472" s="648"/>
      <c r="EE472" s="648"/>
      <c r="EF472" s="648"/>
      <c r="EG472" s="648"/>
      <c r="EH472" s="648"/>
      <c r="EI472" s="648"/>
      <c r="EJ472" s="648"/>
      <c r="EK472" s="648"/>
      <c r="EL472" s="648"/>
      <c r="EM472" s="648"/>
      <c r="EN472" s="648"/>
      <c r="EO472" s="648"/>
      <c r="EP472" s="648"/>
      <c r="EQ472" s="648"/>
      <c r="ER472" s="648"/>
      <c r="ES472" s="648"/>
      <c r="ET472" s="648"/>
      <c r="EU472" s="648"/>
      <c r="EV472" s="648"/>
      <c r="EW472" s="648"/>
      <c r="EX472" s="648"/>
      <c r="EY472" s="648"/>
      <c r="EZ472" s="648"/>
      <c r="FA472" s="648"/>
      <c r="FB472" s="648"/>
      <c r="FC472" s="648"/>
      <c r="FD472" s="648"/>
      <c r="FE472" s="648"/>
      <c r="FF472" s="648"/>
      <c r="FG472" s="648"/>
      <c r="FH472" s="648"/>
      <c r="FI472" s="648"/>
      <c r="FJ472" s="648"/>
      <c r="FK472" s="648"/>
      <c r="FL472" s="648"/>
      <c r="FM472" s="648"/>
      <c r="FN472" s="648"/>
      <c r="FO472" s="648"/>
      <c r="FP472" s="648"/>
      <c r="FQ472" s="648"/>
      <c r="FR472" s="648"/>
      <c r="FS472" s="648"/>
      <c r="FT472" s="648"/>
      <c r="FU472" s="648"/>
      <c r="FV472" s="648"/>
      <c r="FW472" s="648"/>
      <c r="FX472" s="648"/>
      <c r="FY472" s="648"/>
      <c r="FZ472" s="648"/>
      <c r="GA472" s="648"/>
      <c r="GB472" s="648"/>
      <c r="GC472" s="648"/>
      <c r="GD472" s="648"/>
      <c r="GE472" s="648"/>
      <c r="GF472" s="648"/>
      <c r="GG472" s="648"/>
      <c r="GH472" s="648"/>
      <c r="GI472" s="648"/>
      <c r="GJ472" s="648"/>
      <c r="GK472" s="648"/>
      <c r="GL472" s="648"/>
      <c r="GM472" s="648"/>
      <c r="GN472" s="648"/>
      <c r="GO472" s="648"/>
      <c r="GP472" s="648"/>
      <c r="GQ472" s="648"/>
      <c r="GR472" s="648"/>
      <c r="GS472" s="648"/>
      <c r="GT472" s="648"/>
      <c r="GU472" s="648"/>
      <c r="GV472" s="648"/>
      <c r="GW472" s="648"/>
      <c r="GX472" s="648"/>
      <c r="GY472" s="648"/>
      <c r="GZ472" s="648"/>
      <c r="HA472" s="648"/>
      <c r="HB472" s="648"/>
      <c r="HC472" s="648"/>
      <c r="HD472" s="648"/>
      <c r="HE472" s="648"/>
      <c r="HF472" s="648"/>
      <c r="HG472" s="648"/>
      <c r="HH472" s="648"/>
      <c r="HI472" s="648"/>
      <c r="HJ472" s="648"/>
      <c r="HK472" s="648"/>
      <c r="HL472" s="648"/>
    </row>
    <row r="473" spans="1:220" s="679" customFormat="1">
      <c r="A473" s="648"/>
      <c r="B473" s="648"/>
      <c r="C473" s="648"/>
      <c r="D473" s="648"/>
      <c r="E473" s="648"/>
      <c r="F473" s="648"/>
      <c r="G473" s="690"/>
      <c r="H473" s="691"/>
      <c r="I473" s="691"/>
      <c r="J473" s="645"/>
      <c r="K473" s="648"/>
      <c r="L473" s="648"/>
      <c r="M473" s="648"/>
      <c r="N473" s="648"/>
      <c r="O473" s="648"/>
      <c r="P473" s="648"/>
      <c r="Q473" s="648"/>
      <c r="R473" s="648"/>
      <c r="S473" s="648"/>
      <c r="T473" s="648"/>
      <c r="U473" s="648"/>
      <c r="V473" s="648"/>
      <c r="W473" s="648"/>
      <c r="X473" s="648"/>
      <c r="Y473" s="648"/>
      <c r="Z473" s="648"/>
      <c r="AA473" s="648"/>
      <c r="AB473" s="648"/>
      <c r="AC473" s="648"/>
      <c r="AD473" s="648"/>
      <c r="AE473" s="648"/>
      <c r="AF473" s="648"/>
      <c r="AG473" s="648"/>
      <c r="AH473" s="648"/>
      <c r="AI473" s="648"/>
      <c r="AJ473" s="648"/>
      <c r="AK473" s="648"/>
      <c r="AL473" s="648"/>
      <c r="AM473" s="648"/>
      <c r="AN473" s="648"/>
      <c r="AO473" s="648"/>
      <c r="AP473" s="648"/>
      <c r="AQ473" s="648"/>
      <c r="AR473" s="648"/>
      <c r="AS473" s="648"/>
      <c r="AT473" s="648"/>
      <c r="AU473" s="648"/>
      <c r="AV473" s="648"/>
      <c r="AW473" s="648"/>
      <c r="AX473" s="648"/>
      <c r="AY473" s="648"/>
      <c r="AZ473" s="648"/>
      <c r="BA473" s="648"/>
      <c r="BB473" s="648"/>
      <c r="BC473" s="648"/>
      <c r="BD473" s="648"/>
      <c r="BE473" s="648"/>
      <c r="BF473" s="648"/>
      <c r="BG473" s="648"/>
      <c r="BH473" s="648"/>
      <c r="BI473" s="648"/>
      <c r="BJ473" s="648"/>
      <c r="BK473" s="648"/>
      <c r="BL473" s="648"/>
      <c r="BM473" s="648"/>
      <c r="BN473" s="648"/>
      <c r="BO473" s="648"/>
      <c r="BP473" s="648"/>
      <c r="BQ473" s="648"/>
      <c r="BR473" s="648"/>
      <c r="BS473" s="648"/>
      <c r="BT473" s="648"/>
      <c r="BU473" s="648"/>
      <c r="BV473" s="648"/>
      <c r="BW473" s="648"/>
      <c r="BX473" s="648"/>
      <c r="BY473" s="648"/>
      <c r="BZ473" s="648"/>
      <c r="CA473" s="648"/>
      <c r="CB473" s="648"/>
      <c r="CC473" s="648"/>
      <c r="CD473" s="648"/>
      <c r="CE473" s="648"/>
      <c r="CF473" s="648"/>
      <c r="CG473" s="648"/>
      <c r="CH473" s="648"/>
      <c r="CI473" s="648"/>
      <c r="CJ473" s="648"/>
      <c r="CK473" s="648"/>
      <c r="CL473" s="648"/>
      <c r="CM473" s="648"/>
      <c r="CN473" s="648"/>
      <c r="CO473" s="648"/>
      <c r="CP473" s="648"/>
      <c r="CQ473" s="648"/>
      <c r="CR473" s="648"/>
      <c r="CS473" s="648"/>
      <c r="CT473" s="648"/>
      <c r="CU473" s="648"/>
      <c r="CV473" s="648"/>
      <c r="CW473" s="648"/>
      <c r="CX473" s="648"/>
      <c r="CY473" s="648"/>
      <c r="CZ473" s="648"/>
      <c r="DA473" s="648"/>
      <c r="DB473" s="648"/>
      <c r="DC473" s="648"/>
      <c r="DD473" s="648"/>
      <c r="DE473" s="648"/>
      <c r="DF473" s="648"/>
      <c r="DG473" s="648"/>
      <c r="DH473" s="648"/>
      <c r="DI473" s="648"/>
      <c r="DJ473" s="648"/>
      <c r="DK473" s="648"/>
      <c r="DL473" s="648"/>
      <c r="DM473" s="648"/>
      <c r="DN473" s="648"/>
      <c r="DO473" s="648"/>
      <c r="DP473" s="648"/>
      <c r="DQ473" s="648"/>
      <c r="DR473" s="648"/>
      <c r="DS473" s="648"/>
      <c r="DT473" s="648"/>
      <c r="DU473" s="648"/>
      <c r="DV473" s="648"/>
      <c r="DW473" s="648"/>
      <c r="DX473" s="648"/>
      <c r="DY473" s="648"/>
      <c r="DZ473" s="648"/>
      <c r="EA473" s="648"/>
      <c r="EB473" s="648"/>
      <c r="EC473" s="648"/>
      <c r="ED473" s="648"/>
      <c r="EE473" s="648"/>
      <c r="EF473" s="648"/>
      <c r="EG473" s="648"/>
      <c r="EH473" s="648"/>
      <c r="EI473" s="648"/>
      <c r="EJ473" s="648"/>
      <c r="EK473" s="648"/>
      <c r="EL473" s="648"/>
      <c r="EM473" s="648"/>
      <c r="EN473" s="648"/>
      <c r="EO473" s="648"/>
      <c r="EP473" s="648"/>
      <c r="EQ473" s="648"/>
      <c r="ER473" s="648"/>
      <c r="ES473" s="648"/>
      <c r="ET473" s="648"/>
      <c r="EU473" s="648"/>
      <c r="EV473" s="648"/>
      <c r="EW473" s="648"/>
      <c r="EX473" s="648"/>
      <c r="EY473" s="648"/>
      <c r="EZ473" s="648"/>
      <c r="FA473" s="648"/>
      <c r="FB473" s="648"/>
      <c r="FC473" s="648"/>
      <c r="FD473" s="648"/>
      <c r="FE473" s="648"/>
      <c r="FF473" s="648"/>
      <c r="FG473" s="648"/>
      <c r="FH473" s="648"/>
      <c r="FI473" s="648"/>
      <c r="FJ473" s="648"/>
      <c r="FK473" s="648"/>
      <c r="FL473" s="648"/>
      <c r="FM473" s="648"/>
      <c r="FN473" s="648"/>
      <c r="FO473" s="648"/>
      <c r="FP473" s="648"/>
      <c r="FQ473" s="648"/>
      <c r="FR473" s="648"/>
      <c r="FS473" s="648"/>
      <c r="FT473" s="648"/>
      <c r="FU473" s="648"/>
      <c r="FV473" s="648"/>
      <c r="FW473" s="648"/>
      <c r="FX473" s="648"/>
      <c r="FY473" s="648"/>
      <c r="FZ473" s="648"/>
      <c r="GA473" s="648"/>
      <c r="GB473" s="648"/>
      <c r="GC473" s="648"/>
      <c r="GD473" s="648"/>
      <c r="GE473" s="648"/>
      <c r="GF473" s="648"/>
      <c r="GG473" s="648"/>
      <c r="GH473" s="648"/>
      <c r="GI473" s="648"/>
      <c r="GJ473" s="648"/>
      <c r="GK473" s="648"/>
      <c r="GL473" s="648"/>
      <c r="GM473" s="648"/>
      <c r="GN473" s="648"/>
      <c r="GO473" s="648"/>
      <c r="GP473" s="648"/>
      <c r="GQ473" s="648"/>
      <c r="GR473" s="648"/>
      <c r="GS473" s="648"/>
      <c r="GT473" s="648"/>
      <c r="GU473" s="648"/>
      <c r="GV473" s="648"/>
      <c r="GW473" s="648"/>
      <c r="GX473" s="648"/>
      <c r="GY473" s="648"/>
      <c r="GZ473" s="648"/>
      <c r="HA473" s="648"/>
      <c r="HB473" s="648"/>
      <c r="HC473" s="648"/>
      <c r="HD473" s="648"/>
      <c r="HE473" s="648"/>
      <c r="HF473" s="648"/>
      <c r="HG473" s="648"/>
      <c r="HH473" s="648"/>
      <c r="HI473" s="648"/>
      <c r="HJ473" s="648"/>
      <c r="HK473" s="648"/>
      <c r="HL473" s="648"/>
    </row>
    <row r="474" spans="1:220" s="679" customFormat="1">
      <c r="A474" s="648"/>
      <c r="B474" s="648"/>
      <c r="C474" s="648"/>
      <c r="D474" s="648"/>
      <c r="E474" s="648"/>
      <c r="F474" s="648"/>
      <c r="G474" s="690"/>
      <c r="H474" s="691"/>
      <c r="I474" s="691"/>
      <c r="J474" s="645"/>
      <c r="K474" s="648"/>
      <c r="L474" s="648"/>
      <c r="M474" s="648"/>
      <c r="N474" s="648"/>
      <c r="O474" s="648"/>
      <c r="P474" s="648"/>
      <c r="Q474" s="648"/>
      <c r="R474" s="648"/>
      <c r="S474" s="648"/>
      <c r="T474" s="648"/>
      <c r="U474" s="648"/>
      <c r="V474" s="648"/>
      <c r="W474" s="648"/>
      <c r="X474" s="648"/>
      <c r="Y474" s="648"/>
      <c r="Z474" s="648"/>
      <c r="AA474" s="648"/>
      <c r="AB474" s="648"/>
      <c r="AC474" s="648"/>
      <c r="AD474" s="648"/>
      <c r="AE474" s="648"/>
      <c r="AF474" s="648"/>
      <c r="AG474" s="648"/>
      <c r="AH474" s="648"/>
      <c r="AI474" s="648"/>
      <c r="AJ474" s="648"/>
      <c r="AK474" s="648"/>
      <c r="AL474" s="648"/>
      <c r="AM474" s="648"/>
      <c r="AN474" s="648"/>
      <c r="AO474" s="648"/>
      <c r="AP474" s="648"/>
      <c r="AQ474" s="648"/>
      <c r="AR474" s="648"/>
      <c r="AS474" s="648"/>
      <c r="AT474" s="648"/>
      <c r="AU474" s="648"/>
      <c r="AV474" s="648"/>
      <c r="AW474" s="648"/>
      <c r="AX474" s="648"/>
      <c r="AY474" s="648"/>
      <c r="AZ474" s="648"/>
      <c r="BA474" s="648"/>
      <c r="BB474" s="648"/>
      <c r="BC474" s="648"/>
      <c r="BD474" s="648"/>
      <c r="BE474" s="648"/>
      <c r="BF474" s="648"/>
      <c r="BG474" s="648"/>
      <c r="BH474" s="648"/>
      <c r="BI474" s="648"/>
      <c r="BJ474" s="648"/>
      <c r="BK474" s="648"/>
      <c r="BL474" s="648"/>
      <c r="BM474" s="648"/>
      <c r="BN474" s="648"/>
      <c r="BO474" s="648"/>
      <c r="BP474" s="648"/>
      <c r="BQ474" s="648"/>
      <c r="BR474" s="648"/>
      <c r="BS474" s="648"/>
      <c r="BT474" s="648"/>
      <c r="BU474" s="648"/>
      <c r="BV474" s="648"/>
      <c r="BW474" s="648"/>
      <c r="BX474" s="648"/>
      <c r="BY474" s="648"/>
      <c r="BZ474" s="648"/>
      <c r="CA474" s="648"/>
      <c r="CB474" s="648"/>
      <c r="CC474" s="648"/>
      <c r="CD474" s="648"/>
      <c r="CE474" s="648"/>
      <c r="CF474" s="648"/>
      <c r="CG474" s="648"/>
      <c r="CH474" s="648"/>
      <c r="CI474" s="648"/>
      <c r="CJ474" s="648"/>
      <c r="CK474" s="648"/>
      <c r="CL474" s="648"/>
      <c r="CM474" s="648"/>
      <c r="CN474" s="648"/>
      <c r="CO474" s="648"/>
      <c r="CP474" s="648"/>
      <c r="CQ474" s="648"/>
      <c r="CR474" s="648"/>
      <c r="CS474" s="648"/>
      <c r="CT474" s="648"/>
      <c r="CU474" s="648"/>
      <c r="CV474" s="648"/>
      <c r="CW474" s="648"/>
      <c r="CX474" s="648"/>
      <c r="CY474" s="648"/>
      <c r="CZ474" s="648"/>
      <c r="DA474" s="648"/>
      <c r="DB474" s="648"/>
      <c r="DC474" s="648"/>
      <c r="DD474" s="648"/>
      <c r="DE474" s="648"/>
      <c r="DF474" s="648"/>
      <c r="DG474" s="648"/>
      <c r="DH474" s="648"/>
      <c r="DI474" s="648"/>
      <c r="DJ474" s="648"/>
      <c r="DK474" s="648"/>
      <c r="DL474" s="648"/>
      <c r="DM474" s="648"/>
      <c r="DN474" s="648"/>
      <c r="DO474" s="648"/>
      <c r="DP474" s="648"/>
      <c r="DQ474" s="648"/>
      <c r="DR474" s="648"/>
      <c r="DS474" s="648"/>
      <c r="DT474" s="648"/>
      <c r="DU474" s="648"/>
      <c r="DV474" s="648"/>
      <c r="DW474" s="648"/>
      <c r="DX474" s="648"/>
      <c r="DY474" s="648"/>
      <c r="DZ474" s="648"/>
      <c r="EA474" s="648"/>
      <c r="EB474" s="648"/>
      <c r="EC474" s="648"/>
      <c r="ED474" s="648"/>
      <c r="EE474" s="648"/>
      <c r="EF474" s="648"/>
      <c r="EG474" s="648"/>
      <c r="EH474" s="648"/>
      <c r="EI474" s="648"/>
      <c r="EJ474" s="648"/>
      <c r="EK474" s="648"/>
      <c r="EL474" s="648"/>
      <c r="EM474" s="648"/>
      <c r="EN474" s="648"/>
      <c r="EO474" s="648"/>
      <c r="EP474" s="648"/>
      <c r="EQ474" s="648"/>
      <c r="ER474" s="648"/>
      <c r="ES474" s="648"/>
      <c r="ET474" s="648"/>
      <c r="EU474" s="648"/>
      <c r="EV474" s="648"/>
      <c r="EW474" s="648"/>
      <c r="EX474" s="648"/>
      <c r="EY474" s="648"/>
      <c r="EZ474" s="648"/>
      <c r="FA474" s="648"/>
      <c r="FB474" s="648"/>
      <c r="FC474" s="648"/>
      <c r="FD474" s="648"/>
      <c r="FE474" s="648"/>
      <c r="FF474" s="648"/>
      <c r="FG474" s="648"/>
      <c r="FH474" s="648"/>
      <c r="FI474" s="648"/>
      <c r="FJ474" s="648"/>
      <c r="FK474" s="648"/>
      <c r="FL474" s="648"/>
      <c r="FM474" s="648"/>
      <c r="FN474" s="648"/>
      <c r="FO474" s="648"/>
      <c r="FP474" s="648"/>
      <c r="FQ474" s="648"/>
      <c r="FR474" s="648"/>
      <c r="FS474" s="648"/>
      <c r="FT474" s="648"/>
      <c r="FU474" s="648"/>
      <c r="FV474" s="648"/>
      <c r="FW474" s="648"/>
      <c r="FX474" s="648"/>
      <c r="FY474" s="648"/>
      <c r="FZ474" s="648"/>
      <c r="GA474" s="648"/>
      <c r="GB474" s="648"/>
      <c r="GC474" s="648"/>
      <c r="GD474" s="648"/>
      <c r="GE474" s="648"/>
      <c r="GF474" s="648"/>
      <c r="GG474" s="648"/>
      <c r="GH474" s="648"/>
      <c r="GI474" s="648"/>
      <c r="GJ474" s="648"/>
      <c r="GK474" s="648"/>
      <c r="GL474" s="648"/>
      <c r="GM474" s="648"/>
      <c r="GN474" s="648"/>
      <c r="GO474" s="648"/>
      <c r="GP474" s="648"/>
      <c r="GQ474" s="648"/>
      <c r="GR474" s="648"/>
      <c r="GS474" s="648"/>
      <c r="GT474" s="648"/>
      <c r="GU474" s="648"/>
      <c r="GV474" s="648"/>
      <c r="GW474" s="648"/>
      <c r="GX474" s="648"/>
      <c r="GY474" s="648"/>
      <c r="GZ474" s="648"/>
      <c r="HA474" s="648"/>
      <c r="HB474" s="648"/>
      <c r="HC474" s="648"/>
      <c r="HD474" s="648"/>
      <c r="HE474" s="648"/>
      <c r="HF474" s="648"/>
      <c r="HG474" s="648"/>
      <c r="HH474" s="648"/>
      <c r="HI474" s="648"/>
      <c r="HJ474" s="648"/>
      <c r="HK474" s="648"/>
      <c r="HL474" s="648"/>
    </row>
    <row r="475" spans="1:220" s="679" customFormat="1">
      <c r="A475" s="648"/>
      <c r="B475" s="648"/>
      <c r="C475" s="648"/>
      <c r="D475" s="648"/>
      <c r="E475" s="648"/>
      <c r="F475" s="648"/>
      <c r="G475" s="690"/>
      <c r="H475" s="691"/>
      <c r="I475" s="691"/>
      <c r="J475" s="645"/>
      <c r="K475" s="648"/>
      <c r="L475" s="648"/>
      <c r="M475" s="648"/>
      <c r="N475" s="648"/>
      <c r="O475" s="648"/>
      <c r="P475" s="648"/>
      <c r="Q475" s="648"/>
      <c r="R475" s="648"/>
      <c r="S475" s="648"/>
      <c r="T475" s="648"/>
      <c r="U475" s="648"/>
      <c r="V475" s="648"/>
      <c r="W475" s="648"/>
      <c r="X475" s="648"/>
      <c r="Y475" s="648"/>
      <c r="Z475" s="648"/>
      <c r="AA475" s="648"/>
      <c r="AB475" s="648"/>
      <c r="AC475" s="648"/>
      <c r="AD475" s="648"/>
      <c r="AE475" s="648"/>
      <c r="AF475" s="648"/>
      <c r="AG475" s="648"/>
      <c r="AH475" s="648"/>
      <c r="AI475" s="648"/>
      <c r="AJ475" s="648"/>
      <c r="AK475" s="648"/>
      <c r="AL475" s="648"/>
      <c r="AM475" s="648"/>
      <c r="AN475" s="648"/>
      <c r="AO475" s="648"/>
      <c r="AP475" s="648"/>
      <c r="AQ475" s="648"/>
      <c r="AR475" s="648"/>
      <c r="AS475" s="648"/>
      <c r="AT475" s="648"/>
      <c r="AU475" s="648"/>
      <c r="AV475" s="648"/>
      <c r="AW475" s="648"/>
      <c r="AX475" s="648"/>
      <c r="AY475" s="648"/>
      <c r="AZ475" s="648"/>
      <c r="BA475" s="648"/>
      <c r="BB475" s="648"/>
      <c r="BC475" s="648"/>
      <c r="BD475" s="648"/>
      <c r="BE475" s="648"/>
      <c r="BF475" s="648"/>
      <c r="BG475" s="648"/>
      <c r="BH475" s="648"/>
      <c r="BI475" s="648"/>
      <c r="BJ475" s="648"/>
      <c r="BK475" s="648"/>
      <c r="BL475" s="648"/>
      <c r="BM475" s="648"/>
      <c r="BN475" s="648"/>
      <c r="BO475" s="648"/>
      <c r="BP475" s="648"/>
      <c r="BQ475" s="648"/>
      <c r="BR475" s="648"/>
      <c r="BS475" s="648"/>
      <c r="BT475" s="648"/>
      <c r="BU475" s="648"/>
      <c r="BV475" s="648"/>
      <c r="BW475" s="648"/>
      <c r="BX475" s="648"/>
      <c r="BY475" s="648"/>
      <c r="BZ475" s="648"/>
      <c r="CA475" s="648"/>
      <c r="CB475" s="648"/>
      <c r="CC475" s="648"/>
      <c r="CD475" s="648"/>
      <c r="CE475" s="648"/>
      <c r="CF475" s="648"/>
      <c r="CG475" s="648"/>
      <c r="CH475" s="648"/>
      <c r="CI475" s="648"/>
      <c r="CJ475" s="648"/>
      <c r="CK475" s="648"/>
      <c r="CL475" s="648"/>
      <c r="CM475" s="648"/>
      <c r="CN475" s="648"/>
      <c r="CO475" s="648"/>
      <c r="CP475" s="648"/>
      <c r="CQ475" s="648"/>
      <c r="CR475" s="648"/>
      <c r="CS475" s="648"/>
      <c r="CT475" s="648"/>
      <c r="CU475" s="648"/>
      <c r="CV475" s="648"/>
      <c r="CW475" s="648"/>
      <c r="CX475" s="648"/>
      <c r="CY475" s="648"/>
      <c r="CZ475" s="648"/>
      <c r="DA475" s="648"/>
      <c r="DB475" s="648"/>
      <c r="DC475" s="648"/>
      <c r="DD475" s="648"/>
      <c r="DE475" s="648"/>
      <c r="DF475" s="648"/>
      <c r="DG475" s="648"/>
      <c r="DH475" s="648"/>
      <c r="DI475" s="648"/>
      <c r="DJ475" s="648"/>
      <c r="DK475" s="648"/>
      <c r="DL475" s="648"/>
      <c r="DM475" s="648"/>
      <c r="DN475" s="648"/>
      <c r="DO475" s="648"/>
      <c r="DP475" s="648"/>
      <c r="DQ475" s="648"/>
      <c r="DR475" s="648"/>
      <c r="DS475" s="648"/>
      <c r="DT475" s="648"/>
      <c r="DU475" s="648"/>
      <c r="DV475" s="648"/>
      <c r="DW475" s="648"/>
      <c r="DX475" s="648"/>
      <c r="DY475" s="648"/>
      <c r="DZ475" s="648"/>
      <c r="EA475" s="648"/>
      <c r="EB475" s="648"/>
      <c r="EC475" s="648"/>
      <c r="ED475" s="648"/>
      <c r="EE475" s="648"/>
      <c r="EF475" s="648"/>
      <c r="EG475" s="648"/>
      <c r="EH475" s="648"/>
      <c r="EI475" s="648"/>
      <c r="EJ475" s="648"/>
      <c r="EK475" s="648"/>
      <c r="EL475" s="648"/>
      <c r="EM475" s="648"/>
      <c r="EN475" s="648"/>
      <c r="EO475" s="648"/>
      <c r="EP475" s="648"/>
      <c r="EQ475" s="648"/>
      <c r="ER475" s="648"/>
      <c r="ES475" s="648"/>
      <c r="ET475" s="648"/>
      <c r="EU475" s="648"/>
      <c r="EV475" s="648"/>
      <c r="EW475" s="648"/>
      <c r="EX475" s="648"/>
      <c r="EY475" s="648"/>
      <c r="EZ475" s="648"/>
      <c r="FA475" s="648"/>
      <c r="FB475" s="648"/>
      <c r="FC475" s="648"/>
      <c r="FD475" s="648"/>
      <c r="FE475" s="648"/>
      <c r="FF475" s="648"/>
      <c r="FG475" s="648"/>
      <c r="FH475" s="648"/>
      <c r="FI475" s="648"/>
      <c r="FJ475" s="648"/>
      <c r="FK475" s="648"/>
      <c r="FL475" s="648"/>
      <c r="FM475" s="648"/>
      <c r="FN475" s="648"/>
      <c r="FO475" s="648"/>
      <c r="FP475" s="648"/>
      <c r="FQ475" s="648"/>
      <c r="FR475" s="648"/>
      <c r="FS475" s="648"/>
      <c r="FT475" s="648"/>
      <c r="FU475" s="648"/>
      <c r="FV475" s="648"/>
      <c r="FW475" s="648"/>
      <c r="FX475" s="648"/>
      <c r="FY475" s="648"/>
      <c r="FZ475" s="648"/>
      <c r="GA475" s="648"/>
      <c r="GB475" s="648"/>
      <c r="GC475" s="648"/>
      <c r="GD475" s="648"/>
      <c r="GE475" s="648"/>
      <c r="GF475" s="648"/>
      <c r="GG475" s="648"/>
      <c r="GH475" s="648"/>
      <c r="GI475" s="648"/>
      <c r="GJ475" s="648"/>
      <c r="GK475" s="648"/>
      <c r="GL475" s="648"/>
      <c r="GM475" s="648"/>
      <c r="GN475" s="648"/>
      <c r="GO475" s="648"/>
      <c r="GP475" s="648"/>
      <c r="GQ475" s="648"/>
      <c r="GR475" s="648"/>
      <c r="GS475" s="648"/>
      <c r="GT475" s="648"/>
      <c r="GU475" s="648"/>
      <c r="GV475" s="648"/>
      <c r="GW475" s="648"/>
      <c r="GX475" s="648"/>
      <c r="GY475" s="648"/>
      <c r="GZ475" s="648"/>
      <c r="HA475" s="648"/>
      <c r="HB475" s="648"/>
      <c r="HC475" s="648"/>
      <c r="HD475" s="648"/>
      <c r="HE475" s="648"/>
      <c r="HF475" s="648"/>
      <c r="HG475" s="648"/>
      <c r="HH475" s="648"/>
      <c r="HI475" s="648"/>
      <c r="HJ475" s="648"/>
      <c r="HK475" s="648"/>
      <c r="HL475" s="648"/>
    </row>
    <row r="476" spans="1:220" s="679" customFormat="1">
      <c r="A476" s="648"/>
      <c r="B476" s="648"/>
      <c r="C476" s="648"/>
      <c r="D476" s="648"/>
      <c r="E476" s="648"/>
      <c r="F476" s="648"/>
      <c r="G476" s="690"/>
      <c r="H476" s="691"/>
      <c r="I476" s="691"/>
      <c r="J476" s="645"/>
      <c r="K476" s="648"/>
      <c r="L476" s="648"/>
      <c r="M476" s="648"/>
      <c r="N476" s="648"/>
      <c r="O476" s="648"/>
      <c r="P476" s="648"/>
      <c r="Q476" s="648"/>
      <c r="R476" s="648"/>
      <c r="S476" s="648"/>
      <c r="T476" s="648"/>
      <c r="U476" s="648"/>
      <c r="V476" s="648"/>
      <c r="W476" s="648"/>
      <c r="X476" s="648"/>
      <c r="Y476" s="648"/>
      <c r="Z476" s="648"/>
      <c r="AA476" s="648"/>
      <c r="AB476" s="648"/>
      <c r="AC476" s="648"/>
      <c r="AD476" s="648"/>
      <c r="AE476" s="648"/>
      <c r="AF476" s="648"/>
      <c r="AG476" s="648"/>
      <c r="AH476" s="648"/>
      <c r="AI476" s="648"/>
      <c r="AJ476" s="648"/>
      <c r="AK476" s="648"/>
      <c r="AL476" s="648"/>
      <c r="AM476" s="648"/>
      <c r="AN476" s="648"/>
      <c r="AO476" s="648"/>
      <c r="AP476" s="648"/>
      <c r="AQ476" s="648"/>
      <c r="AR476" s="648"/>
      <c r="AS476" s="648"/>
      <c r="AT476" s="648"/>
      <c r="AU476" s="648"/>
      <c r="AV476" s="648"/>
      <c r="AW476" s="648"/>
      <c r="AX476" s="648"/>
      <c r="AY476" s="648"/>
      <c r="AZ476" s="648"/>
      <c r="BA476" s="648"/>
      <c r="BB476" s="648"/>
      <c r="BC476" s="648"/>
      <c r="BD476" s="648"/>
      <c r="BE476" s="648"/>
      <c r="BF476" s="648"/>
      <c r="BG476" s="648"/>
      <c r="BH476" s="648"/>
      <c r="BI476" s="648"/>
      <c r="BJ476" s="648"/>
      <c r="BK476" s="648"/>
      <c r="BL476" s="648"/>
      <c r="BM476" s="648"/>
      <c r="BN476" s="648"/>
      <c r="BO476" s="648"/>
      <c r="BP476" s="648"/>
      <c r="BQ476" s="648"/>
      <c r="BR476" s="648"/>
      <c r="BS476" s="648"/>
      <c r="BT476" s="648"/>
      <c r="BU476" s="648"/>
      <c r="BV476" s="648"/>
      <c r="BW476" s="648"/>
      <c r="BX476" s="648"/>
      <c r="BY476" s="648"/>
      <c r="BZ476" s="648"/>
      <c r="CA476" s="648"/>
      <c r="CB476" s="648"/>
      <c r="CC476" s="648"/>
      <c r="CD476" s="648"/>
      <c r="CE476" s="648"/>
      <c r="CF476" s="648"/>
      <c r="CG476" s="648"/>
      <c r="CH476" s="648"/>
      <c r="CI476" s="648"/>
      <c r="CJ476" s="648"/>
      <c r="CK476" s="648"/>
      <c r="CL476" s="648"/>
      <c r="CM476" s="648"/>
      <c r="CN476" s="648"/>
      <c r="CO476" s="648"/>
      <c r="CP476" s="648"/>
      <c r="CQ476" s="648"/>
      <c r="CR476" s="648"/>
      <c r="CS476" s="648"/>
      <c r="CT476" s="648"/>
      <c r="CU476" s="648"/>
      <c r="CV476" s="648"/>
      <c r="CW476" s="648"/>
      <c r="CX476" s="648"/>
      <c r="CY476" s="648"/>
      <c r="CZ476" s="648"/>
      <c r="DA476" s="648"/>
      <c r="DB476" s="648"/>
      <c r="DC476" s="648"/>
      <c r="DD476" s="648"/>
      <c r="DE476" s="648"/>
      <c r="DF476" s="648"/>
      <c r="DG476" s="648"/>
      <c r="DH476" s="648"/>
      <c r="DI476" s="648"/>
      <c r="DJ476" s="648"/>
      <c r="DK476" s="648"/>
      <c r="DL476" s="648"/>
      <c r="DM476" s="648"/>
      <c r="DN476" s="648"/>
      <c r="DO476" s="648"/>
      <c r="DP476" s="648"/>
      <c r="DQ476" s="648"/>
      <c r="DR476" s="648"/>
      <c r="DS476" s="648"/>
      <c r="DT476" s="648"/>
      <c r="DU476" s="648"/>
      <c r="DV476" s="648"/>
      <c r="DW476" s="648"/>
      <c r="DX476" s="648"/>
      <c r="DY476" s="648"/>
      <c r="DZ476" s="648"/>
      <c r="EA476" s="648"/>
      <c r="EB476" s="648"/>
      <c r="EC476" s="648"/>
      <c r="ED476" s="648"/>
      <c r="EE476" s="648"/>
      <c r="EF476" s="648"/>
      <c r="EG476" s="648"/>
      <c r="EH476" s="648"/>
      <c r="EI476" s="648"/>
      <c r="EJ476" s="648"/>
      <c r="EK476" s="648"/>
      <c r="EL476" s="648"/>
      <c r="EM476" s="648"/>
      <c r="EN476" s="648"/>
      <c r="EO476" s="648"/>
      <c r="EP476" s="648"/>
      <c r="EQ476" s="648"/>
      <c r="ER476" s="648"/>
      <c r="ES476" s="648"/>
      <c r="ET476" s="648"/>
      <c r="EU476" s="648"/>
      <c r="EV476" s="648"/>
      <c r="EW476" s="648"/>
      <c r="EX476" s="648"/>
      <c r="EY476" s="648"/>
      <c r="EZ476" s="648"/>
      <c r="FA476" s="648"/>
      <c r="FB476" s="648"/>
      <c r="FC476" s="648"/>
      <c r="FD476" s="648"/>
      <c r="FE476" s="648"/>
      <c r="FF476" s="648"/>
      <c r="FG476" s="648"/>
      <c r="FH476" s="648"/>
      <c r="FI476" s="648"/>
      <c r="FJ476" s="648"/>
      <c r="FK476" s="648"/>
      <c r="FL476" s="648"/>
      <c r="FM476" s="648"/>
      <c r="FN476" s="648"/>
      <c r="FO476" s="648"/>
      <c r="FP476" s="648"/>
      <c r="FQ476" s="648"/>
      <c r="FR476" s="648"/>
      <c r="FS476" s="648"/>
      <c r="FT476" s="648"/>
      <c r="FU476" s="648"/>
      <c r="FV476" s="648"/>
      <c r="FW476" s="648"/>
      <c r="FX476" s="648"/>
      <c r="FY476" s="648"/>
      <c r="FZ476" s="648"/>
      <c r="GA476" s="648"/>
      <c r="GB476" s="648"/>
      <c r="GC476" s="648"/>
      <c r="GD476" s="648"/>
      <c r="GE476" s="648"/>
      <c r="GF476" s="648"/>
      <c r="GG476" s="648"/>
      <c r="GH476" s="648"/>
      <c r="GI476" s="648"/>
      <c r="GJ476" s="648"/>
      <c r="GK476" s="648"/>
      <c r="GL476" s="648"/>
      <c r="GM476" s="648"/>
      <c r="GN476" s="648"/>
      <c r="GO476" s="648"/>
      <c r="GP476" s="648"/>
      <c r="GQ476" s="648"/>
      <c r="GR476" s="648"/>
      <c r="GS476" s="648"/>
      <c r="GT476" s="648"/>
      <c r="GU476" s="648"/>
      <c r="GV476" s="648"/>
      <c r="GW476" s="648"/>
      <c r="GX476" s="648"/>
      <c r="GY476" s="648"/>
      <c r="GZ476" s="648"/>
      <c r="HA476" s="648"/>
      <c r="HB476" s="648"/>
      <c r="HC476" s="648"/>
      <c r="HD476" s="648"/>
      <c r="HE476" s="648"/>
      <c r="HF476" s="648"/>
      <c r="HG476" s="648"/>
      <c r="HH476" s="648"/>
      <c r="HI476" s="648"/>
      <c r="HJ476" s="648"/>
      <c r="HK476" s="648"/>
      <c r="HL476" s="648"/>
    </row>
    <row r="477" spans="1:220" s="679" customFormat="1">
      <c r="A477" s="648"/>
      <c r="B477" s="648"/>
      <c r="C477" s="648"/>
      <c r="D477" s="648"/>
      <c r="E477" s="648"/>
      <c r="F477" s="648"/>
      <c r="G477" s="690"/>
      <c r="H477" s="691"/>
      <c r="I477" s="691"/>
      <c r="J477" s="645"/>
      <c r="K477" s="648"/>
      <c r="L477" s="648"/>
      <c r="M477" s="648"/>
      <c r="N477" s="648"/>
      <c r="O477" s="648"/>
      <c r="P477" s="648"/>
      <c r="Q477" s="648"/>
      <c r="R477" s="648"/>
      <c r="S477" s="648"/>
      <c r="T477" s="648"/>
      <c r="U477" s="648"/>
      <c r="V477" s="648"/>
      <c r="W477" s="648"/>
      <c r="X477" s="648"/>
      <c r="Y477" s="648"/>
      <c r="Z477" s="648"/>
      <c r="AA477" s="648"/>
      <c r="AB477" s="648"/>
      <c r="AC477" s="648"/>
      <c r="AD477" s="648"/>
      <c r="AE477" s="648"/>
      <c r="AF477" s="648"/>
      <c r="AG477" s="648"/>
      <c r="AH477" s="648"/>
      <c r="AI477" s="648"/>
      <c r="AJ477" s="648"/>
      <c r="AK477" s="648"/>
      <c r="AL477" s="648"/>
      <c r="AM477" s="648"/>
      <c r="AN477" s="648"/>
      <c r="AO477" s="648"/>
      <c r="AP477" s="648"/>
      <c r="AQ477" s="648"/>
      <c r="AR477" s="648"/>
      <c r="AS477" s="648"/>
      <c r="AT477" s="648"/>
      <c r="AU477" s="648"/>
      <c r="AV477" s="648"/>
      <c r="AW477" s="648"/>
      <c r="AX477" s="648"/>
      <c r="AY477" s="648"/>
      <c r="AZ477" s="648"/>
      <c r="BA477" s="648"/>
      <c r="BB477" s="648"/>
      <c r="BC477" s="648"/>
      <c r="BD477" s="648"/>
      <c r="BE477" s="648"/>
      <c r="BF477" s="648"/>
      <c r="BG477" s="648"/>
      <c r="BH477" s="648"/>
      <c r="BI477" s="648"/>
      <c r="BJ477" s="648"/>
      <c r="BK477" s="648"/>
      <c r="BL477" s="648"/>
      <c r="BM477" s="648"/>
      <c r="BN477" s="648"/>
      <c r="BO477" s="648"/>
      <c r="BP477" s="648"/>
      <c r="BQ477" s="648"/>
      <c r="BR477" s="648"/>
      <c r="BS477" s="648"/>
      <c r="BT477" s="648"/>
      <c r="BU477" s="648"/>
      <c r="BV477" s="648"/>
      <c r="BW477" s="648"/>
      <c r="BX477" s="648"/>
      <c r="BY477" s="648"/>
      <c r="BZ477" s="648"/>
      <c r="CA477" s="648"/>
      <c r="CB477" s="648"/>
      <c r="CC477" s="648"/>
      <c r="CD477" s="648"/>
      <c r="CE477" s="648"/>
      <c r="CF477" s="648"/>
      <c r="CG477" s="648"/>
      <c r="CH477" s="648"/>
      <c r="CI477" s="648"/>
      <c r="CJ477" s="648"/>
      <c r="CK477" s="648"/>
      <c r="CL477" s="648"/>
      <c r="CM477" s="648"/>
      <c r="CN477" s="648"/>
      <c r="CO477" s="648"/>
      <c r="CP477" s="648"/>
      <c r="CQ477" s="648"/>
      <c r="CR477" s="648"/>
      <c r="CS477" s="648"/>
      <c r="CT477" s="648"/>
      <c r="CU477" s="648"/>
      <c r="CV477" s="648"/>
      <c r="CW477" s="648"/>
      <c r="CX477" s="648"/>
      <c r="CY477" s="648"/>
      <c r="CZ477" s="648"/>
      <c r="DA477" s="648"/>
      <c r="DB477" s="648"/>
      <c r="DC477" s="648"/>
      <c r="DD477" s="648"/>
      <c r="DE477" s="648"/>
      <c r="DF477" s="648"/>
      <c r="DG477" s="648"/>
      <c r="DH477" s="648"/>
      <c r="DI477" s="648"/>
      <c r="DJ477" s="648"/>
      <c r="DK477" s="648"/>
      <c r="DL477" s="648"/>
      <c r="DM477" s="648"/>
      <c r="DN477" s="648"/>
      <c r="DO477" s="648"/>
      <c r="DP477" s="648"/>
      <c r="DQ477" s="648"/>
      <c r="DR477" s="648"/>
      <c r="DS477" s="648"/>
      <c r="DT477" s="648"/>
      <c r="DU477" s="648"/>
      <c r="DV477" s="648"/>
      <c r="DW477" s="648"/>
      <c r="DX477" s="648"/>
      <c r="DY477" s="648"/>
      <c r="DZ477" s="648"/>
      <c r="EA477" s="648"/>
      <c r="EB477" s="648"/>
      <c r="EC477" s="648"/>
      <c r="ED477" s="648"/>
      <c r="EE477" s="648"/>
      <c r="EF477" s="648"/>
      <c r="EG477" s="648"/>
      <c r="EH477" s="648"/>
      <c r="EI477" s="648"/>
      <c r="EJ477" s="648"/>
      <c r="EK477" s="648"/>
      <c r="EL477" s="648"/>
      <c r="EM477" s="648"/>
      <c r="EN477" s="648"/>
      <c r="EO477" s="648"/>
      <c r="EP477" s="648"/>
      <c r="EQ477" s="648"/>
      <c r="ER477" s="648"/>
      <c r="ES477" s="648"/>
      <c r="ET477" s="648"/>
      <c r="EU477" s="648"/>
      <c r="EV477" s="648"/>
      <c r="EW477" s="648"/>
      <c r="EX477" s="648"/>
      <c r="EY477" s="648"/>
      <c r="EZ477" s="648"/>
      <c r="FA477" s="648"/>
      <c r="FB477" s="648"/>
      <c r="FC477" s="648"/>
      <c r="FD477" s="648"/>
      <c r="FE477" s="648"/>
      <c r="FF477" s="648"/>
      <c r="FG477" s="648"/>
      <c r="FH477" s="648"/>
      <c r="FI477" s="648"/>
      <c r="FJ477" s="648"/>
      <c r="FK477" s="648"/>
      <c r="FL477" s="648"/>
      <c r="FM477" s="648"/>
      <c r="FN477" s="648"/>
      <c r="FO477" s="648"/>
      <c r="FP477" s="648"/>
      <c r="FQ477" s="648"/>
      <c r="FR477" s="648"/>
      <c r="FS477" s="648"/>
      <c r="FT477" s="648"/>
      <c r="FU477" s="648"/>
      <c r="FV477" s="648"/>
      <c r="FW477" s="648"/>
      <c r="FX477" s="648"/>
      <c r="FY477" s="648"/>
      <c r="FZ477" s="648"/>
      <c r="GA477" s="648"/>
      <c r="GB477" s="648"/>
      <c r="GC477" s="648"/>
      <c r="GD477" s="648"/>
      <c r="GE477" s="648"/>
      <c r="GF477" s="648"/>
      <c r="GG477" s="648"/>
      <c r="GH477" s="648"/>
      <c r="GI477" s="648"/>
      <c r="GJ477" s="648"/>
      <c r="GK477" s="648"/>
      <c r="GL477" s="648"/>
      <c r="GM477" s="648"/>
      <c r="GN477" s="648"/>
      <c r="GO477" s="648"/>
      <c r="GP477" s="648"/>
      <c r="GQ477" s="648"/>
      <c r="GR477" s="648"/>
      <c r="GS477" s="648"/>
      <c r="GT477" s="648"/>
      <c r="GU477" s="648"/>
      <c r="GV477" s="648"/>
      <c r="GW477" s="648"/>
      <c r="GX477" s="648"/>
      <c r="GY477" s="648"/>
      <c r="GZ477" s="648"/>
      <c r="HA477" s="648"/>
      <c r="HB477" s="648"/>
      <c r="HC477" s="648"/>
      <c r="HD477" s="648"/>
      <c r="HE477" s="648"/>
      <c r="HF477" s="648"/>
      <c r="HG477" s="648"/>
      <c r="HH477" s="648"/>
      <c r="HI477" s="648"/>
      <c r="HJ477" s="648"/>
      <c r="HK477" s="648"/>
      <c r="HL477" s="648"/>
    </row>
    <row r="478" spans="1:220" s="679" customFormat="1">
      <c r="A478" s="648"/>
      <c r="B478" s="648"/>
      <c r="C478" s="648"/>
      <c r="D478" s="648"/>
      <c r="E478" s="648"/>
      <c r="F478" s="648"/>
      <c r="G478" s="690"/>
      <c r="H478" s="691"/>
      <c r="I478" s="691"/>
      <c r="J478" s="645"/>
      <c r="K478" s="648"/>
      <c r="L478" s="648"/>
      <c r="M478" s="648"/>
      <c r="N478" s="648"/>
      <c r="O478" s="648"/>
      <c r="P478" s="648"/>
      <c r="Q478" s="648"/>
      <c r="R478" s="648"/>
      <c r="S478" s="648"/>
      <c r="T478" s="648"/>
      <c r="U478" s="648"/>
      <c r="V478" s="648"/>
      <c r="W478" s="648"/>
      <c r="X478" s="648"/>
      <c r="Y478" s="648"/>
      <c r="Z478" s="648"/>
      <c r="AA478" s="648"/>
      <c r="AB478" s="648"/>
      <c r="AC478" s="648"/>
      <c r="AD478" s="648"/>
      <c r="AE478" s="648"/>
      <c r="AF478" s="648"/>
      <c r="AG478" s="648"/>
      <c r="AH478" s="648"/>
      <c r="AI478" s="648"/>
      <c r="AJ478" s="648"/>
      <c r="AK478" s="648"/>
      <c r="AL478" s="648"/>
      <c r="AM478" s="648"/>
      <c r="AN478" s="648"/>
      <c r="AO478" s="648"/>
      <c r="AP478" s="648"/>
      <c r="AQ478" s="648"/>
      <c r="AR478" s="648"/>
      <c r="AS478" s="648"/>
      <c r="AT478" s="648"/>
      <c r="AU478" s="648"/>
      <c r="AV478" s="648"/>
      <c r="AW478" s="648"/>
      <c r="AX478" s="648"/>
      <c r="AY478" s="648"/>
      <c r="AZ478" s="648"/>
      <c r="BA478" s="648"/>
      <c r="BB478" s="648"/>
      <c r="BC478" s="648"/>
      <c r="BD478" s="648"/>
      <c r="BE478" s="648"/>
      <c r="BF478" s="648"/>
      <c r="BG478" s="648"/>
      <c r="BH478" s="648"/>
      <c r="BI478" s="648"/>
      <c r="BJ478" s="648"/>
      <c r="BK478" s="648"/>
      <c r="BL478" s="648"/>
      <c r="BM478" s="648"/>
      <c r="BN478" s="648"/>
      <c r="BO478" s="648"/>
      <c r="BP478" s="648"/>
      <c r="BQ478" s="648"/>
      <c r="BR478" s="648"/>
      <c r="BS478" s="648"/>
      <c r="BT478" s="648"/>
      <c r="BU478" s="648"/>
      <c r="BV478" s="648"/>
      <c r="BW478" s="648"/>
      <c r="BX478" s="648"/>
      <c r="BY478" s="648"/>
      <c r="BZ478" s="648"/>
      <c r="CA478" s="648"/>
      <c r="CB478" s="648"/>
      <c r="CC478" s="648"/>
      <c r="CD478" s="648"/>
      <c r="CE478" s="648"/>
      <c r="CF478" s="648"/>
      <c r="CG478" s="648"/>
      <c r="CH478" s="648"/>
      <c r="CI478" s="648"/>
      <c r="CJ478" s="648"/>
      <c r="CK478" s="648"/>
      <c r="CL478" s="648"/>
      <c r="CM478" s="648"/>
      <c r="CN478" s="648"/>
      <c r="CO478" s="648"/>
      <c r="CP478" s="648"/>
      <c r="CQ478" s="648"/>
      <c r="CR478" s="648"/>
      <c r="CS478" s="648"/>
      <c r="CT478" s="648"/>
      <c r="CU478" s="648"/>
      <c r="CV478" s="648"/>
      <c r="CW478" s="648"/>
      <c r="CX478" s="648"/>
      <c r="CY478" s="648"/>
      <c r="CZ478" s="648"/>
      <c r="DA478" s="648"/>
      <c r="DB478" s="648"/>
      <c r="DC478" s="648"/>
      <c r="DD478" s="648"/>
      <c r="DE478" s="648"/>
      <c r="DF478" s="648"/>
      <c r="DG478" s="648"/>
      <c r="DH478" s="648"/>
      <c r="DI478" s="648"/>
      <c r="DJ478" s="648"/>
      <c r="DK478" s="648"/>
      <c r="DL478" s="648"/>
      <c r="DM478" s="648"/>
      <c r="DN478" s="648"/>
      <c r="DO478" s="648"/>
      <c r="DP478" s="648"/>
      <c r="DQ478" s="648"/>
      <c r="DR478" s="648"/>
      <c r="DS478" s="648"/>
      <c r="DT478" s="648"/>
      <c r="DU478" s="648"/>
      <c r="DV478" s="648"/>
      <c r="DW478" s="648"/>
      <c r="DX478" s="648"/>
      <c r="DY478" s="648"/>
      <c r="DZ478" s="648"/>
      <c r="EA478" s="648"/>
      <c r="EB478" s="648"/>
      <c r="EC478" s="648"/>
      <c r="ED478" s="648"/>
      <c r="EE478" s="648"/>
      <c r="EF478" s="648"/>
      <c r="EG478" s="648"/>
      <c r="EH478" s="648"/>
      <c r="EI478" s="648"/>
      <c r="EJ478" s="648"/>
      <c r="EK478" s="648"/>
      <c r="EL478" s="648"/>
      <c r="EM478" s="648"/>
      <c r="EN478" s="648"/>
      <c r="EO478" s="648"/>
      <c r="EP478" s="648"/>
      <c r="EQ478" s="648"/>
      <c r="ER478" s="648"/>
      <c r="ES478" s="648"/>
      <c r="ET478" s="648"/>
      <c r="EU478" s="648"/>
      <c r="EV478" s="648"/>
      <c r="EW478" s="648"/>
      <c r="EX478" s="648"/>
      <c r="EY478" s="648"/>
      <c r="EZ478" s="648"/>
      <c r="FA478" s="648"/>
      <c r="FB478" s="648"/>
      <c r="FC478" s="648"/>
      <c r="FD478" s="648"/>
      <c r="FE478" s="648"/>
      <c r="FF478" s="648"/>
      <c r="FG478" s="648"/>
      <c r="FH478" s="648"/>
      <c r="FI478" s="648"/>
      <c r="FJ478" s="648"/>
      <c r="FK478" s="648"/>
      <c r="FL478" s="648"/>
      <c r="FM478" s="648"/>
      <c r="FN478" s="648"/>
      <c r="FO478" s="648"/>
      <c r="FP478" s="648"/>
      <c r="FQ478" s="648"/>
      <c r="FR478" s="648"/>
      <c r="FS478" s="648"/>
      <c r="FT478" s="648"/>
      <c r="FU478" s="648"/>
      <c r="FV478" s="648"/>
      <c r="FW478" s="648"/>
      <c r="FX478" s="648"/>
      <c r="FY478" s="648"/>
      <c r="FZ478" s="648"/>
      <c r="GA478" s="648"/>
      <c r="GB478" s="648"/>
      <c r="GC478" s="648"/>
      <c r="GD478" s="648"/>
      <c r="GE478" s="648"/>
      <c r="GF478" s="648"/>
      <c r="GG478" s="648"/>
      <c r="GH478" s="648"/>
      <c r="GI478" s="648"/>
      <c r="GJ478" s="648"/>
      <c r="GK478" s="648"/>
      <c r="GL478" s="648"/>
      <c r="GM478" s="648"/>
      <c r="GN478" s="648"/>
      <c r="GO478" s="648"/>
      <c r="GP478" s="648"/>
      <c r="GQ478" s="648"/>
      <c r="GR478" s="648"/>
      <c r="GS478" s="648"/>
      <c r="GT478" s="648"/>
      <c r="GU478" s="648"/>
      <c r="GV478" s="648"/>
      <c r="GW478" s="648"/>
      <c r="GX478" s="648"/>
      <c r="GY478" s="648"/>
      <c r="GZ478" s="648"/>
      <c r="HA478" s="648"/>
      <c r="HB478" s="648"/>
      <c r="HC478" s="648"/>
      <c r="HD478" s="648"/>
      <c r="HE478" s="648"/>
      <c r="HF478" s="648"/>
      <c r="HG478" s="648"/>
      <c r="HH478" s="648"/>
      <c r="HI478" s="648"/>
      <c r="HJ478" s="648"/>
      <c r="HK478" s="648"/>
      <c r="HL478" s="648"/>
    </row>
    <row r="479" spans="1:220" s="679" customFormat="1">
      <c r="A479" s="648"/>
      <c r="B479" s="648"/>
      <c r="C479" s="648"/>
      <c r="D479" s="648"/>
      <c r="E479" s="648"/>
      <c r="F479" s="648"/>
      <c r="G479" s="690"/>
      <c r="H479" s="691"/>
      <c r="I479" s="691"/>
      <c r="J479" s="645"/>
      <c r="K479" s="648"/>
      <c r="L479" s="648"/>
      <c r="M479" s="648"/>
      <c r="N479" s="648"/>
      <c r="O479" s="648"/>
      <c r="P479" s="648"/>
      <c r="Q479" s="648"/>
      <c r="R479" s="648"/>
      <c r="S479" s="648"/>
      <c r="T479" s="648"/>
      <c r="U479" s="648"/>
      <c r="V479" s="648"/>
      <c r="W479" s="648"/>
      <c r="X479" s="648"/>
      <c r="Y479" s="648"/>
      <c r="Z479" s="648"/>
      <c r="AA479" s="648"/>
      <c r="AB479" s="648"/>
      <c r="AC479" s="648"/>
      <c r="AD479" s="648"/>
      <c r="AE479" s="648"/>
      <c r="AF479" s="648"/>
      <c r="AG479" s="648"/>
      <c r="AH479" s="648"/>
      <c r="AI479" s="648"/>
      <c r="AJ479" s="648"/>
      <c r="AK479" s="648"/>
      <c r="AL479" s="648"/>
      <c r="AM479" s="648"/>
      <c r="AN479" s="648"/>
      <c r="AO479" s="648"/>
      <c r="AP479" s="648"/>
      <c r="AQ479" s="648"/>
      <c r="AR479" s="648"/>
      <c r="AS479" s="648"/>
      <c r="AT479" s="648"/>
      <c r="AU479" s="648"/>
      <c r="AV479" s="648"/>
      <c r="AW479" s="648"/>
      <c r="AX479" s="648"/>
      <c r="AY479" s="648"/>
      <c r="AZ479" s="648"/>
      <c r="BA479" s="648"/>
      <c r="BB479" s="648"/>
      <c r="BC479" s="648"/>
      <c r="BD479" s="648"/>
      <c r="BE479" s="648"/>
      <c r="BF479" s="648"/>
      <c r="BG479" s="648"/>
      <c r="BH479" s="648"/>
      <c r="BI479" s="648"/>
      <c r="BJ479" s="648"/>
      <c r="BK479" s="648"/>
      <c r="BL479" s="648"/>
      <c r="BM479" s="648"/>
      <c r="BN479" s="648"/>
      <c r="BO479" s="648"/>
      <c r="BP479" s="648"/>
      <c r="BQ479" s="648"/>
      <c r="BR479" s="648"/>
      <c r="BS479" s="648"/>
      <c r="BT479" s="648"/>
      <c r="BU479" s="648"/>
      <c r="BV479" s="648"/>
      <c r="BW479" s="648"/>
      <c r="BX479" s="648"/>
      <c r="BY479" s="648"/>
      <c r="BZ479" s="648"/>
      <c r="CA479" s="648"/>
      <c r="CB479" s="648"/>
      <c r="CC479" s="648"/>
      <c r="CD479" s="648"/>
      <c r="CE479" s="648"/>
      <c r="CF479" s="648"/>
      <c r="CG479" s="648"/>
      <c r="CH479" s="648"/>
      <c r="CI479" s="648"/>
      <c r="CJ479" s="648"/>
      <c r="CK479" s="648"/>
      <c r="CL479" s="648"/>
      <c r="CM479" s="648"/>
      <c r="CN479" s="648"/>
      <c r="CO479" s="648"/>
      <c r="CP479" s="648"/>
      <c r="CQ479" s="648"/>
      <c r="CR479" s="648"/>
      <c r="CS479" s="648"/>
      <c r="CT479" s="648"/>
      <c r="CU479" s="648"/>
      <c r="CV479" s="648"/>
      <c r="CW479" s="648"/>
      <c r="CX479" s="648"/>
      <c r="CY479" s="648"/>
      <c r="CZ479" s="648"/>
      <c r="DA479" s="648"/>
      <c r="DB479" s="648"/>
      <c r="DC479" s="648"/>
      <c r="DD479" s="648"/>
      <c r="DE479" s="648"/>
      <c r="DF479" s="648"/>
      <c r="DG479" s="648"/>
      <c r="DH479" s="648"/>
      <c r="DI479" s="648"/>
      <c r="DJ479" s="648"/>
      <c r="DK479" s="648"/>
      <c r="DL479" s="648"/>
      <c r="DM479" s="648"/>
      <c r="DN479" s="648"/>
      <c r="DO479" s="648"/>
      <c r="DP479" s="648"/>
      <c r="DQ479" s="648"/>
      <c r="DR479" s="648"/>
      <c r="DS479" s="648"/>
      <c r="DT479" s="648"/>
      <c r="DU479" s="648"/>
      <c r="DV479" s="648"/>
      <c r="DW479" s="648"/>
      <c r="DX479" s="648"/>
      <c r="DY479" s="648"/>
      <c r="DZ479" s="648"/>
      <c r="EA479" s="648"/>
      <c r="EB479" s="648"/>
      <c r="EC479" s="648"/>
      <c r="ED479" s="648"/>
      <c r="EE479" s="648"/>
      <c r="EF479" s="648"/>
      <c r="EG479" s="648"/>
      <c r="EH479" s="648"/>
      <c r="EI479" s="648"/>
      <c r="EJ479" s="648"/>
      <c r="EK479" s="648"/>
      <c r="EL479" s="648"/>
      <c r="EM479" s="648"/>
      <c r="EN479" s="648"/>
      <c r="EO479" s="648"/>
      <c r="EP479" s="648"/>
      <c r="EQ479" s="648"/>
      <c r="ER479" s="648"/>
      <c r="ES479" s="648"/>
      <c r="ET479" s="648"/>
      <c r="EU479" s="648"/>
      <c r="EV479" s="648"/>
      <c r="EW479" s="648"/>
      <c r="EX479" s="648"/>
      <c r="EY479" s="648"/>
      <c r="EZ479" s="648"/>
      <c r="FA479" s="648"/>
      <c r="FB479" s="648"/>
      <c r="FC479" s="648"/>
      <c r="FD479" s="648"/>
      <c r="FE479" s="648"/>
      <c r="FF479" s="648"/>
      <c r="FG479" s="648"/>
      <c r="FH479" s="648"/>
      <c r="FI479" s="648"/>
      <c r="FJ479" s="648"/>
      <c r="FK479" s="648"/>
      <c r="FL479" s="648"/>
      <c r="FM479" s="648"/>
      <c r="FN479" s="648"/>
      <c r="FO479" s="648"/>
      <c r="FP479" s="648"/>
      <c r="FQ479" s="648"/>
      <c r="FR479" s="648"/>
      <c r="FS479" s="648"/>
      <c r="FT479" s="648"/>
      <c r="FU479" s="648"/>
      <c r="FV479" s="648"/>
      <c r="FW479" s="648"/>
      <c r="FX479" s="648"/>
      <c r="FY479" s="648"/>
      <c r="FZ479" s="648"/>
      <c r="GA479" s="648"/>
      <c r="GB479" s="648"/>
      <c r="GC479" s="648"/>
      <c r="GD479" s="648"/>
      <c r="GE479" s="648"/>
      <c r="GF479" s="648"/>
      <c r="GG479" s="648"/>
      <c r="GH479" s="648"/>
      <c r="GI479" s="648"/>
      <c r="GJ479" s="648"/>
      <c r="GK479" s="648"/>
      <c r="GL479" s="648"/>
      <c r="GM479" s="648"/>
      <c r="GN479" s="648"/>
      <c r="GO479" s="648"/>
      <c r="GP479" s="648"/>
      <c r="GQ479" s="648"/>
      <c r="GR479" s="648"/>
      <c r="GS479" s="648"/>
      <c r="GT479" s="648"/>
      <c r="GU479" s="648"/>
      <c r="GV479" s="648"/>
      <c r="GW479" s="648"/>
      <c r="GX479" s="648"/>
      <c r="GY479" s="648"/>
      <c r="GZ479" s="648"/>
      <c r="HA479" s="648"/>
      <c r="HB479" s="648"/>
      <c r="HC479" s="648"/>
      <c r="HD479" s="648"/>
      <c r="HE479" s="648"/>
      <c r="HF479" s="648"/>
      <c r="HG479" s="648"/>
      <c r="HH479" s="648"/>
      <c r="HI479" s="648"/>
      <c r="HJ479" s="648"/>
      <c r="HK479" s="648"/>
      <c r="HL479" s="648"/>
    </row>
    <row r="480" spans="1:220" s="679" customFormat="1">
      <c r="A480" s="648"/>
      <c r="B480" s="648"/>
      <c r="C480" s="648"/>
      <c r="D480" s="648"/>
      <c r="E480" s="648"/>
      <c r="F480" s="648"/>
      <c r="G480" s="690"/>
      <c r="H480" s="691"/>
      <c r="I480" s="691"/>
      <c r="J480" s="645"/>
      <c r="K480" s="648"/>
      <c r="L480" s="648"/>
      <c r="M480" s="648"/>
      <c r="N480" s="648"/>
      <c r="O480" s="648"/>
      <c r="P480" s="648"/>
      <c r="Q480" s="648"/>
      <c r="R480" s="648"/>
      <c r="S480" s="648"/>
      <c r="T480" s="648"/>
      <c r="U480" s="648"/>
      <c r="V480" s="648"/>
      <c r="W480" s="648"/>
      <c r="X480" s="648"/>
      <c r="Y480" s="648"/>
      <c r="Z480" s="648"/>
      <c r="AA480" s="648"/>
      <c r="AB480" s="648"/>
      <c r="AC480" s="648"/>
      <c r="AD480" s="648"/>
      <c r="AE480" s="648"/>
      <c r="AF480" s="648"/>
      <c r="AG480" s="648"/>
      <c r="AH480" s="648"/>
      <c r="AI480" s="648"/>
      <c r="AJ480" s="648"/>
      <c r="AK480" s="648"/>
      <c r="AL480" s="648"/>
      <c r="AM480" s="648"/>
      <c r="AN480" s="648"/>
      <c r="AO480" s="648"/>
      <c r="AP480" s="648"/>
      <c r="AQ480" s="648"/>
      <c r="AR480" s="648"/>
      <c r="AS480" s="648"/>
      <c r="AT480" s="648"/>
      <c r="AU480" s="648"/>
      <c r="AV480" s="648"/>
      <c r="AW480" s="648"/>
      <c r="AX480" s="648"/>
      <c r="AY480" s="648"/>
      <c r="AZ480" s="648"/>
      <c r="BA480" s="648"/>
      <c r="BB480" s="648"/>
      <c r="BC480" s="648"/>
      <c r="BD480" s="648"/>
      <c r="BE480" s="648"/>
      <c r="BF480" s="648"/>
      <c r="BG480" s="648"/>
      <c r="BH480" s="648"/>
      <c r="BI480" s="648"/>
      <c r="BJ480" s="648"/>
      <c r="BK480" s="648"/>
      <c r="BL480" s="648"/>
      <c r="BM480" s="648"/>
      <c r="BN480" s="648"/>
      <c r="BO480" s="648"/>
      <c r="BP480" s="648"/>
      <c r="BQ480" s="648"/>
      <c r="BR480" s="648"/>
      <c r="BS480" s="648"/>
      <c r="BT480" s="648"/>
      <c r="BU480" s="648"/>
      <c r="BV480" s="648"/>
      <c r="BW480" s="648"/>
      <c r="BX480" s="648"/>
      <c r="BY480" s="648"/>
      <c r="BZ480" s="648"/>
      <c r="CA480" s="648"/>
      <c r="CB480" s="648"/>
      <c r="CC480" s="648"/>
      <c r="CD480" s="648"/>
      <c r="CE480" s="648"/>
      <c r="CF480" s="648"/>
      <c r="CG480" s="648"/>
      <c r="CH480" s="648"/>
      <c r="CI480" s="648"/>
      <c r="CJ480" s="648"/>
      <c r="CK480" s="648"/>
      <c r="CL480" s="648"/>
      <c r="CM480" s="648"/>
      <c r="CN480" s="648"/>
      <c r="CO480" s="648"/>
      <c r="CP480" s="648"/>
      <c r="CQ480" s="648"/>
      <c r="CR480" s="648"/>
      <c r="CS480" s="648"/>
      <c r="CT480" s="648"/>
      <c r="CU480" s="648"/>
      <c r="CV480" s="648"/>
      <c r="CW480" s="648"/>
      <c r="CX480" s="648"/>
      <c r="CY480" s="648"/>
      <c r="CZ480" s="648"/>
      <c r="DA480" s="648"/>
      <c r="DB480" s="648"/>
      <c r="DC480" s="648"/>
      <c r="DD480" s="648"/>
      <c r="DE480" s="648"/>
      <c r="DF480" s="648"/>
      <c r="DG480" s="648"/>
      <c r="DH480" s="648"/>
      <c r="DI480" s="648"/>
      <c r="DJ480" s="648"/>
      <c r="DK480" s="648"/>
      <c r="DL480" s="648"/>
      <c r="DM480" s="648"/>
      <c r="DN480" s="648"/>
      <c r="DO480" s="648"/>
      <c r="DP480" s="648"/>
      <c r="DQ480" s="648"/>
      <c r="DR480" s="648"/>
      <c r="DS480" s="648"/>
      <c r="DT480" s="648"/>
      <c r="DU480" s="648"/>
      <c r="DV480" s="648"/>
      <c r="DW480" s="648"/>
      <c r="DX480" s="648"/>
      <c r="DY480" s="648"/>
      <c r="DZ480" s="648"/>
      <c r="EA480" s="648"/>
      <c r="EB480" s="648"/>
      <c r="EC480" s="648"/>
      <c r="ED480" s="648"/>
      <c r="EE480" s="648"/>
      <c r="EF480" s="648"/>
      <c r="EG480" s="648"/>
      <c r="EH480" s="648"/>
      <c r="EI480" s="648"/>
      <c r="EJ480" s="648"/>
      <c r="EK480" s="648"/>
      <c r="EL480" s="648"/>
      <c r="EM480" s="648"/>
      <c r="EN480" s="648"/>
      <c r="EO480" s="648"/>
      <c r="EP480" s="648"/>
      <c r="EQ480" s="648"/>
      <c r="ER480" s="648"/>
      <c r="ES480" s="648"/>
      <c r="ET480" s="648"/>
      <c r="EU480" s="648"/>
      <c r="EV480" s="648"/>
      <c r="EW480" s="648"/>
      <c r="EX480" s="648"/>
      <c r="EY480" s="648"/>
      <c r="EZ480" s="648"/>
      <c r="FA480" s="648"/>
      <c r="FB480" s="648"/>
      <c r="FC480" s="648"/>
      <c r="FD480" s="648"/>
      <c r="FE480" s="648"/>
      <c r="FF480" s="648"/>
      <c r="FG480" s="648"/>
      <c r="FH480" s="648"/>
      <c r="FI480" s="648"/>
      <c r="FJ480" s="648"/>
      <c r="FK480" s="648"/>
      <c r="FL480" s="648"/>
      <c r="FM480" s="648"/>
      <c r="FN480" s="648"/>
      <c r="FO480" s="648"/>
      <c r="FP480" s="648"/>
      <c r="FQ480" s="648"/>
      <c r="FR480" s="648"/>
      <c r="FS480" s="648"/>
      <c r="FT480" s="648"/>
      <c r="FU480" s="648"/>
      <c r="FV480" s="648"/>
      <c r="FW480" s="648"/>
      <c r="FX480" s="648"/>
      <c r="FY480" s="648"/>
      <c r="FZ480" s="648"/>
      <c r="GA480" s="648"/>
      <c r="GB480" s="648"/>
      <c r="GC480" s="648"/>
      <c r="GD480" s="648"/>
      <c r="GE480" s="648"/>
      <c r="GF480" s="648"/>
      <c r="GG480" s="648"/>
      <c r="GH480" s="648"/>
      <c r="GI480" s="648"/>
      <c r="GJ480" s="648"/>
      <c r="GK480" s="648"/>
      <c r="GL480" s="648"/>
      <c r="GM480" s="648"/>
      <c r="GN480" s="648"/>
      <c r="GO480" s="648"/>
      <c r="GP480" s="648"/>
      <c r="GQ480" s="648"/>
      <c r="GR480" s="648"/>
      <c r="GS480" s="648"/>
      <c r="GT480" s="648"/>
      <c r="GU480" s="648"/>
      <c r="GV480" s="648"/>
      <c r="GW480" s="648"/>
      <c r="GX480" s="648"/>
      <c r="GY480" s="648"/>
      <c r="GZ480" s="648"/>
      <c r="HA480" s="648"/>
      <c r="HB480" s="648"/>
      <c r="HC480" s="648"/>
      <c r="HD480" s="648"/>
      <c r="HE480" s="648"/>
      <c r="HF480" s="648"/>
      <c r="HG480" s="648"/>
      <c r="HH480" s="648"/>
      <c r="HI480" s="648"/>
      <c r="HJ480" s="648"/>
      <c r="HK480" s="648"/>
      <c r="HL480" s="648"/>
    </row>
    <row r="481" spans="1:220" s="679" customFormat="1">
      <c r="A481" s="648"/>
      <c r="B481" s="648"/>
      <c r="C481" s="648"/>
      <c r="D481" s="648"/>
      <c r="E481" s="648"/>
      <c r="F481" s="648"/>
      <c r="G481" s="690"/>
      <c r="H481" s="691"/>
      <c r="I481" s="691"/>
      <c r="J481" s="645"/>
      <c r="K481" s="648"/>
      <c r="L481" s="648"/>
      <c r="M481" s="648"/>
      <c r="N481" s="648"/>
      <c r="O481" s="648"/>
      <c r="P481" s="648"/>
      <c r="Q481" s="648"/>
      <c r="R481" s="648"/>
      <c r="S481" s="648"/>
      <c r="T481" s="648"/>
      <c r="U481" s="648"/>
      <c r="V481" s="648"/>
      <c r="W481" s="648"/>
      <c r="X481" s="648"/>
      <c r="Y481" s="648"/>
      <c r="Z481" s="648"/>
      <c r="AA481" s="648"/>
      <c r="AB481" s="648"/>
      <c r="AC481" s="648"/>
      <c r="AD481" s="648"/>
      <c r="AE481" s="648"/>
      <c r="AF481" s="648"/>
      <c r="AG481" s="648"/>
      <c r="AH481" s="648"/>
      <c r="AI481" s="648"/>
      <c r="AJ481" s="648"/>
      <c r="AK481" s="648"/>
      <c r="AL481" s="648"/>
      <c r="AM481" s="648"/>
      <c r="AN481" s="648"/>
      <c r="AO481" s="648"/>
      <c r="AP481" s="648"/>
      <c r="AQ481" s="648"/>
      <c r="AR481" s="648"/>
      <c r="AS481" s="648"/>
      <c r="AT481" s="648"/>
      <c r="AU481" s="648"/>
      <c r="AV481" s="648"/>
      <c r="AW481" s="648"/>
      <c r="AX481" s="648"/>
      <c r="AY481" s="648"/>
      <c r="AZ481" s="648"/>
      <c r="BA481" s="648"/>
      <c r="BB481" s="648"/>
      <c r="BC481" s="648"/>
      <c r="BD481" s="648"/>
      <c r="BE481" s="648"/>
      <c r="BF481" s="648"/>
      <c r="BG481" s="648"/>
      <c r="BH481" s="648"/>
      <c r="BI481" s="648"/>
      <c r="BJ481" s="648"/>
      <c r="BK481" s="648"/>
      <c r="BL481" s="648"/>
      <c r="BM481" s="648"/>
      <c r="BN481" s="648"/>
      <c r="BO481" s="648"/>
      <c r="BP481" s="648"/>
      <c r="BQ481" s="648"/>
      <c r="BR481" s="648"/>
      <c r="BS481" s="648"/>
      <c r="BT481" s="648"/>
      <c r="BU481" s="648"/>
      <c r="BV481" s="648"/>
      <c r="BW481" s="648"/>
      <c r="BX481" s="648"/>
      <c r="BY481" s="648"/>
      <c r="BZ481" s="648"/>
      <c r="CA481" s="648"/>
      <c r="CB481" s="648"/>
      <c r="CC481" s="648"/>
      <c r="CD481" s="648"/>
      <c r="CE481" s="648"/>
      <c r="CF481" s="648"/>
      <c r="CG481" s="648"/>
      <c r="CH481" s="648"/>
      <c r="CI481" s="648"/>
      <c r="CJ481" s="648"/>
      <c r="CK481" s="648"/>
      <c r="CL481" s="648"/>
      <c r="CM481" s="648"/>
      <c r="CN481" s="648"/>
      <c r="CO481" s="648"/>
      <c r="CP481" s="648"/>
      <c r="CQ481" s="648"/>
      <c r="CR481" s="648"/>
      <c r="CS481" s="648"/>
      <c r="CT481" s="648"/>
      <c r="CU481" s="648"/>
      <c r="CV481" s="648"/>
      <c r="CW481" s="648"/>
      <c r="CX481" s="648"/>
      <c r="CY481" s="648"/>
      <c r="CZ481" s="648"/>
      <c r="DA481" s="648"/>
      <c r="DB481" s="648"/>
      <c r="DC481" s="648"/>
      <c r="DD481" s="648"/>
      <c r="DE481" s="648"/>
      <c r="DF481" s="648"/>
      <c r="DG481" s="648"/>
      <c r="DH481" s="648"/>
      <c r="DI481" s="648"/>
      <c r="DJ481" s="648"/>
      <c r="DK481" s="648"/>
      <c r="DL481" s="648"/>
      <c r="DM481" s="648"/>
      <c r="DN481" s="648"/>
      <c r="DO481" s="648"/>
      <c r="DP481" s="648"/>
      <c r="DQ481" s="648"/>
      <c r="DR481" s="648"/>
      <c r="DS481" s="648"/>
      <c r="DT481" s="648"/>
      <c r="DU481" s="648"/>
      <c r="DV481" s="648"/>
      <c r="DW481" s="648"/>
      <c r="DX481" s="648"/>
      <c r="DY481" s="648"/>
      <c r="DZ481" s="648"/>
      <c r="EA481" s="648"/>
      <c r="EB481" s="648"/>
      <c r="EC481" s="648"/>
      <c r="ED481" s="648"/>
      <c r="EE481" s="648"/>
      <c r="EF481" s="648"/>
      <c r="EG481" s="648"/>
      <c r="EH481" s="648"/>
      <c r="EI481" s="648"/>
      <c r="EJ481" s="648"/>
      <c r="EK481" s="648"/>
      <c r="EL481" s="648"/>
      <c r="EM481" s="648"/>
      <c r="EN481" s="648"/>
      <c r="EO481" s="648"/>
      <c r="EP481" s="648"/>
      <c r="EQ481" s="648"/>
      <c r="ER481" s="648"/>
      <c r="ES481" s="648"/>
      <c r="ET481" s="648"/>
      <c r="EU481" s="648"/>
      <c r="EV481" s="648"/>
      <c r="EW481" s="648"/>
      <c r="EX481" s="648"/>
      <c r="EY481" s="648"/>
      <c r="EZ481" s="648"/>
      <c r="FA481" s="648"/>
      <c r="FB481" s="648"/>
      <c r="FC481" s="648"/>
      <c r="FD481" s="648"/>
      <c r="FE481" s="648"/>
      <c r="FF481" s="648"/>
      <c r="FG481" s="648"/>
      <c r="FH481" s="648"/>
      <c r="FI481" s="648"/>
      <c r="FJ481" s="648"/>
      <c r="FK481" s="648"/>
      <c r="FL481" s="648"/>
      <c r="FM481" s="648"/>
      <c r="FN481" s="648"/>
      <c r="FO481" s="648"/>
      <c r="FP481" s="648"/>
      <c r="FQ481" s="648"/>
      <c r="FR481" s="648"/>
      <c r="FS481" s="648"/>
      <c r="FT481" s="648"/>
      <c r="FU481" s="648"/>
      <c r="FV481" s="648"/>
      <c r="FW481" s="648"/>
      <c r="FX481" s="648"/>
      <c r="FY481" s="648"/>
      <c r="FZ481" s="648"/>
      <c r="GA481" s="648"/>
      <c r="GB481" s="648"/>
      <c r="GC481" s="648"/>
      <c r="GD481" s="648"/>
      <c r="GE481" s="648"/>
      <c r="GF481" s="648"/>
      <c r="GG481" s="648"/>
      <c r="GH481" s="648"/>
      <c r="GI481" s="648"/>
      <c r="GJ481" s="648"/>
      <c r="GK481" s="648"/>
      <c r="GL481" s="648"/>
      <c r="GM481" s="648"/>
      <c r="GN481" s="648"/>
      <c r="GO481" s="648"/>
      <c r="GP481" s="648"/>
      <c r="GQ481" s="648"/>
      <c r="GR481" s="648"/>
      <c r="GS481" s="648"/>
      <c r="GT481" s="648"/>
      <c r="GU481" s="648"/>
      <c r="GV481" s="648"/>
      <c r="GW481" s="648"/>
      <c r="GX481" s="648"/>
      <c r="GY481" s="648"/>
      <c r="GZ481" s="648"/>
      <c r="HA481" s="648"/>
      <c r="HB481" s="648"/>
      <c r="HC481" s="648"/>
      <c r="HD481" s="648"/>
      <c r="HE481" s="648"/>
      <c r="HF481" s="648"/>
      <c r="HG481" s="648"/>
      <c r="HH481" s="648"/>
      <c r="HI481" s="648"/>
      <c r="HJ481" s="648"/>
      <c r="HK481" s="648"/>
      <c r="HL481" s="648"/>
    </row>
    <row r="482" spans="1:220" s="679" customFormat="1">
      <c r="A482" s="648"/>
      <c r="B482" s="648"/>
      <c r="C482" s="648"/>
      <c r="D482" s="648"/>
      <c r="E482" s="648"/>
      <c r="F482" s="648"/>
      <c r="G482" s="690"/>
      <c r="H482" s="691"/>
      <c r="I482" s="691"/>
      <c r="J482" s="645"/>
      <c r="K482" s="648"/>
      <c r="L482" s="648"/>
      <c r="M482" s="648"/>
      <c r="N482" s="648"/>
      <c r="O482" s="648"/>
      <c r="P482" s="648"/>
      <c r="Q482" s="648"/>
      <c r="R482" s="648"/>
      <c r="S482" s="648"/>
      <c r="T482" s="648"/>
      <c r="U482" s="648"/>
      <c r="V482" s="648"/>
      <c r="W482" s="648"/>
      <c r="X482" s="648"/>
      <c r="Y482" s="648"/>
      <c r="Z482" s="648"/>
      <c r="AA482" s="648"/>
      <c r="AB482" s="648"/>
      <c r="AC482" s="648"/>
      <c r="AD482" s="648"/>
      <c r="AE482" s="648"/>
      <c r="AF482" s="648"/>
      <c r="AG482" s="648"/>
      <c r="AH482" s="648"/>
      <c r="AI482" s="648"/>
      <c r="AJ482" s="648"/>
      <c r="AK482" s="648"/>
      <c r="AL482" s="648"/>
      <c r="AM482" s="648"/>
      <c r="AN482" s="648"/>
      <c r="AO482" s="648"/>
      <c r="AP482" s="648"/>
      <c r="AQ482" s="648"/>
      <c r="AR482" s="648"/>
      <c r="AS482" s="648"/>
      <c r="AT482" s="648"/>
      <c r="AU482" s="648"/>
      <c r="AV482" s="648"/>
      <c r="AW482" s="648"/>
      <c r="AX482" s="648"/>
      <c r="AY482" s="648"/>
      <c r="AZ482" s="648"/>
      <c r="BA482" s="648"/>
      <c r="BB482" s="648"/>
      <c r="BC482" s="648"/>
      <c r="BD482" s="648"/>
      <c r="BE482" s="648"/>
      <c r="BF482" s="648"/>
      <c r="BG482" s="648"/>
      <c r="BH482" s="648"/>
      <c r="BI482" s="648"/>
      <c r="BJ482" s="648"/>
      <c r="BK482" s="648"/>
      <c r="BL482" s="648"/>
      <c r="BM482" s="648"/>
      <c r="BN482" s="648"/>
      <c r="BO482" s="648"/>
      <c r="BP482" s="648"/>
      <c r="BQ482" s="648"/>
      <c r="BR482" s="648"/>
      <c r="BS482" s="648"/>
      <c r="BT482" s="648"/>
      <c r="BU482" s="648"/>
      <c r="BV482" s="648"/>
      <c r="BW482" s="648"/>
      <c r="BX482" s="648"/>
      <c r="BY482" s="648"/>
      <c r="BZ482" s="648"/>
      <c r="CA482" s="648"/>
      <c r="CB482" s="648"/>
      <c r="CC482" s="648"/>
      <c r="CD482" s="648"/>
      <c r="CE482" s="648"/>
      <c r="CF482" s="648"/>
      <c r="CG482" s="648"/>
      <c r="CH482" s="648"/>
      <c r="CI482" s="648"/>
      <c r="CJ482" s="648"/>
      <c r="CK482" s="648"/>
      <c r="CL482" s="648"/>
      <c r="CM482" s="648"/>
      <c r="CN482" s="648"/>
      <c r="CO482" s="648"/>
      <c r="CP482" s="648"/>
      <c r="CQ482" s="648"/>
      <c r="CR482" s="648"/>
      <c r="CS482" s="648"/>
      <c r="CT482" s="648"/>
      <c r="CU482" s="648"/>
      <c r="CV482" s="648"/>
      <c r="CW482" s="648"/>
      <c r="CX482" s="648"/>
      <c r="CY482" s="648"/>
      <c r="CZ482" s="648"/>
      <c r="DA482" s="648"/>
      <c r="DB482" s="648"/>
      <c r="DC482" s="648"/>
      <c r="DD482" s="648"/>
      <c r="DE482" s="648"/>
      <c r="DF482" s="648"/>
      <c r="DG482" s="648"/>
      <c r="DH482" s="648"/>
      <c r="DI482" s="648"/>
      <c r="DJ482" s="648"/>
      <c r="DK482" s="648"/>
      <c r="DL482" s="648"/>
      <c r="DM482" s="648"/>
      <c r="DN482" s="648"/>
      <c r="DO482" s="648"/>
      <c r="DP482" s="648"/>
      <c r="DQ482" s="648"/>
      <c r="DR482" s="648"/>
      <c r="DS482" s="648"/>
      <c r="DT482" s="648"/>
      <c r="DU482" s="648"/>
      <c r="DV482" s="648"/>
      <c r="DW482" s="648"/>
      <c r="DX482" s="648"/>
      <c r="DY482" s="648"/>
      <c r="DZ482" s="648"/>
      <c r="EA482" s="648"/>
      <c r="EB482" s="648"/>
      <c r="EC482" s="648"/>
      <c r="ED482" s="648"/>
      <c r="EE482" s="648"/>
      <c r="EF482" s="648"/>
      <c r="EG482" s="648"/>
      <c r="EH482" s="648"/>
      <c r="EI482" s="648"/>
      <c r="EJ482" s="648"/>
      <c r="EK482" s="648"/>
      <c r="EL482" s="648"/>
      <c r="EM482" s="648"/>
      <c r="EN482" s="648"/>
      <c r="EO482" s="648"/>
      <c r="EP482" s="648"/>
      <c r="EQ482" s="648"/>
      <c r="ER482" s="648"/>
      <c r="ES482" s="648"/>
      <c r="ET482" s="648"/>
      <c r="EU482" s="648"/>
      <c r="EV482" s="648"/>
      <c r="EW482" s="648"/>
      <c r="EX482" s="648"/>
      <c r="EY482" s="648"/>
      <c r="EZ482" s="648"/>
      <c r="FA482" s="648"/>
      <c r="FB482" s="648"/>
      <c r="FC482" s="648"/>
      <c r="FD482" s="648"/>
      <c r="FE482" s="648"/>
      <c r="FF482" s="648"/>
      <c r="FG482" s="648"/>
      <c r="FH482" s="648"/>
      <c r="FI482" s="648"/>
      <c r="FJ482" s="648"/>
      <c r="FK482" s="648"/>
      <c r="FL482" s="648"/>
      <c r="FM482" s="648"/>
      <c r="FN482" s="648"/>
      <c r="FO482" s="648"/>
      <c r="FP482" s="648"/>
      <c r="FQ482" s="648"/>
      <c r="FR482" s="648"/>
      <c r="FS482" s="648"/>
      <c r="FT482" s="648"/>
      <c r="FU482" s="648"/>
      <c r="FV482" s="648"/>
      <c r="FW482" s="648"/>
      <c r="FX482" s="648"/>
      <c r="FY482" s="648"/>
      <c r="FZ482" s="648"/>
      <c r="GA482" s="648"/>
      <c r="GB482" s="648"/>
      <c r="GC482" s="648"/>
      <c r="GD482" s="648"/>
      <c r="GE482" s="648"/>
      <c r="GF482" s="648"/>
      <c r="GG482" s="648"/>
      <c r="GH482" s="648"/>
      <c r="GI482" s="648"/>
      <c r="GJ482" s="648"/>
      <c r="GK482" s="648"/>
      <c r="GL482" s="648"/>
      <c r="GM482" s="648"/>
      <c r="GN482" s="648"/>
      <c r="GO482" s="648"/>
      <c r="GP482" s="648"/>
      <c r="GQ482" s="648"/>
      <c r="GR482" s="648"/>
      <c r="GS482" s="648"/>
      <c r="GT482" s="648"/>
      <c r="GU482" s="648"/>
      <c r="GV482" s="648"/>
      <c r="GW482" s="648"/>
      <c r="GX482" s="648"/>
      <c r="GY482" s="648"/>
      <c r="GZ482" s="648"/>
      <c r="HA482" s="648"/>
      <c r="HB482" s="648"/>
      <c r="HC482" s="648"/>
      <c r="HD482" s="648"/>
      <c r="HE482" s="648"/>
      <c r="HF482" s="648"/>
      <c r="HG482" s="648"/>
      <c r="HH482" s="648"/>
      <c r="HI482" s="648"/>
      <c r="HJ482" s="648"/>
      <c r="HK482" s="648"/>
      <c r="HL482" s="648"/>
    </row>
    <row r="483" spans="1:220" s="679" customFormat="1">
      <c r="A483" s="648"/>
      <c r="B483" s="648"/>
      <c r="C483" s="648"/>
      <c r="D483" s="648"/>
      <c r="E483" s="648"/>
      <c r="F483" s="648"/>
      <c r="G483" s="690"/>
      <c r="H483" s="691"/>
      <c r="I483" s="691"/>
      <c r="J483" s="645"/>
      <c r="K483" s="648"/>
      <c r="L483" s="648"/>
      <c r="M483" s="648"/>
      <c r="N483" s="648"/>
      <c r="O483" s="648"/>
      <c r="P483" s="648"/>
      <c r="Q483" s="648"/>
      <c r="R483" s="648"/>
      <c r="S483" s="648"/>
      <c r="T483" s="648"/>
      <c r="U483" s="648"/>
      <c r="V483" s="648"/>
      <c r="W483" s="648"/>
      <c r="X483" s="648"/>
      <c r="Y483" s="648"/>
      <c r="Z483" s="648"/>
      <c r="AA483" s="648"/>
      <c r="AB483" s="648"/>
      <c r="AC483" s="648"/>
      <c r="AD483" s="648"/>
      <c r="AE483" s="648"/>
      <c r="AF483" s="648"/>
      <c r="AG483" s="648"/>
      <c r="AH483" s="648"/>
      <c r="AI483" s="648"/>
      <c r="AJ483" s="648"/>
      <c r="AK483" s="648"/>
      <c r="AL483" s="648"/>
      <c r="AM483" s="648"/>
      <c r="AN483" s="648"/>
      <c r="AO483" s="648"/>
      <c r="AP483" s="648"/>
      <c r="AQ483" s="648"/>
      <c r="AR483" s="648"/>
      <c r="AS483" s="648"/>
      <c r="AT483" s="648"/>
      <c r="AU483" s="648"/>
      <c r="AV483" s="648"/>
      <c r="AW483" s="648"/>
      <c r="AX483" s="648"/>
      <c r="AY483" s="648"/>
      <c r="AZ483" s="648"/>
      <c r="BA483" s="648"/>
      <c r="BB483" s="648"/>
      <c r="BC483" s="648"/>
      <c r="BD483" s="648"/>
      <c r="BE483" s="648"/>
      <c r="BF483" s="648"/>
      <c r="BG483" s="648"/>
      <c r="BH483" s="648"/>
      <c r="BI483" s="648"/>
      <c r="BJ483" s="648"/>
      <c r="BK483" s="648"/>
      <c r="BL483" s="648"/>
      <c r="BM483" s="648"/>
      <c r="BN483" s="648"/>
      <c r="BO483" s="648"/>
      <c r="BP483" s="648"/>
      <c r="BQ483" s="648"/>
      <c r="BR483" s="648"/>
      <c r="BS483" s="648"/>
      <c r="BT483" s="648"/>
      <c r="BU483" s="648"/>
      <c r="BV483" s="648"/>
      <c r="BW483" s="648"/>
      <c r="BX483" s="648"/>
      <c r="BY483" s="648"/>
      <c r="BZ483" s="648"/>
      <c r="CA483" s="648"/>
      <c r="CB483" s="648"/>
      <c r="CC483" s="648"/>
      <c r="CD483" s="648"/>
      <c r="CE483" s="648"/>
      <c r="CF483" s="648"/>
      <c r="CG483" s="648"/>
      <c r="CH483" s="648"/>
      <c r="CI483" s="648"/>
      <c r="CJ483" s="648"/>
      <c r="CK483" s="648"/>
      <c r="CL483" s="648"/>
      <c r="CM483" s="648"/>
      <c r="CN483" s="648"/>
      <c r="CO483" s="648"/>
      <c r="CP483" s="648"/>
      <c r="CQ483" s="648"/>
      <c r="CR483" s="648"/>
      <c r="CS483" s="648"/>
      <c r="CT483" s="648"/>
      <c r="CU483" s="648"/>
      <c r="CV483" s="648"/>
      <c r="CW483" s="648"/>
      <c r="CX483" s="648"/>
      <c r="CY483" s="648"/>
      <c r="CZ483" s="648"/>
      <c r="DA483" s="648"/>
      <c r="DB483" s="648"/>
      <c r="DC483" s="648"/>
      <c r="DD483" s="648"/>
      <c r="DE483" s="648"/>
      <c r="DF483" s="648"/>
      <c r="DG483" s="648"/>
      <c r="DH483" s="648"/>
      <c r="DI483" s="648"/>
      <c r="DJ483" s="648"/>
      <c r="DK483" s="648"/>
      <c r="DL483" s="648"/>
      <c r="DM483" s="648"/>
      <c r="DN483" s="648"/>
      <c r="DO483" s="648"/>
      <c r="DP483" s="648"/>
      <c r="DQ483" s="648"/>
      <c r="DR483" s="648"/>
      <c r="DS483" s="648"/>
      <c r="DT483" s="648"/>
      <c r="DU483" s="648"/>
      <c r="DV483" s="648"/>
      <c r="DW483" s="648"/>
      <c r="DX483" s="648"/>
      <c r="DY483" s="648"/>
      <c r="DZ483" s="648"/>
      <c r="EA483" s="648"/>
      <c r="EB483" s="648"/>
      <c r="EC483" s="648"/>
      <c r="ED483" s="648"/>
      <c r="EE483" s="648"/>
      <c r="EF483" s="648"/>
      <c r="EG483" s="648"/>
      <c r="EH483" s="648"/>
      <c r="EI483" s="648"/>
      <c r="EJ483" s="648"/>
      <c r="EK483" s="648"/>
      <c r="EL483" s="648"/>
      <c r="EM483" s="648"/>
      <c r="EN483" s="648"/>
      <c r="EO483" s="648"/>
      <c r="EP483" s="648"/>
      <c r="EQ483" s="648"/>
      <c r="ER483" s="648"/>
      <c r="ES483" s="648"/>
      <c r="ET483" s="648"/>
      <c r="EU483" s="648"/>
      <c r="EV483" s="648"/>
      <c r="EW483" s="648"/>
      <c r="EX483" s="648"/>
      <c r="EY483" s="648"/>
      <c r="EZ483" s="648"/>
      <c r="FA483" s="648"/>
      <c r="FB483" s="648"/>
      <c r="FC483" s="648"/>
      <c r="FD483" s="648"/>
      <c r="FE483" s="648"/>
      <c r="FF483" s="648"/>
      <c r="FG483" s="648"/>
      <c r="FH483" s="648"/>
      <c r="FI483" s="648"/>
      <c r="FJ483" s="648"/>
      <c r="FK483" s="648"/>
      <c r="FL483" s="648"/>
      <c r="FM483" s="648"/>
      <c r="FN483" s="648"/>
      <c r="FO483" s="648"/>
      <c r="FP483" s="648"/>
      <c r="FQ483" s="648"/>
      <c r="FR483" s="648"/>
      <c r="FS483" s="648"/>
      <c r="FT483" s="648"/>
      <c r="FU483" s="648"/>
      <c r="FV483" s="648"/>
      <c r="FW483" s="648"/>
      <c r="FX483" s="648"/>
      <c r="FY483" s="648"/>
      <c r="FZ483" s="648"/>
      <c r="GA483" s="648"/>
      <c r="GB483" s="648"/>
      <c r="GC483" s="648"/>
      <c r="GD483" s="648"/>
      <c r="GE483" s="648"/>
      <c r="GF483" s="648"/>
      <c r="GG483" s="648"/>
      <c r="GH483" s="648"/>
      <c r="GI483" s="648"/>
      <c r="GJ483" s="648"/>
      <c r="GK483" s="648"/>
      <c r="GL483" s="648"/>
      <c r="GM483" s="648"/>
      <c r="GN483" s="648"/>
      <c r="GO483" s="648"/>
      <c r="GP483" s="648"/>
      <c r="GQ483" s="648"/>
      <c r="GR483" s="648"/>
      <c r="GS483" s="648"/>
      <c r="GT483" s="648"/>
      <c r="GU483" s="648"/>
      <c r="GV483" s="648"/>
      <c r="GW483" s="648"/>
      <c r="GX483" s="648"/>
      <c r="GY483" s="648"/>
      <c r="GZ483" s="648"/>
      <c r="HA483" s="648"/>
      <c r="HB483" s="648"/>
      <c r="HC483" s="648"/>
      <c r="HD483" s="648"/>
      <c r="HE483" s="648"/>
      <c r="HF483" s="648"/>
      <c r="HG483" s="648"/>
      <c r="HH483" s="648"/>
      <c r="HI483" s="648"/>
      <c r="HJ483" s="648"/>
      <c r="HK483" s="648"/>
      <c r="HL483" s="648"/>
    </row>
    <row r="484" spans="1:220" s="679" customFormat="1">
      <c r="A484" s="648"/>
      <c r="B484" s="648"/>
      <c r="C484" s="648"/>
      <c r="D484" s="648"/>
      <c r="E484" s="648"/>
      <c r="F484" s="648"/>
      <c r="G484" s="690"/>
      <c r="H484" s="691"/>
      <c r="I484" s="691"/>
      <c r="J484" s="645"/>
      <c r="K484" s="648"/>
      <c r="L484" s="648"/>
      <c r="M484" s="648"/>
      <c r="N484" s="648"/>
      <c r="O484" s="648"/>
      <c r="P484" s="648"/>
      <c r="Q484" s="648"/>
      <c r="R484" s="648"/>
      <c r="S484" s="648"/>
      <c r="T484" s="648"/>
      <c r="U484" s="648"/>
      <c r="V484" s="648"/>
      <c r="W484" s="648"/>
      <c r="X484" s="648"/>
      <c r="Y484" s="648"/>
      <c r="Z484" s="648"/>
      <c r="AA484" s="648"/>
      <c r="AB484" s="648"/>
      <c r="AC484" s="648"/>
      <c r="AD484" s="648"/>
      <c r="AE484" s="648"/>
      <c r="AF484" s="648"/>
      <c r="AG484" s="648"/>
      <c r="AH484" s="648"/>
      <c r="AI484" s="648"/>
      <c r="AJ484" s="648"/>
      <c r="AK484" s="648"/>
      <c r="AL484" s="648"/>
      <c r="AM484" s="648"/>
      <c r="AN484" s="648"/>
      <c r="AO484" s="648"/>
      <c r="AP484" s="648"/>
      <c r="AQ484" s="648"/>
      <c r="AR484" s="648"/>
      <c r="AS484" s="648"/>
      <c r="AT484" s="648"/>
      <c r="AU484" s="648"/>
      <c r="AV484" s="648"/>
      <c r="AW484" s="648"/>
      <c r="AX484" s="648"/>
      <c r="AY484" s="648"/>
      <c r="AZ484" s="648"/>
      <c r="BA484" s="648"/>
      <c r="BB484" s="648"/>
      <c r="BC484" s="648"/>
      <c r="BD484" s="648"/>
      <c r="BE484" s="648"/>
      <c r="BF484" s="648"/>
      <c r="BG484" s="648"/>
      <c r="BH484" s="648"/>
      <c r="BI484" s="648"/>
      <c r="BJ484" s="648"/>
      <c r="BK484" s="648"/>
      <c r="BL484" s="648"/>
      <c r="BM484" s="648"/>
      <c r="BN484" s="648"/>
      <c r="BO484" s="648"/>
      <c r="BP484" s="648"/>
      <c r="BQ484" s="648"/>
      <c r="BR484" s="648"/>
      <c r="BS484" s="648"/>
      <c r="BT484" s="648"/>
      <c r="BU484" s="648"/>
      <c r="BV484" s="648"/>
      <c r="BW484" s="648"/>
      <c r="BX484" s="648"/>
      <c r="BY484" s="648"/>
      <c r="BZ484" s="648"/>
      <c r="CA484" s="648"/>
      <c r="CB484" s="648"/>
      <c r="CC484" s="648"/>
      <c r="CD484" s="648"/>
      <c r="CE484" s="648"/>
      <c r="CF484" s="648"/>
      <c r="CG484" s="648"/>
      <c r="CH484" s="648"/>
      <c r="CI484" s="648"/>
      <c r="CJ484" s="648"/>
      <c r="CK484" s="648"/>
      <c r="CL484" s="648"/>
      <c r="CM484" s="648"/>
      <c r="CN484" s="648"/>
      <c r="CO484" s="648"/>
      <c r="CP484" s="648"/>
      <c r="CQ484" s="648"/>
      <c r="CR484" s="648"/>
      <c r="CS484" s="648"/>
      <c r="CT484" s="648"/>
      <c r="CU484" s="648"/>
      <c r="CV484" s="648"/>
      <c r="CW484" s="648"/>
      <c r="CX484" s="648"/>
      <c r="CY484" s="648"/>
      <c r="CZ484" s="648"/>
      <c r="DA484" s="648"/>
      <c r="DB484" s="648"/>
      <c r="DC484" s="648"/>
      <c r="DD484" s="648"/>
      <c r="DE484" s="648"/>
      <c r="DF484" s="648"/>
      <c r="DG484" s="648"/>
      <c r="DH484" s="648"/>
      <c r="DI484" s="648"/>
      <c r="DJ484" s="648"/>
      <c r="DK484" s="648"/>
      <c r="DL484" s="648"/>
      <c r="DM484" s="648"/>
      <c r="DN484" s="648"/>
      <c r="DO484" s="648"/>
      <c r="DP484" s="648"/>
      <c r="DQ484" s="648"/>
      <c r="DR484" s="648"/>
      <c r="DS484" s="648"/>
      <c r="DT484" s="648"/>
      <c r="DU484" s="648"/>
      <c r="DV484" s="648"/>
      <c r="DW484" s="648"/>
      <c r="DX484" s="648"/>
      <c r="DY484" s="648"/>
      <c r="DZ484" s="648"/>
      <c r="EA484" s="648"/>
      <c r="EB484" s="648"/>
      <c r="EC484" s="648"/>
      <c r="ED484" s="648"/>
      <c r="EE484" s="648"/>
      <c r="EF484" s="648"/>
      <c r="EG484" s="648"/>
      <c r="EH484" s="648"/>
      <c r="EI484" s="648"/>
      <c r="EJ484" s="648"/>
      <c r="EK484" s="648"/>
      <c r="EL484" s="648"/>
      <c r="EM484" s="648"/>
      <c r="EN484" s="648"/>
      <c r="EO484" s="648"/>
      <c r="EP484" s="648"/>
      <c r="EQ484" s="648"/>
      <c r="ER484" s="648"/>
      <c r="ES484" s="648"/>
      <c r="ET484" s="648"/>
      <c r="EU484" s="648"/>
      <c r="EV484" s="648"/>
      <c r="EW484" s="648"/>
      <c r="EX484" s="648"/>
      <c r="EY484" s="648"/>
      <c r="EZ484" s="648"/>
      <c r="FA484" s="648"/>
      <c r="FB484" s="648"/>
      <c r="FC484" s="648"/>
      <c r="FD484" s="648"/>
      <c r="FE484" s="648"/>
      <c r="FF484" s="648"/>
      <c r="FG484" s="648"/>
      <c r="FH484" s="648"/>
      <c r="FI484" s="648"/>
      <c r="FJ484" s="648"/>
      <c r="FK484" s="648"/>
      <c r="FL484" s="648"/>
      <c r="FM484" s="648"/>
      <c r="FN484" s="648"/>
      <c r="FO484" s="648"/>
      <c r="FP484" s="648"/>
      <c r="FQ484" s="648"/>
      <c r="FR484" s="648"/>
      <c r="FS484" s="648"/>
      <c r="FT484" s="648"/>
      <c r="FU484" s="648"/>
      <c r="FV484" s="648"/>
      <c r="FW484" s="648"/>
      <c r="FX484" s="648"/>
      <c r="FY484" s="648"/>
      <c r="FZ484" s="648"/>
      <c r="GA484" s="648"/>
      <c r="GB484" s="648"/>
      <c r="GC484" s="648"/>
      <c r="GD484" s="648"/>
      <c r="GE484" s="648"/>
      <c r="GF484" s="648"/>
      <c r="GG484" s="648"/>
      <c r="GH484" s="648"/>
      <c r="GI484" s="648"/>
      <c r="GJ484" s="648"/>
      <c r="GK484" s="648"/>
      <c r="GL484" s="648"/>
      <c r="GM484" s="648"/>
      <c r="GN484" s="648"/>
      <c r="GO484" s="648"/>
      <c r="GP484" s="648"/>
      <c r="GQ484" s="648"/>
      <c r="GR484" s="648"/>
      <c r="GS484" s="648"/>
      <c r="GT484" s="648"/>
      <c r="GU484" s="648"/>
      <c r="GV484" s="648"/>
      <c r="GW484" s="648"/>
      <c r="GX484" s="648"/>
      <c r="GY484" s="648"/>
      <c r="GZ484" s="648"/>
      <c r="HA484" s="648"/>
      <c r="HB484" s="648"/>
      <c r="HC484" s="648"/>
      <c r="HD484" s="648"/>
      <c r="HE484" s="648"/>
      <c r="HF484" s="648"/>
      <c r="HG484" s="648"/>
      <c r="HH484" s="648"/>
      <c r="HI484" s="648"/>
      <c r="HJ484" s="648"/>
      <c r="HK484" s="648"/>
      <c r="HL484" s="648"/>
    </row>
    <row r="485" spans="1:220" s="679" customFormat="1">
      <c r="A485" s="648"/>
      <c r="B485" s="648"/>
      <c r="C485" s="648"/>
      <c r="D485" s="648"/>
      <c r="E485" s="648"/>
      <c r="F485" s="648"/>
      <c r="G485" s="690"/>
      <c r="H485" s="691"/>
      <c r="I485" s="691"/>
      <c r="J485" s="645"/>
      <c r="K485" s="648"/>
      <c r="L485" s="648"/>
      <c r="M485" s="648"/>
      <c r="N485" s="648"/>
      <c r="O485" s="648"/>
      <c r="P485" s="648"/>
      <c r="Q485" s="648"/>
      <c r="R485" s="648"/>
      <c r="S485" s="648"/>
      <c r="T485" s="648"/>
      <c r="U485" s="648"/>
      <c r="V485" s="648"/>
      <c r="W485" s="648"/>
      <c r="X485" s="648"/>
      <c r="Y485" s="648"/>
      <c r="Z485" s="648"/>
      <c r="AA485" s="648"/>
      <c r="AB485" s="648"/>
      <c r="AC485" s="648"/>
      <c r="AD485" s="648"/>
      <c r="AE485" s="648"/>
      <c r="AF485" s="648"/>
      <c r="AG485" s="648"/>
      <c r="AH485" s="648"/>
      <c r="AI485" s="648"/>
      <c r="AJ485" s="648"/>
      <c r="AK485" s="648"/>
      <c r="AL485" s="648"/>
      <c r="AM485" s="648"/>
      <c r="AN485" s="648"/>
      <c r="AO485" s="648"/>
      <c r="AP485" s="648"/>
      <c r="AQ485" s="648"/>
      <c r="AR485" s="648"/>
      <c r="AS485" s="648"/>
      <c r="AT485" s="648"/>
      <c r="AU485" s="648"/>
      <c r="AV485" s="648"/>
      <c r="AW485" s="648"/>
      <c r="AX485" s="648"/>
      <c r="AY485" s="648"/>
      <c r="AZ485" s="648"/>
      <c r="BA485" s="648"/>
      <c r="BB485" s="648"/>
      <c r="BC485" s="648"/>
      <c r="BD485" s="648"/>
      <c r="BE485" s="648"/>
      <c r="BF485" s="648"/>
      <c r="BG485" s="648"/>
      <c r="BH485" s="648"/>
      <c r="BI485" s="648"/>
      <c r="BJ485" s="648"/>
      <c r="BK485" s="648"/>
      <c r="BL485" s="648"/>
      <c r="BM485" s="648"/>
      <c r="BN485" s="648"/>
      <c r="BO485" s="648"/>
      <c r="BP485" s="648"/>
      <c r="BQ485" s="648"/>
      <c r="BR485" s="648"/>
      <c r="BS485" s="648"/>
      <c r="BT485" s="648"/>
      <c r="BU485" s="648"/>
      <c r="BV485" s="648"/>
      <c r="BW485" s="648"/>
      <c r="BX485" s="648"/>
      <c r="BY485" s="648"/>
      <c r="BZ485" s="648"/>
      <c r="CA485" s="648"/>
      <c r="CB485" s="648"/>
      <c r="CC485" s="648"/>
      <c r="CD485" s="648"/>
      <c r="CE485" s="648"/>
      <c r="CF485" s="648"/>
      <c r="CG485" s="648"/>
      <c r="CH485" s="648"/>
      <c r="CI485" s="648"/>
      <c r="CJ485" s="648"/>
      <c r="CK485" s="648"/>
      <c r="CL485" s="648"/>
      <c r="CM485" s="648"/>
      <c r="CN485" s="648"/>
      <c r="CO485" s="648"/>
      <c r="CP485" s="648"/>
      <c r="CQ485" s="648"/>
      <c r="CR485" s="648"/>
      <c r="CS485" s="648"/>
      <c r="CT485" s="648"/>
      <c r="CU485" s="648"/>
      <c r="CV485" s="648"/>
      <c r="CW485" s="648"/>
      <c r="CX485" s="648"/>
      <c r="CY485" s="648"/>
      <c r="CZ485" s="648"/>
      <c r="DA485" s="648"/>
      <c r="DB485" s="648"/>
      <c r="DC485" s="648"/>
      <c r="DD485" s="648"/>
      <c r="DE485" s="648"/>
      <c r="DF485" s="648"/>
      <c r="DG485" s="648"/>
      <c r="DH485" s="648"/>
      <c r="DI485" s="648"/>
      <c r="DJ485" s="648"/>
      <c r="DK485" s="648"/>
      <c r="DL485" s="648"/>
      <c r="DM485" s="648"/>
      <c r="DN485" s="648"/>
      <c r="DO485" s="648"/>
      <c r="DP485" s="648"/>
      <c r="DQ485" s="648"/>
      <c r="DR485" s="648"/>
      <c r="DS485" s="648"/>
      <c r="DT485" s="648"/>
      <c r="DU485" s="648"/>
      <c r="DV485" s="648"/>
      <c r="DW485" s="648"/>
      <c r="DX485" s="648"/>
      <c r="DY485" s="648"/>
      <c r="DZ485" s="648"/>
      <c r="EA485" s="648"/>
      <c r="EB485" s="648"/>
      <c r="EC485" s="648"/>
      <c r="ED485" s="648"/>
      <c r="EE485" s="648"/>
      <c r="EF485" s="648"/>
      <c r="EG485" s="648"/>
      <c r="EH485" s="648"/>
      <c r="EI485" s="648"/>
      <c r="EJ485" s="648"/>
      <c r="EK485" s="648"/>
      <c r="EL485" s="648"/>
      <c r="EM485" s="648"/>
      <c r="EN485" s="648"/>
      <c r="EO485" s="648"/>
      <c r="EP485" s="648"/>
      <c r="EQ485" s="648"/>
      <c r="ER485" s="648"/>
      <c r="ES485" s="648"/>
      <c r="ET485" s="648"/>
      <c r="EU485" s="648"/>
      <c r="EV485" s="648"/>
      <c r="EW485" s="648"/>
      <c r="EX485" s="648"/>
      <c r="EY485" s="648"/>
      <c r="EZ485" s="648"/>
      <c r="FA485" s="648"/>
      <c r="FB485" s="648"/>
      <c r="FC485" s="648"/>
      <c r="FD485" s="648"/>
      <c r="FE485" s="648"/>
      <c r="FF485" s="648"/>
      <c r="FG485" s="648"/>
      <c r="FH485" s="648"/>
      <c r="FI485" s="648"/>
      <c r="FJ485" s="648"/>
      <c r="FK485" s="648"/>
      <c r="FL485" s="648"/>
      <c r="FM485" s="648"/>
      <c r="FN485" s="648"/>
      <c r="FO485" s="648"/>
      <c r="FP485" s="648"/>
      <c r="FQ485" s="648"/>
      <c r="FR485" s="648"/>
      <c r="FS485" s="648"/>
      <c r="FT485" s="648"/>
      <c r="FU485" s="648"/>
      <c r="FV485" s="648"/>
      <c r="FW485" s="648"/>
      <c r="FX485" s="648"/>
      <c r="FY485" s="648"/>
      <c r="FZ485" s="648"/>
      <c r="GA485" s="648"/>
      <c r="GB485" s="648"/>
      <c r="GC485" s="648"/>
      <c r="GD485" s="648"/>
      <c r="GE485" s="648"/>
      <c r="GF485" s="648"/>
      <c r="GG485" s="648"/>
      <c r="GH485" s="648"/>
      <c r="GI485" s="648"/>
      <c r="GJ485" s="648"/>
      <c r="GK485" s="648"/>
      <c r="GL485" s="648"/>
      <c r="GM485" s="648"/>
      <c r="GN485" s="648"/>
      <c r="GO485" s="648"/>
      <c r="GP485" s="648"/>
      <c r="GQ485" s="648"/>
      <c r="GR485" s="648"/>
      <c r="GS485" s="648"/>
      <c r="GT485" s="648"/>
      <c r="GU485" s="648"/>
      <c r="GV485" s="648"/>
      <c r="GW485" s="648"/>
      <c r="GX485" s="648"/>
      <c r="GY485" s="648"/>
      <c r="GZ485" s="648"/>
      <c r="HA485" s="648"/>
      <c r="HB485" s="648"/>
      <c r="HC485" s="648"/>
      <c r="HD485" s="648"/>
      <c r="HE485" s="648"/>
      <c r="HF485" s="648"/>
      <c r="HG485" s="648"/>
      <c r="HH485" s="648"/>
      <c r="HI485" s="648"/>
      <c r="HJ485" s="648"/>
      <c r="HK485" s="648"/>
      <c r="HL485" s="648"/>
    </row>
    <row r="486" spans="1:220" s="679" customFormat="1">
      <c r="A486" s="648"/>
      <c r="B486" s="648"/>
      <c r="C486" s="648"/>
      <c r="D486" s="648"/>
      <c r="E486" s="648"/>
      <c r="F486" s="648"/>
      <c r="G486" s="690"/>
      <c r="H486" s="691"/>
      <c r="I486" s="691"/>
      <c r="J486" s="645"/>
      <c r="K486" s="648"/>
      <c r="L486" s="648"/>
      <c r="M486" s="648"/>
      <c r="N486" s="648"/>
      <c r="O486" s="648"/>
      <c r="P486" s="648"/>
      <c r="Q486" s="648"/>
      <c r="R486" s="648"/>
      <c r="S486" s="648"/>
      <c r="T486" s="648"/>
      <c r="U486" s="648"/>
      <c r="V486" s="648"/>
      <c r="W486" s="648"/>
      <c r="X486" s="648"/>
      <c r="Y486" s="648"/>
      <c r="Z486" s="648"/>
      <c r="AA486" s="648"/>
      <c r="AB486" s="648"/>
      <c r="AC486" s="648"/>
      <c r="AD486" s="648"/>
      <c r="AE486" s="648"/>
      <c r="AF486" s="648"/>
      <c r="AG486" s="648"/>
      <c r="AH486" s="648"/>
      <c r="AI486" s="648"/>
      <c r="AJ486" s="648"/>
      <c r="AK486" s="648"/>
      <c r="AL486" s="648"/>
      <c r="AM486" s="648"/>
      <c r="AN486" s="648"/>
      <c r="AO486" s="648"/>
      <c r="AP486" s="648"/>
      <c r="AQ486" s="648"/>
      <c r="AR486" s="648"/>
      <c r="AS486" s="648"/>
      <c r="AT486" s="648"/>
      <c r="AU486" s="648"/>
      <c r="AV486" s="648"/>
      <c r="AW486" s="648"/>
      <c r="AX486" s="648"/>
      <c r="AY486" s="648"/>
      <c r="AZ486" s="648"/>
      <c r="BA486" s="648"/>
      <c r="BB486" s="648"/>
      <c r="BC486" s="648"/>
      <c r="BD486" s="648"/>
      <c r="BE486" s="648"/>
      <c r="BF486" s="648"/>
      <c r="BG486" s="648"/>
      <c r="BH486" s="648"/>
      <c r="BI486" s="648"/>
      <c r="BJ486" s="648"/>
      <c r="BK486" s="648"/>
      <c r="BL486" s="648"/>
      <c r="BM486" s="648"/>
      <c r="BN486" s="648"/>
      <c r="BO486" s="648"/>
      <c r="BP486" s="648"/>
      <c r="BQ486" s="648"/>
      <c r="BR486" s="648"/>
      <c r="BS486" s="648"/>
      <c r="BT486" s="648"/>
      <c r="BU486" s="648"/>
      <c r="BV486" s="648"/>
      <c r="BW486" s="648"/>
      <c r="BX486" s="648"/>
      <c r="BY486" s="648"/>
      <c r="BZ486" s="648"/>
      <c r="CA486" s="648"/>
      <c r="CB486" s="648"/>
      <c r="CC486" s="648"/>
      <c r="CD486" s="648"/>
      <c r="CE486" s="648"/>
      <c r="CF486" s="648"/>
      <c r="CG486" s="648"/>
      <c r="CH486" s="648"/>
      <c r="CI486" s="648"/>
      <c r="CJ486" s="648"/>
      <c r="CK486" s="648"/>
      <c r="CL486" s="648"/>
      <c r="CM486" s="648"/>
      <c r="CN486" s="648"/>
      <c r="CO486" s="648"/>
      <c r="CP486" s="648"/>
      <c r="CQ486" s="648"/>
      <c r="CR486" s="648"/>
      <c r="CS486" s="648"/>
      <c r="CT486" s="648"/>
      <c r="CU486" s="648"/>
      <c r="CV486" s="648"/>
      <c r="CW486" s="648"/>
      <c r="CX486" s="648"/>
      <c r="CY486" s="648"/>
      <c r="CZ486" s="648"/>
      <c r="DA486" s="648"/>
      <c r="DB486" s="648"/>
      <c r="DC486" s="648"/>
      <c r="DD486" s="648"/>
      <c r="DE486" s="648"/>
      <c r="DF486" s="648"/>
      <c r="DG486" s="648"/>
      <c r="DH486" s="648"/>
      <c r="DI486" s="648"/>
      <c r="DJ486" s="648"/>
      <c r="DK486" s="648"/>
      <c r="DL486" s="648"/>
      <c r="DM486" s="648"/>
      <c r="DN486" s="648"/>
      <c r="DO486" s="648"/>
      <c r="DP486" s="648"/>
      <c r="DQ486" s="648"/>
      <c r="DR486" s="648"/>
      <c r="DS486" s="648"/>
      <c r="DT486" s="648"/>
      <c r="DU486" s="648"/>
      <c r="DV486" s="648"/>
      <c r="DW486" s="648"/>
      <c r="DX486" s="648"/>
      <c r="DY486" s="648"/>
      <c r="DZ486" s="648"/>
      <c r="EA486" s="648"/>
      <c r="EB486" s="648"/>
      <c r="EC486" s="648"/>
      <c r="ED486" s="648"/>
      <c r="EE486" s="648"/>
      <c r="EF486" s="648"/>
      <c r="EG486" s="648"/>
      <c r="EH486" s="648"/>
      <c r="EI486" s="648"/>
      <c r="EJ486" s="648"/>
      <c r="EK486" s="648"/>
      <c r="EL486" s="648"/>
      <c r="EM486" s="648"/>
      <c r="EN486" s="648"/>
      <c r="EO486" s="648"/>
      <c r="EP486" s="648"/>
      <c r="EQ486" s="648"/>
      <c r="ER486" s="648"/>
      <c r="ES486" s="648"/>
      <c r="ET486" s="648"/>
      <c r="EU486" s="648"/>
      <c r="EV486" s="648"/>
      <c r="EW486" s="648"/>
      <c r="EX486" s="648"/>
      <c r="EY486" s="648"/>
      <c r="EZ486" s="648"/>
      <c r="FA486" s="648"/>
      <c r="FB486" s="648"/>
      <c r="FC486" s="648"/>
      <c r="FD486" s="648"/>
      <c r="FE486" s="648"/>
      <c r="FF486" s="648"/>
      <c r="FG486" s="648"/>
      <c r="FH486" s="648"/>
      <c r="FI486" s="648"/>
      <c r="FJ486" s="648"/>
      <c r="FK486" s="648"/>
      <c r="FL486" s="648"/>
      <c r="FM486" s="648"/>
      <c r="FN486" s="648"/>
      <c r="FO486" s="648"/>
      <c r="FP486" s="648"/>
      <c r="FQ486" s="648"/>
      <c r="FR486" s="648"/>
      <c r="FS486" s="648"/>
      <c r="FT486" s="648"/>
      <c r="FU486" s="648"/>
      <c r="FV486" s="648"/>
      <c r="FW486" s="648"/>
      <c r="FX486" s="648"/>
      <c r="FY486" s="648"/>
      <c r="FZ486" s="648"/>
      <c r="GA486" s="648"/>
      <c r="GB486" s="648"/>
      <c r="GC486" s="648"/>
      <c r="GD486" s="648"/>
      <c r="GE486" s="648"/>
      <c r="GF486" s="648"/>
      <c r="GG486" s="648"/>
      <c r="GH486" s="648"/>
      <c r="GI486" s="648"/>
      <c r="GJ486" s="648"/>
      <c r="GK486" s="648"/>
      <c r="GL486" s="648"/>
      <c r="GM486" s="648"/>
      <c r="GN486" s="648"/>
      <c r="GO486" s="648"/>
      <c r="GP486" s="648"/>
      <c r="GQ486" s="648"/>
      <c r="GR486" s="648"/>
      <c r="GS486" s="648"/>
      <c r="GT486" s="648"/>
      <c r="GU486" s="648"/>
      <c r="GV486" s="648"/>
      <c r="GW486" s="648"/>
      <c r="GX486" s="648"/>
      <c r="GY486" s="648"/>
      <c r="GZ486" s="648"/>
      <c r="HA486" s="648"/>
      <c r="HB486" s="648"/>
      <c r="HC486" s="648"/>
      <c r="HD486" s="648"/>
      <c r="HE486" s="648"/>
      <c r="HF486" s="648"/>
      <c r="HG486" s="648"/>
      <c r="HH486" s="648"/>
      <c r="HI486" s="648"/>
      <c r="HJ486" s="648"/>
      <c r="HK486" s="648"/>
      <c r="HL486" s="648"/>
    </row>
    <row r="487" spans="1:220" s="679" customFormat="1">
      <c r="A487" s="648"/>
      <c r="B487" s="648"/>
      <c r="C487" s="648"/>
      <c r="D487" s="648"/>
      <c r="E487" s="648"/>
      <c r="F487" s="648"/>
      <c r="G487" s="690"/>
      <c r="H487" s="691"/>
      <c r="I487" s="691"/>
      <c r="J487" s="645"/>
      <c r="K487" s="648"/>
      <c r="L487" s="648"/>
      <c r="M487" s="648"/>
      <c r="N487" s="648"/>
      <c r="O487" s="648"/>
      <c r="P487" s="648"/>
      <c r="Q487" s="648"/>
      <c r="R487" s="648"/>
      <c r="S487" s="648"/>
      <c r="T487" s="648"/>
      <c r="U487" s="648"/>
      <c r="V487" s="648"/>
      <c r="W487" s="648"/>
      <c r="X487" s="648"/>
      <c r="Y487" s="648"/>
      <c r="Z487" s="648"/>
      <c r="AA487" s="648"/>
      <c r="AB487" s="648"/>
      <c r="AC487" s="648"/>
      <c r="AD487" s="648"/>
      <c r="AE487" s="648"/>
      <c r="AF487" s="648"/>
      <c r="AG487" s="648"/>
      <c r="AH487" s="648"/>
      <c r="AI487" s="648"/>
      <c r="AJ487" s="648"/>
      <c r="AK487" s="648"/>
      <c r="AL487" s="648"/>
      <c r="AM487" s="648"/>
      <c r="AN487" s="648"/>
      <c r="AO487" s="648"/>
      <c r="AP487" s="648"/>
      <c r="AQ487" s="648"/>
      <c r="AR487" s="648"/>
      <c r="AS487" s="648"/>
      <c r="AT487" s="648"/>
      <c r="AU487" s="648"/>
      <c r="AV487" s="648"/>
      <c r="AW487" s="648"/>
      <c r="AX487" s="648"/>
      <c r="AY487" s="648"/>
      <c r="AZ487" s="648"/>
      <c r="BA487" s="648"/>
      <c r="BB487" s="648"/>
      <c r="BC487" s="648"/>
      <c r="BD487" s="648"/>
      <c r="BE487" s="648"/>
      <c r="BF487" s="648"/>
      <c r="BG487" s="648"/>
      <c r="BH487" s="648"/>
      <c r="BI487" s="648"/>
      <c r="BJ487" s="648"/>
      <c r="BK487" s="648"/>
      <c r="BL487" s="648"/>
      <c r="BM487" s="648"/>
      <c r="BN487" s="648"/>
      <c r="BO487" s="648"/>
      <c r="BP487" s="648"/>
      <c r="BQ487" s="648"/>
      <c r="BR487" s="648"/>
      <c r="BS487" s="648"/>
      <c r="BT487" s="648"/>
      <c r="BU487" s="648"/>
      <c r="BV487" s="648"/>
      <c r="BW487" s="648"/>
      <c r="BX487" s="648"/>
      <c r="BY487" s="648"/>
      <c r="BZ487" s="648"/>
      <c r="CA487" s="648"/>
      <c r="CB487" s="648"/>
      <c r="CC487" s="648"/>
      <c r="CD487" s="648"/>
      <c r="CE487" s="648"/>
      <c r="CF487" s="648"/>
      <c r="CG487" s="648"/>
      <c r="CH487" s="648"/>
      <c r="CI487" s="648"/>
      <c r="CJ487" s="648"/>
      <c r="CK487" s="648"/>
      <c r="CL487" s="648"/>
      <c r="CM487" s="648"/>
      <c r="CN487" s="648"/>
      <c r="CO487" s="648"/>
      <c r="CP487" s="648"/>
      <c r="CQ487" s="648"/>
      <c r="CR487" s="648"/>
      <c r="CS487" s="648"/>
      <c r="CT487" s="648"/>
      <c r="CU487" s="648"/>
      <c r="CV487" s="648"/>
      <c r="CW487" s="648"/>
      <c r="CX487" s="648"/>
      <c r="CY487" s="648"/>
      <c r="CZ487" s="648"/>
      <c r="DA487" s="648"/>
      <c r="DB487" s="648"/>
      <c r="DC487" s="648"/>
      <c r="DD487" s="648"/>
      <c r="DE487" s="648"/>
      <c r="DF487" s="648"/>
      <c r="DG487" s="648"/>
      <c r="DH487" s="648"/>
      <c r="DI487" s="648"/>
      <c r="DJ487" s="648"/>
      <c r="DK487" s="648"/>
      <c r="DL487" s="648"/>
      <c r="DM487" s="648"/>
      <c r="DN487" s="648"/>
      <c r="DO487" s="648"/>
      <c r="DP487" s="648"/>
      <c r="DQ487" s="648"/>
      <c r="DR487" s="648"/>
      <c r="DS487" s="648"/>
      <c r="DT487" s="648"/>
      <c r="DU487" s="648"/>
      <c r="DV487" s="648"/>
      <c r="DW487" s="648"/>
      <c r="DX487" s="648"/>
      <c r="DY487" s="648"/>
      <c r="DZ487" s="648"/>
      <c r="EA487" s="648"/>
      <c r="EB487" s="648"/>
      <c r="EC487" s="648"/>
      <c r="ED487" s="648"/>
      <c r="EE487" s="648"/>
      <c r="EF487" s="648"/>
      <c r="EG487" s="648"/>
      <c r="EH487" s="648"/>
      <c r="EI487" s="648"/>
      <c r="EJ487" s="648"/>
      <c r="EK487" s="648"/>
      <c r="EL487" s="648"/>
      <c r="EM487" s="648"/>
      <c r="EN487" s="648"/>
      <c r="EO487" s="648"/>
      <c r="EP487" s="648"/>
      <c r="EQ487" s="648"/>
      <c r="ER487" s="648"/>
      <c r="ES487" s="648"/>
      <c r="ET487" s="648"/>
      <c r="EU487" s="648"/>
      <c r="EV487" s="648"/>
      <c r="EW487" s="648"/>
      <c r="EX487" s="648"/>
      <c r="EY487" s="648"/>
      <c r="EZ487" s="648"/>
      <c r="FA487" s="648"/>
      <c r="FB487" s="648"/>
      <c r="FC487" s="648"/>
      <c r="FD487" s="648"/>
      <c r="FE487" s="648"/>
      <c r="FF487" s="648"/>
      <c r="FG487" s="648"/>
      <c r="FH487" s="648"/>
      <c r="FI487" s="648"/>
      <c r="FJ487" s="648"/>
      <c r="FK487" s="648"/>
      <c r="FL487" s="648"/>
      <c r="FM487" s="648"/>
      <c r="FN487" s="648"/>
      <c r="FO487" s="648"/>
      <c r="FP487" s="648"/>
      <c r="FQ487" s="648"/>
      <c r="FR487" s="648"/>
      <c r="FS487" s="648"/>
      <c r="FT487" s="648"/>
      <c r="FU487" s="648"/>
      <c r="FV487" s="648"/>
      <c r="FW487" s="648"/>
      <c r="FX487" s="648"/>
      <c r="FY487" s="648"/>
      <c r="FZ487" s="648"/>
      <c r="GA487" s="648"/>
      <c r="GB487" s="648"/>
      <c r="GC487" s="648"/>
      <c r="GD487" s="648"/>
      <c r="GE487" s="648"/>
      <c r="GF487" s="648"/>
      <c r="GG487" s="648"/>
      <c r="GH487" s="648"/>
      <c r="GI487" s="648"/>
      <c r="GJ487" s="648"/>
      <c r="GK487" s="648"/>
      <c r="GL487" s="648"/>
      <c r="GM487" s="648"/>
      <c r="GN487" s="648"/>
      <c r="GO487" s="648"/>
      <c r="GP487" s="648"/>
      <c r="GQ487" s="648"/>
      <c r="GR487" s="648"/>
      <c r="GS487" s="648"/>
      <c r="GT487" s="648"/>
      <c r="GU487" s="648"/>
      <c r="GV487" s="648"/>
      <c r="GW487" s="648"/>
      <c r="GX487" s="648"/>
      <c r="GY487" s="648"/>
      <c r="GZ487" s="648"/>
      <c r="HA487" s="648"/>
      <c r="HB487" s="648"/>
      <c r="HC487" s="648"/>
      <c r="HD487" s="648"/>
      <c r="HE487" s="648"/>
      <c r="HF487" s="648"/>
      <c r="HG487" s="648"/>
      <c r="HH487" s="648"/>
      <c r="HI487" s="648"/>
      <c r="HJ487" s="648"/>
      <c r="HK487" s="648"/>
      <c r="HL487" s="648"/>
    </row>
    <row r="488" spans="1:220" s="679" customFormat="1">
      <c r="A488" s="648"/>
      <c r="B488" s="648"/>
      <c r="C488" s="648"/>
      <c r="D488" s="648"/>
      <c r="E488" s="648"/>
      <c r="F488" s="648"/>
      <c r="G488" s="690"/>
      <c r="H488" s="691"/>
      <c r="I488" s="691"/>
      <c r="J488" s="645"/>
      <c r="K488" s="648"/>
      <c r="L488" s="648"/>
      <c r="M488" s="648"/>
      <c r="N488" s="648"/>
      <c r="O488" s="648"/>
      <c r="P488" s="648"/>
      <c r="Q488" s="648"/>
      <c r="R488" s="648"/>
      <c r="S488" s="648"/>
      <c r="T488" s="648"/>
      <c r="U488" s="648"/>
      <c r="V488" s="648"/>
      <c r="W488" s="648"/>
      <c r="X488" s="648"/>
      <c r="Y488" s="648"/>
      <c r="Z488" s="648"/>
      <c r="AA488" s="648"/>
      <c r="AB488" s="648"/>
      <c r="AC488" s="648"/>
      <c r="AD488" s="648"/>
      <c r="AE488" s="648"/>
      <c r="AF488" s="648"/>
      <c r="AG488" s="648"/>
      <c r="AH488" s="648"/>
      <c r="AI488" s="648"/>
      <c r="AJ488" s="648"/>
      <c r="AK488" s="648"/>
      <c r="AL488" s="648"/>
      <c r="AM488" s="648"/>
      <c r="AN488" s="648"/>
      <c r="AO488" s="648"/>
      <c r="AP488" s="648"/>
      <c r="AQ488" s="648"/>
      <c r="AR488" s="648"/>
      <c r="AS488" s="648"/>
      <c r="AT488" s="648"/>
      <c r="AU488" s="648"/>
      <c r="AV488" s="648"/>
      <c r="AW488" s="648"/>
      <c r="AX488" s="648"/>
      <c r="AY488" s="648"/>
      <c r="AZ488" s="648"/>
      <c r="BA488" s="648"/>
      <c r="BB488" s="648"/>
      <c r="BC488" s="648"/>
      <c r="BD488" s="648"/>
      <c r="BE488" s="648"/>
      <c r="BF488" s="648"/>
      <c r="BG488" s="648"/>
      <c r="BH488" s="648"/>
      <c r="BI488" s="648"/>
      <c r="BJ488" s="648"/>
      <c r="BK488" s="648"/>
      <c r="BL488" s="648"/>
      <c r="BM488" s="648"/>
      <c r="BN488" s="648"/>
      <c r="BO488" s="648"/>
      <c r="BP488" s="648"/>
      <c r="BQ488" s="648"/>
      <c r="BR488" s="648"/>
      <c r="BS488" s="648"/>
      <c r="BT488" s="648"/>
      <c r="BU488" s="648"/>
      <c r="BV488" s="648"/>
      <c r="BW488" s="648"/>
      <c r="BX488" s="648"/>
      <c r="BY488" s="648"/>
      <c r="BZ488" s="648"/>
      <c r="CA488" s="648"/>
      <c r="CB488" s="648"/>
      <c r="CC488" s="648"/>
      <c r="CD488" s="648"/>
      <c r="CE488" s="648"/>
      <c r="CF488" s="648"/>
      <c r="CG488" s="648"/>
      <c r="CH488" s="648"/>
      <c r="CI488" s="648"/>
      <c r="CJ488" s="648"/>
      <c r="CK488" s="648"/>
      <c r="CL488" s="648"/>
      <c r="CM488" s="648"/>
      <c r="CN488" s="648"/>
      <c r="CO488" s="648"/>
      <c r="CP488" s="648"/>
      <c r="CQ488" s="648"/>
      <c r="CR488" s="648"/>
      <c r="CS488" s="648"/>
      <c r="CT488" s="648"/>
      <c r="CU488" s="648"/>
      <c r="CV488" s="648"/>
      <c r="CW488" s="648"/>
      <c r="CX488" s="648"/>
      <c r="CY488" s="648"/>
      <c r="CZ488" s="648"/>
      <c r="DA488" s="648"/>
      <c r="DB488" s="648"/>
      <c r="DC488" s="648"/>
      <c r="DD488" s="648"/>
      <c r="DE488" s="648"/>
      <c r="DF488" s="648"/>
      <c r="DG488" s="648"/>
      <c r="DH488" s="648"/>
      <c r="DI488" s="648"/>
      <c r="DJ488" s="648"/>
      <c r="DK488" s="648"/>
      <c r="DL488" s="648"/>
      <c r="DM488" s="648"/>
      <c r="DN488" s="648"/>
      <c r="DO488" s="648"/>
      <c r="DP488" s="648"/>
      <c r="DQ488" s="648"/>
      <c r="DR488" s="648"/>
      <c r="DS488" s="648"/>
      <c r="DT488" s="648"/>
      <c r="DU488" s="648"/>
      <c r="DV488" s="648"/>
      <c r="DW488" s="648"/>
      <c r="DX488" s="648"/>
      <c r="DY488" s="648"/>
      <c r="DZ488" s="648"/>
      <c r="EA488" s="648"/>
      <c r="EB488" s="648"/>
      <c r="EC488" s="648"/>
      <c r="ED488" s="648"/>
      <c r="EE488" s="648"/>
      <c r="EF488" s="648"/>
      <c r="EG488" s="648"/>
      <c r="EH488" s="648"/>
      <c r="EI488" s="648"/>
      <c r="EJ488" s="648"/>
      <c r="EK488" s="648"/>
      <c r="EL488" s="648"/>
      <c r="EM488" s="648"/>
      <c r="EN488" s="648"/>
      <c r="EO488" s="648"/>
      <c r="EP488" s="648"/>
      <c r="EQ488" s="648"/>
      <c r="ER488" s="648"/>
      <c r="ES488" s="648"/>
      <c r="ET488" s="648"/>
      <c r="EU488" s="648"/>
      <c r="EV488" s="648"/>
      <c r="EW488" s="648"/>
      <c r="EX488" s="648"/>
      <c r="EY488" s="648"/>
      <c r="EZ488" s="648"/>
      <c r="FA488" s="648"/>
      <c r="FB488" s="648"/>
      <c r="FC488" s="648"/>
      <c r="FD488" s="648"/>
      <c r="FE488" s="648"/>
      <c r="FF488" s="648"/>
      <c r="FG488" s="648"/>
      <c r="FH488" s="648"/>
      <c r="FI488" s="648"/>
      <c r="FJ488" s="648"/>
      <c r="FK488" s="648"/>
      <c r="FL488" s="648"/>
      <c r="FM488" s="648"/>
      <c r="FN488" s="648"/>
      <c r="FO488" s="648"/>
      <c r="FP488" s="648"/>
      <c r="FQ488" s="648"/>
      <c r="FR488" s="648"/>
      <c r="FS488" s="648"/>
      <c r="FT488" s="648"/>
      <c r="FU488" s="648"/>
      <c r="FV488" s="648"/>
      <c r="FW488" s="648"/>
      <c r="FX488" s="648"/>
      <c r="FY488" s="648"/>
      <c r="FZ488" s="648"/>
      <c r="GA488" s="648"/>
      <c r="GB488" s="648"/>
      <c r="GC488" s="648"/>
      <c r="GD488" s="648"/>
      <c r="GE488" s="648"/>
      <c r="GF488" s="648"/>
      <c r="GG488" s="648"/>
      <c r="GH488" s="648"/>
      <c r="GI488" s="648"/>
      <c r="GJ488" s="648"/>
      <c r="GK488" s="648"/>
      <c r="GL488" s="648"/>
      <c r="GM488" s="648"/>
      <c r="GN488" s="648"/>
      <c r="GO488" s="648"/>
      <c r="GP488" s="648"/>
      <c r="GQ488" s="648"/>
      <c r="GR488" s="648"/>
      <c r="GS488" s="648"/>
      <c r="GT488" s="648"/>
      <c r="GU488" s="648"/>
      <c r="GV488" s="648"/>
      <c r="GW488" s="648"/>
      <c r="GX488" s="648"/>
      <c r="GY488" s="648"/>
      <c r="GZ488" s="648"/>
      <c r="HA488" s="648"/>
      <c r="HB488" s="648"/>
      <c r="HC488" s="648"/>
      <c r="HD488" s="648"/>
      <c r="HE488" s="648"/>
      <c r="HF488" s="648"/>
      <c r="HG488" s="648"/>
      <c r="HH488" s="648"/>
      <c r="HI488" s="648"/>
      <c r="HJ488" s="648"/>
      <c r="HK488" s="648"/>
      <c r="HL488" s="648"/>
    </row>
    <row r="489" spans="1:220" s="679" customFormat="1">
      <c r="A489" s="648"/>
      <c r="B489" s="648"/>
      <c r="C489" s="648"/>
      <c r="D489" s="648"/>
      <c r="E489" s="648"/>
      <c r="F489" s="648"/>
      <c r="G489" s="690"/>
      <c r="H489" s="691"/>
      <c r="I489" s="691"/>
      <c r="J489" s="645"/>
      <c r="K489" s="648"/>
      <c r="L489" s="648"/>
      <c r="M489" s="648"/>
      <c r="N489" s="648"/>
      <c r="O489" s="648"/>
      <c r="P489" s="648"/>
      <c r="Q489" s="648"/>
      <c r="R489" s="648"/>
      <c r="S489" s="648"/>
      <c r="T489" s="648"/>
      <c r="U489" s="648"/>
      <c r="V489" s="648"/>
      <c r="W489" s="648"/>
      <c r="X489" s="648"/>
      <c r="Y489" s="648"/>
      <c r="Z489" s="648"/>
      <c r="AA489" s="648"/>
      <c r="AB489" s="648"/>
      <c r="AC489" s="648"/>
      <c r="AD489" s="648"/>
      <c r="AE489" s="648"/>
      <c r="AF489" s="648"/>
      <c r="AG489" s="648"/>
      <c r="AH489" s="648"/>
      <c r="AI489" s="648"/>
      <c r="AJ489" s="648"/>
      <c r="AK489" s="648"/>
      <c r="AL489" s="648"/>
      <c r="AM489" s="648"/>
      <c r="AN489" s="648"/>
      <c r="AO489" s="648"/>
      <c r="AP489" s="648"/>
      <c r="AQ489" s="648"/>
      <c r="AR489" s="648"/>
      <c r="AS489" s="648"/>
      <c r="AT489" s="648"/>
      <c r="AU489" s="648"/>
      <c r="AV489" s="648"/>
      <c r="AW489" s="648"/>
      <c r="AX489" s="648"/>
      <c r="AY489" s="648"/>
      <c r="AZ489" s="648"/>
      <c r="BA489" s="648"/>
      <c r="BB489" s="648"/>
      <c r="BC489" s="648"/>
      <c r="BD489" s="648"/>
      <c r="BE489" s="648"/>
      <c r="BF489" s="648"/>
      <c r="BG489" s="648"/>
      <c r="BH489" s="648"/>
      <c r="BI489" s="648"/>
      <c r="BJ489" s="648"/>
      <c r="BK489" s="648"/>
      <c r="BL489" s="648"/>
      <c r="BM489" s="648"/>
      <c r="BN489" s="648"/>
      <c r="BO489" s="648"/>
      <c r="BP489" s="648"/>
      <c r="BQ489" s="648"/>
      <c r="BR489" s="648"/>
      <c r="BS489" s="648"/>
      <c r="BT489" s="648"/>
      <c r="BU489" s="648"/>
      <c r="BV489" s="648"/>
      <c r="BW489" s="648"/>
      <c r="BX489" s="648"/>
      <c r="BY489" s="648"/>
      <c r="BZ489" s="648"/>
      <c r="CA489" s="648"/>
      <c r="CB489" s="648"/>
      <c r="CC489" s="648"/>
      <c r="CD489" s="648"/>
      <c r="CE489" s="648"/>
      <c r="CF489" s="648"/>
      <c r="CG489" s="648"/>
      <c r="CH489" s="648"/>
      <c r="CI489" s="648"/>
      <c r="CJ489" s="648"/>
      <c r="CK489" s="648"/>
      <c r="CL489" s="648"/>
      <c r="CM489" s="648"/>
      <c r="CN489" s="648"/>
      <c r="CO489" s="648"/>
      <c r="CP489" s="648"/>
      <c r="CQ489" s="648"/>
      <c r="CR489" s="648"/>
      <c r="CS489" s="648"/>
      <c r="CT489" s="648"/>
      <c r="CU489" s="648"/>
      <c r="CV489" s="648"/>
      <c r="CW489" s="648"/>
      <c r="CX489" s="648"/>
      <c r="CY489" s="648"/>
      <c r="CZ489" s="648"/>
      <c r="DA489" s="648"/>
      <c r="DB489" s="648"/>
      <c r="DC489" s="648"/>
      <c r="DD489" s="648"/>
      <c r="DE489" s="648"/>
      <c r="DF489" s="648"/>
      <c r="DG489" s="648"/>
      <c r="DH489" s="648"/>
      <c r="DI489" s="648"/>
      <c r="DJ489" s="648"/>
      <c r="DK489" s="648"/>
      <c r="DL489" s="648"/>
      <c r="DM489" s="648"/>
      <c r="DN489" s="648"/>
      <c r="DO489" s="648"/>
      <c r="DP489" s="648"/>
      <c r="DQ489" s="648"/>
      <c r="DR489" s="648"/>
      <c r="DS489" s="648"/>
      <c r="DT489" s="648"/>
      <c r="DU489" s="648"/>
      <c r="DV489" s="648"/>
      <c r="DW489" s="648"/>
      <c r="DX489" s="648"/>
      <c r="DY489" s="648"/>
      <c r="DZ489" s="648"/>
      <c r="EA489" s="648"/>
      <c r="EB489" s="648"/>
      <c r="EC489" s="648"/>
      <c r="ED489" s="648"/>
      <c r="EE489" s="648"/>
      <c r="EF489" s="648"/>
      <c r="EG489" s="648"/>
      <c r="EH489" s="648"/>
      <c r="EI489" s="648"/>
      <c r="EJ489" s="648"/>
      <c r="EK489" s="648"/>
      <c r="EL489" s="648"/>
      <c r="EM489" s="648"/>
      <c r="EN489" s="648"/>
      <c r="EO489" s="648"/>
      <c r="EP489" s="648"/>
      <c r="EQ489" s="648"/>
      <c r="ER489" s="648"/>
      <c r="ES489" s="648"/>
      <c r="ET489" s="648"/>
      <c r="EU489" s="648"/>
      <c r="EV489" s="648"/>
      <c r="EW489" s="648"/>
      <c r="EX489" s="648"/>
      <c r="EY489" s="648"/>
      <c r="EZ489" s="648"/>
      <c r="FA489" s="648"/>
      <c r="FB489" s="648"/>
      <c r="FC489" s="648"/>
      <c r="FD489" s="648"/>
      <c r="FE489" s="648"/>
      <c r="FF489" s="648"/>
      <c r="FG489" s="648"/>
      <c r="FH489" s="648"/>
      <c r="FI489" s="648"/>
      <c r="FJ489" s="648"/>
      <c r="FK489" s="648"/>
      <c r="FL489" s="648"/>
      <c r="FM489" s="648"/>
      <c r="FN489" s="648"/>
      <c r="FO489" s="648"/>
      <c r="FP489" s="648"/>
      <c r="FQ489" s="648"/>
      <c r="FR489" s="648"/>
      <c r="FS489" s="648"/>
      <c r="FT489" s="648"/>
      <c r="FU489" s="648"/>
      <c r="FV489" s="648"/>
      <c r="FW489" s="648"/>
      <c r="FX489" s="648"/>
      <c r="FY489" s="648"/>
      <c r="FZ489" s="648"/>
      <c r="GA489" s="648"/>
      <c r="GB489" s="648"/>
      <c r="GC489" s="648"/>
      <c r="GD489" s="648"/>
      <c r="GE489" s="648"/>
      <c r="GF489" s="648"/>
      <c r="GG489" s="648"/>
      <c r="GH489" s="648"/>
      <c r="GI489" s="648"/>
      <c r="GJ489" s="648"/>
      <c r="GK489" s="648"/>
      <c r="GL489" s="648"/>
      <c r="GM489" s="648"/>
      <c r="GN489" s="648"/>
      <c r="GO489" s="648"/>
      <c r="GP489" s="648"/>
      <c r="GQ489" s="648"/>
      <c r="GR489" s="648"/>
      <c r="GS489" s="648"/>
      <c r="GT489" s="648"/>
      <c r="GU489" s="648"/>
      <c r="GV489" s="648"/>
      <c r="GW489" s="648"/>
      <c r="GX489" s="648"/>
      <c r="GY489" s="648"/>
      <c r="GZ489" s="648"/>
      <c r="HA489" s="648"/>
      <c r="HB489" s="648"/>
      <c r="HC489" s="648"/>
      <c r="HD489" s="648"/>
      <c r="HE489" s="648"/>
      <c r="HF489" s="648"/>
      <c r="HG489" s="648"/>
      <c r="HH489" s="648"/>
      <c r="HI489" s="648"/>
      <c r="HJ489" s="648"/>
      <c r="HK489" s="648"/>
      <c r="HL489" s="648"/>
    </row>
    <row r="490" spans="1:220" s="679" customFormat="1">
      <c r="A490" s="648"/>
      <c r="B490" s="648"/>
      <c r="C490" s="648"/>
      <c r="D490" s="648"/>
      <c r="E490" s="648"/>
      <c r="F490" s="648"/>
      <c r="G490" s="690"/>
      <c r="H490" s="691"/>
      <c r="I490" s="691"/>
      <c r="J490" s="645"/>
      <c r="K490" s="648"/>
      <c r="L490" s="648"/>
      <c r="M490" s="648"/>
      <c r="N490" s="648"/>
      <c r="O490" s="648"/>
      <c r="P490" s="648"/>
      <c r="Q490" s="648"/>
      <c r="R490" s="648"/>
      <c r="S490" s="648"/>
      <c r="T490" s="648"/>
      <c r="U490" s="648"/>
      <c r="V490" s="648"/>
      <c r="W490" s="648"/>
      <c r="X490" s="648"/>
      <c r="Y490" s="648"/>
      <c r="Z490" s="648"/>
      <c r="AA490" s="648"/>
      <c r="AB490" s="648"/>
      <c r="AC490" s="648"/>
      <c r="AD490" s="648"/>
      <c r="AE490" s="648"/>
      <c r="AF490" s="648"/>
      <c r="AG490" s="648"/>
      <c r="AH490" s="648"/>
      <c r="AI490" s="648"/>
      <c r="AJ490" s="648"/>
      <c r="AK490" s="648"/>
      <c r="AL490" s="648"/>
      <c r="AM490" s="648"/>
      <c r="AN490" s="648"/>
      <c r="AO490" s="648"/>
      <c r="AP490" s="648"/>
      <c r="AQ490" s="648"/>
      <c r="AR490" s="648"/>
      <c r="AS490" s="648"/>
      <c r="AT490" s="648"/>
      <c r="AU490" s="648"/>
      <c r="AV490" s="648"/>
      <c r="AW490" s="648"/>
      <c r="AX490" s="648"/>
      <c r="AY490" s="648"/>
      <c r="AZ490" s="648"/>
      <c r="BA490" s="648"/>
      <c r="BB490" s="648"/>
      <c r="BC490" s="648"/>
      <c r="BD490" s="648"/>
      <c r="BE490" s="648"/>
      <c r="BF490" s="648"/>
      <c r="BG490" s="648"/>
      <c r="BH490" s="648"/>
      <c r="BI490" s="648"/>
      <c r="BJ490" s="648"/>
      <c r="BK490" s="648"/>
      <c r="BL490" s="648"/>
      <c r="BM490" s="648"/>
      <c r="BN490" s="648"/>
      <c r="BO490" s="648"/>
      <c r="BP490" s="648"/>
      <c r="BQ490" s="648"/>
      <c r="BR490" s="648"/>
      <c r="BS490" s="648"/>
      <c r="BT490" s="648"/>
      <c r="BU490" s="648"/>
      <c r="BV490" s="648"/>
      <c r="BW490" s="648"/>
      <c r="BX490" s="648"/>
      <c r="BY490" s="648"/>
      <c r="BZ490" s="648"/>
      <c r="CA490" s="648"/>
      <c r="CB490" s="648"/>
      <c r="CC490" s="648"/>
      <c r="CD490" s="648"/>
      <c r="CE490" s="648"/>
      <c r="CF490" s="648"/>
      <c r="CG490" s="648"/>
      <c r="CH490" s="648"/>
      <c r="CI490" s="648"/>
      <c r="CJ490" s="648"/>
      <c r="CK490" s="648"/>
      <c r="CL490" s="648"/>
      <c r="CM490" s="648"/>
      <c r="CN490" s="648"/>
      <c r="CO490" s="648"/>
      <c r="CP490" s="648"/>
      <c r="CQ490" s="648"/>
      <c r="CR490" s="648"/>
      <c r="CS490" s="648"/>
      <c r="CT490" s="648"/>
      <c r="CU490" s="648"/>
      <c r="CV490" s="648"/>
      <c r="CW490" s="648"/>
      <c r="CX490" s="648"/>
      <c r="CY490" s="648"/>
      <c r="CZ490" s="648"/>
      <c r="DA490" s="648"/>
      <c r="DB490" s="648"/>
      <c r="DC490" s="648"/>
      <c r="DD490" s="648"/>
      <c r="DE490" s="648"/>
      <c r="DF490" s="648"/>
      <c r="DG490" s="648"/>
      <c r="DH490" s="648"/>
      <c r="DI490" s="648"/>
      <c r="DJ490" s="648"/>
      <c r="DK490" s="648"/>
      <c r="DL490" s="648"/>
      <c r="DM490" s="648"/>
      <c r="DN490" s="648"/>
      <c r="DO490" s="648"/>
      <c r="DP490" s="648"/>
      <c r="DQ490" s="648"/>
      <c r="DR490" s="648"/>
      <c r="DS490" s="648"/>
      <c r="DT490" s="648"/>
      <c r="DU490" s="648"/>
      <c r="DV490" s="648"/>
      <c r="DW490" s="648"/>
      <c r="DX490" s="648"/>
      <c r="DY490" s="648"/>
      <c r="DZ490" s="648"/>
      <c r="EA490" s="648"/>
      <c r="EB490" s="648"/>
      <c r="EC490" s="648"/>
      <c r="ED490" s="648"/>
      <c r="EE490" s="648"/>
      <c r="EF490" s="648"/>
      <c r="EG490" s="648"/>
      <c r="EH490" s="648"/>
      <c r="EI490" s="648"/>
      <c r="EJ490" s="648"/>
      <c r="EK490" s="648"/>
      <c r="EL490" s="648"/>
      <c r="EM490" s="648"/>
      <c r="EN490" s="648"/>
      <c r="EO490" s="648"/>
      <c r="EP490" s="648"/>
      <c r="EQ490" s="648"/>
      <c r="ER490" s="648"/>
      <c r="ES490" s="648"/>
      <c r="ET490" s="648"/>
      <c r="EU490" s="648"/>
      <c r="EV490" s="648"/>
      <c r="EW490" s="648"/>
      <c r="EX490" s="648"/>
      <c r="EY490" s="648"/>
      <c r="EZ490" s="648"/>
      <c r="FA490" s="648"/>
      <c r="FB490" s="648"/>
      <c r="FC490" s="648"/>
      <c r="FD490" s="648"/>
      <c r="FE490" s="648"/>
      <c r="FF490" s="648"/>
      <c r="FG490" s="648"/>
      <c r="FH490" s="648"/>
      <c r="FI490" s="648"/>
      <c r="FJ490" s="648"/>
      <c r="FK490" s="648"/>
      <c r="FL490" s="648"/>
      <c r="FM490" s="648"/>
      <c r="FN490" s="648"/>
      <c r="FO490" s="648"/>
      <c r="FP490" s="648"/>
      <c r="FQ490" s="648"/>
      <c r="FR490" s="648"/>
      <c r="FS490" s="648"/>
      <c r="FT490" s="648"/>
      <c r="FU490" s="648"/>
      <c r="FV490" s="648"/>
      <c r="FW490" s="648"/>
      <c r="FX490" s="648"/>
      <c r="FY490" s="648"/>
      <c r="FZ490" s="648"/>
      <c r="GA490" s="648"/>
      <c r="GB490" s="648"/>
      <c r="GC490" s="648"/>
      <c r="GD490" s="648"/>
      <c r="GE490" s="648"/>
      <c r="GF490" s="648"/>
      <c r="GG490" s="648"/>
      <c r="GH490" s="648"/>
      <c r="GI490" s="648"/>
      <c r="GJ490" s="648"/>
      <c r="GK490" s="648"/>
      <c r="GL490" s="648"/>
      <c r="GM490" s="648"/>
      <c r="GN490" s="648"/>
      <c r="GO490" s="648"/>
      <c r="GP490" s="648"/>
      <c r="GQ490" s="648"/>
      <c r="GR490" s="648"/>
      <c r="GS490" s="648"/>
      <c r="GT490" s="648"/>
      <c r="GU490" s="648"/>
      <c r="GV490" s="648"/>
      <c r="GW490" s="648"/>
      <c r="GX490" s="648"/>
      <c r="GY490" s="648"/>
      <c r="GZ490" s="648"/>
      <c r="HA490" s="648"/>
      <c r="HB490" s="648"/>
      <c r="HC490" s="648"/>
      <c r="HD490" s="648"/>
      <c r="HE490" s="648"/>
      <c r="HF490" s="648"/>
      <c r="HG490" s="648"/>
      <c r="HH490" s="648"/>
      <c r="HI490" s="648"/>
      <c r="HJ490" s="648"/>
      <c r="HK490" s="648"/>
      <c r="HL490" s="648"/>
    </row>
    <row r="491" spans="1:220" s="679" customFormat="1">
      <c r="A491" s="648"/>
      <c r="B491" s="648"/>
      <c r="C491" s="648"/>
      <c r="D491" s="648"/>
      <c r="E491" s="648"/>
      <c r="F491" s="648"/>
      <c r="G491" s="690"/>
      <c r="H491" s="691"/>
      <c r="I491" s="691"/>
      <c r="J491" s="645"/>
      <c r="K491" s="648"/>
      <c r="L491" s="648"/>
      <c r="M491" s="648"/>
      <c r="N491" s="648"/>
      <c r="O491" s="648"/>
      <c r="P491" s="648"/>
      <c r="Q491" s="648"/>
      <c r="R491" s="648"/>
      <c r="S491" s="648"/>
      <c r="T491" s="648"/>
      <c r="U491" s="648"/>
      <c r="V491" s="648"/>
      <c r="W491" s="648"/>
      <c r="X491" s="648"/>
      <c r="Y491" s="648"/>
      <c r="Z491" s="648"/>
      <c r="AA491" s="648"/>
      <c r="AB491" s="648"/>
      <c r="AC491" s="648"/>
      <c r="AD491" s="648"/>
      <c r="AE491" s="648"/>
      <c r="AF491" s="648"/>
      <c r="AG491" s="648"/>
      <c r="AH491" s="648"/>
      <c r="AI491" s="648"/>
      <c r="AJ491" s="648"/>
      <c r="AK491" s="648"/>
      <c r="AL491" s="648"/>
      <c r="AM491" s="648"/>
      <c r="AN491" s="648"/>
      <c r="AO491" s="648"/>
      <c r="AP491" s="648"/>
      <c r="AQ491" s="648"/>
      <c r="AR491" s="648"/>
      <c r="AS491" s="648"/>
      <c r="AT491" s="648"/>
      <c r="AU491" s="648"/>
      <c r="AV491" s="648"/>
      <c r="AW491" s="648"/>
      <c r="AX491" s="648"/>
      <c r="AY491" s="648"/>
      <c r="AZ491" s="648"/>
      <c r="BA491" s="648"/>
      <c r="BB491" s="648"/>
      <c r="BC491" s="648"/>
      <c r="BD491" s="648"/>
      <c r="BE491" s="648"/>
      <c r="BF491" s="648"/>
      <c r="BG491" s="648"/>
      <c r="BH491" s="648"/>
      <c r="BI491" s="648"/>
      <c r="BJ491" s="648"/>
      <c r="BK491" s="648"/>
      <c r="BL491" s="648"/>
      <c r="BM491" s="648"/>
      <c r="BN491" s="648"/>
      <c r="BO491" s="648"/>
      <c r="BP491" s="648"/>
      <c r="BQ491" s="648"/>
      <c r="BR491" s="648"/>
      <c r="BS491" s="648"/>
      <c r="BT491" s="648"/>
      <c r="BU491" s="648"/>
      <c r="BV491" s="648"/>
      <c r="BW491" s="648"/>
      <c r="BX491" s="648"/>
      <c r="BY491" s="648"/>
      <c r="BZ491" s="648"/>
      <c r="CA491" s="648"/>
      <c r="CB491" s="648"/>
      <c r="CC491" s="648"/>
      <c r="CD491" s="648"/>
      <c r="CE491" s="648"/>
      <c r="CF491" s="648"/>
      <c r="CG491" s="648"/>
      <c r="CH491" s="648"/>
      <c r="CI491" s="648"/>
      <c r="CJ491" s="648"/>
      <c r="CK491" s="648"/>
      <c r="CL491" s="648"/>
      <c r="CM491" s="648"/>
      <c r="CN491" s="648"/>
      <c r="CO491" s="648"/>
      <c r="CP491" s="648"/>
      <c r="CQ491" s="648"/>
      <c r="CR491" s="648"/>
      <c r="CS491" s="648"/>
      <c r="CT491" s="648"/>
      <c r="CU491" s="648"/>
      <c r="CV491" s="648"/>
      <c r="CW491" s="648"/>
      <c r="CX491" s="648"/>
      <c r="CY491" s="648"/>
      <c r="CZ491" s="648"/>
      <c r="DA491" s="648"/>
      <c r="DB491" s="648"/>
      <c r="DC491" s="648"/>
      <c r="DD491" s="648"/>
      <c r="DE491" s="648"/>
      <c r="DF491" s="648"/>
      <c r="DG491" s="648"/>
      <c r="DH491" s="648"/>
      <c r="DI491" s="648"/>
      <c r="DJ491" s="648"/>
      <c r="DK491" s="648"/>
      <c r="DL491" s="648"/>
      <c r="DM491" s="648"/>
      <c r="DN491" s="648"/>
      <c r="DO491" s="648"/>
      <c r="DP491" s="648"/>
      <c r="DQ491" s="648"/>
      <c r="DR491" s="648"/>
      <c r="DS491" s="648"/>
      <c r="DT491" s="648"/>
      <c r="DU491" s="648"/>
      <c r="DV491" s="648"/>
      <c r="DW491" s="648"/>
      <c r="DX491" s="648"/>
      <c r="DY491" s="648"/>
      <c r="DZ491" s="648"/>
      <c r="EA491" s="648"/>
      <c r="EB491" s="648"/>
      <c r="EC491" s="648"/>
      <c r="ED491" s="648"/>
      <c r="EE491" s="648"/>
      <c r="EF491" s="648"/>
      <c r="EG491" s="648"/>
      <c r="EH491" s="648"/>
      <c r="EI491" s="648"/>
      <c r="EJ491" s="648"/>
      <c r="EK491" s="648"/>
      <c r="EL491" s="648"/>
      <c r="EM491" s="648"/>
      <c r="EN491" s="648"/>
      <c r="EO491" s="648"/>
      <c r="EP491" s="648"/>
      <c r="EQ491" s="648"/>
      <c r="ER491" s="648"/>
      <c r="ES491" s="648"/>
      <c r="ET491" s="648"/>
      <c r="EU491" s="648"/>
      <c r="EV491" s="648"/>
      <c r="EW491" s="648"/>
      <c r="EX491" s="648"/>
      <c r="EY491" s="648"/>
      <c r="EZ491" s="648"/>
      <c r="FA491" s="648"/>
      <c r="FB491" s="648"/>
      <c r="FC491" s="648"/>
      <c r="FD491" s="648"/>
      <c r="FE491" s="648"/>
      <c r="FF491" s="648"/>
      <c r="FG491" s="648"/>
      <c r="FH491" s="648"/>
      <c r="FI491" s="648"/>
      <c r="FJ491" s="648"/>
      <c r="FK491" s="648"/>
      <c r="FL491" s="648"/>
      <c r="FM491" s="648"/>
      <c r="FN491" s="648"/>
      <c r="FO491" s="648"/>
      <c r="FP491" s="648"/>
      <c r="FQ491" s="648"/>
      <c r="FR491" s="648"/>
      <c r="FS491" s="648"/>
      <c r="FT491" s="648"/>
      <c r="FU491" s="648"/>
      <c r="FV491" s="648"/>
      <c r="FW491" s="648"/>
      <c r="FX491" s="648"/>
      <c r="FY491" s="648"/>
      <c r="FZ491" s="648"/>
      <c r="GA491" s="648"/>
      <c r="GB491" s="648"/>
      <c r="GC491" s="648"/>
      <c r="GD491" s="648"/>
      <c r="GE491" s="648"/>
      <c r="GF491" s="648"/>
      <c r="GG491" s="648"/>
      <c r="GH491" s="648"/>
      <c r="GI491" s="648"/>
      <c r="GJ491" s="648"/>
      <c r="GK491" s="648"/>
      <c r="GL491" s="648"/>
      <c r="GM491" s="648"/>
      <c r="GN491" s="648"/>
      <c r="GO491" s="648"/>
      <c r="GP491" s="648"/>
      <c r="GQ491" s="648"/>
      <c r="GR491" s="648"/>
      <c r="GS491" s="648"/>
      <c r="GT491" s="648"/>
      <c r="GU491" s="648"/>
      <c r="GV491" s="648"/>
      <c r="GW491" s="648"/>
      <c r="GX491" s="648"/>
      <c r="GY491" s="648"/>
      <c r="GZ491" s="648"/>
      <c r="HA491" s="648"/>
      <c r="HB491" s="648"/>
      <c r="HC491" s="648"/>
      <c r="HD491" s="648"/>
      <c r="HE491" s="648"/>
      <c r="HF491" s="648"/>
      <c r="HG491" s="648"/>
      <c r="HH491" s="648"/>
      <c r="HI491" s="648"/>
      <c r="HJ491" s="648"/>
      <c r="HK491" s="648"/>
      <c r="HL491" s="648"/>
    </row>
    <row r="492" spans="1:220" s="679" customFormat="1">
      <c r="A492" s="648"/>
      <c r="B492" s="648"/>
      <c r="C492" s="648"/>
      <c r="D492" s="648"/>
      <c r="E492" s="648"/>
      <c r="F492" s="648"/>
      <c r="G492" s="690"/>
      <c r="H492" s="691"/>
      <c r="I492" s="691"/>
      <c r="J492" s="645"/>
      <c r="K492" s="648"/>
      <c r="L492" s="648"/>
      <c r="M492" s="648"/>
      <c r="N492" s="648"/>
      <c r="O492" s="648"/>
      <c r="P492" s="648"/>
      <c r="Q492" s="648"/>
      <c r="R492" s="648"/>
      <c r="S492" s="648"/>
      <c r="T492" s="648"/>
      <c r="U492" s="648"/>
      <c r="V492" s="648"/>
      <c r="W492" s="648"/>
      <c r="X492" s="648"/>
      <c r="Y492" s="648"/>
      <c r="Z492" s="648"/>
      <c r="AA492" s="648"/>
      <c r="AB492" s="648"/>
      <c r="AC492" s="648"/>
      <c r="AD492" s="648"/>
      <c r="AE492" s="648"/>
      <c r="AF492" s="648"/>
      <c r="AG492" s="648"/>
      <c r="AH492" s="648"/>
      <c r="AI492" s="648"/>
      <c r="AJ492" s="648"/>
      <c r="AK492" s="648"/>
      <c r="AL492" s="648"/>
      <c r="AM492" s="648"/>
      <c r="AN492" s="648"/>
      <c r="AO492" s="648"/>
      <c r="AP492" s="648"/>
      <c r="AQ492" s="648"/>
      <c r="AR492" s="648"/>
      <c r="AS492" s="648"/>
      <c r="AT492" s="648"/>
      <c r="AU492" s="648"/>
      <c r="AV492" s="648"/>
      <c r="AW492" s="648"/>
      <c r="AX492" s="648"/>
      <c r="AY492" s="648"/>
      <c r="AZ492" s="648"/>
      <c r="BA492" s="648"/>
      <c r="BB492" s="648"/>
      <c r="BC492" s="648"/>
      <c r="BD492" s="648"/>
      <c r="BE492" s="648"/>
      <c r="BF492" s="648"/>
      <c r="BG492" s="648"/>
      <c r="BH492" s="648"/>
      <c r="BI492" s="648"/>
      <c r="BJ492" s="648"/>
      <c r="BK492" s="648"/>
      <c r="BL492" s="648"/>
      <c r="BM492" s="648"/>
      <c r="BN492" s="648"/>
      <c r="BO492" s="648"/>
      <c r="BP492" s="648"/>
      <c r="BQ492" s="648"/>
      <c r="BR492" s="648"/>
      <c r="BS492" s="648"/>
      <c r="BT492" s="648"/>
      <c r="BU492" s="648"/>
      <c r="BV492" s="648"/>
      <c r="BW492" s="648"/>
      <c r="BX492" s="648"/>
      <c r="BY492" s="648"/>
      <c r="BZ492" s="648"/>
      <c r="CA492" s="648"/>
      <c r="CB492" s="648"/>
      <c r="CC492" s="648"/>
      <c r="CD492" s="648"/>
      <c r="CE492" s="648"/>
      <c r="CF492" s="648"/>
      <c r="CG492" s="648"/>
      <c r="CH492" s="648"/>
      <c r="CI492" s="648"/>
      <c r="CJ492" s="648"/>
      <c r="CK492" s="648"/>
      <c r="CL492" s="648"/>
      <c r="CM492" s="648"/>
      <c r="CN492" s="648"/>
      <c r="CO492" s="648"/>
      <c r="CP492" s="648"/>
      <c r="CQ492" s="648"/>
      <c r="CR492" s="648"/>
      <c r="CS492" s="648"/>
      <c r="CT492" s="648"/>
      <c r="CU492" s="648"/>
      <c r="CV492" s="648"/>
      <c r="CW492" s="648"/>
      <c r="CX492" s="648"/>
      <c r="CY492" s="648"/>
      <c r="CZ492" s="648"/>
      <c r="DA492" s="648"/>
      <c r="DB492" s="648"/>
      <c r="DC492" s="648"/>
      <c r="DD492" s="648"/>
      <c r="DE492" s="648"/>
      <c r="DF492" s="648"/>
      <c r="DG492" s="648"/>
      <c r="DH492" s="648"/>
      <c r="DI492" s="648"/>
      <c r="DJ492" s="648"/>
      <c r="DK492" s="648"/>
      <c r="DL492" s="648"/>
      <c r="DM492" s="648"/>
      <c r="DN492" s="648"/>
      <c r="DO492" s="648"/>
      <c r="DP492" s="648"/>
      <c r="DQ492" s="648"/>
      <c r="DR492" s="648"/>
      <c r="DS492" s="648"/>
      <c r="DT492" s="648"/>
      <c r="DU492" s="648"/>
      <c r="DV492" s="648"/>
      <c r="DW492" s="648"/>
      <c r="DX492" s="648"/>
      <c r="DY492" s="648"/>
      <c r="DZ492" s="648"/>
      <c r="EA492" s="648"/>
      <c r="EB492" s="648"/>
      <c r="EC492" s="648"/>
      <c r="ED492" s="648"/>
      <c r="EE492" s="648"/>
      <c r="EF492" s="648"/>
      <c r="EG492" s="648"/>
      <c r="EH492" s="648"/>
      <c r="EI492" s="648"/>
      <c r="EJ492" s="648"/>
      <c r="EK492" s="648"/>
      <c r="EL492" s="648"/>
      <c r="EM492" s="648"/>
      <c r="EN492" s="648"/>
      <c r="EO492" s="648"/>
      <c r="EP492" s="648"/>
      <c r="EQ492" s="648"/>
      <c r="ER492" s="648"/>
      <c r="ES492" s="648"/>
      <c r="ET492" s="648"/>
      <c r="EU492" s="648"/>
      <c r="EV492" s="648"/>
      <c r="EW492" s="648"/>
      <c r="EX492" s="648"/>
      <c r="EY492" s="648"/>
      <c r="EZ492" s="648"/>
      <c r="FA492" s="648"/>
      <c r="FB492" s="648"/>
      <c r="FC492" s="648"/>
      <c r="FD492" s="648"/>
      <c r="FE492" s="648"/>
      <c r="FF492" s="648"/>
      <c r="FG492" s="648"/>
      <c r="FH492" s="648"/>
      <c r="FI492" s="648"/>
      <c r="FJ492" s="648"/>
      <c r="FK492" s="648"/>
      <c r="FL492" s="648"/>
      <c r="FM492" s="648"/>
      <c r="FN492" s="648"/>
      <c r="FO492" s="648"/>
      <c r="FP492" s="648"/>
      <c r="FQ492" s="648"/>
      <c r="FR492" s="648"/>
      <c r="FS492" s="648"/>
      <c r="FT492" s="648"/>
      <c r="FU492" s="648"/>
      <c r="FV492" s="648"/>
      <c r="FW492" s="648"/>
      <c r="FX492" s="648"/>
      <c r="FY492" s="648"/>
      <c r="FZ492" s="648"/>
      <c r="GA492" s="648"/>
      <c r="GB492" s="648"/>
      <c r="GC492" s="648"/>
      <c r="GD492" s="648"/>
      <c r="GE492" s="648"/>
      <c r="GF492" s="648"/>
      <c r="GG492" s="648"/>
      <c r="GH492" s="648"/>
      <c r="GI492" s="648"/>
      <c r="GJ492" s="648"/>
      <c r="GK492" s="648"/>
      <c r="GL492" s="648"/>
      <c r="GM492" s="648"/>
      <c r="GN492" s="648"/>
      <c r="GO492" s="648"/>
      <c r="GP492" s="648"/>
      <c r="GQ492" s="648"/>
      <c r="GR492" s="648"/>
      <c r="GS492" s="648"/>
      <c r="GT492" s="648"/>
      <c r="GU492" s="648"/>
      <c r="GV492" s="648"/>
      <c r="GW492" s="648"/>
      <c r="GX492" s="648"/>
      <c r="GY492" s="648"/>
      <c r="GZ492" s="648"/>
      <c r="HA492" s="648"/>
      <c r="HB492" s="648"/>
      <c r="HC492" s="648"/>
      <c r="HD492" s="648"/>
      <c r="HE492" s="648"/>
      <c r="HF492" s="648"/>
      <c r="HG492" s="648"/>
      <c r="HH492" s="648"/>
      <c r="HI492" s="648"/>
      <c r="HJ492" s="648"/>
      <c r="HK492" s="648"/>
      <c r="HL492" s="648"/>
    </row>
    <row r="493" spans="1:220" s="679" customFormat="1">
      <c r="A493" s="648"/>
      <c r="B493" s="648"/>
      <c r="C493" s="648"/>
      <c r="D493" s="648"/>
      <c r="E493" s="648"/>
      <c r="F493" s="648"/>
      <c r="G493" s="690"/>
      <c r="H493" s="691"/>
      <c r="I493" s="691"/>
      <c r="J493" s="645"/>
      <c r="K493" s="648"/>
      <c r="L493" s="648"/>
      <c r="M493" s="648"/>
      <c r="N493" s="648"/>
      <c r="O493" s="648"/>
      <c r="P493" s="648"/>
      <c r="Q493" s="648"/>
      <c r="R493" s="648"/>
      <c r="S493" s="648"/>
      <c r="T493" s="648"/>
      <c r="U493" s="648"/>
      <c r="V493" s="648"/>
      <c r="W493" s="648"/>
      <c r="X493" s="648"/>
      <c r="Y493" s="648"/>
      <c r="Z493" s="648"/>
      <c r="AA493" s="648"/>
      <c r="AB493" s="648"/>
      <c r="AC493" s="648"/>
      <c r="AD493" s="648"/>
      <c r="AE493" s="648"/>
      <c r="AF493" s="648"/>
      <c r="AG493" s="648"/>
      <c r="AH493" s="648"/>
      <c r="AI493" s="648"/>
      <c r="AJ493" s="648"/>
      <c r="AK493" s="648"/>
      <c r="AL493" s="648"/>
      <c r="AM493" s="648"/>
      <c r="AN493" s="648"/>
      <c r="AO493" s="648"/>
      <c r="AP493" s="648"/>
      <c r="AQ493" s="648"/>
      <c r="AR493" s="648"/>
      <c r="AS493" s="648"/>
      <c r="AT493" s="648"/>
      <c r="AU493" s="648"/>
      <c r="AV493" s="648"/>
      <c r="AW493" s="648"/>
      <c r="AX493" s="648"/>
      <c r="AY493" s="648"/>
      <c r="AZ493" s="648"/>
      <c r="BA493" s="648"/>
      <c r="BB493" s="648"/>
      <c r="BC493" s="648"/>
      <c r="BD493" s="648"/>
      <c r="BE493" s="648"/>
      <c r="BF493" s="648"/>
      <c r="BG493" s="648"/>
      <c r="BH493" s="648"/>
      <c r="BI493" s="648"/>
      <c r="BJ493" s="648"/>
      <c r="BK493" s="648"/>
      <c r="BL493" s="648"/>
      <c r="BM493" s="648"/>
      <c r="BN493" s="648"/>
      <c r="BO493" s="648"/>
      <c r="BP493" s="648"/>
      <c r="BQ493" s="648"/>
      <c r="BR493" s="648"/>
      <c r="BS493" s="648"/>
      <c r="BT493" s="648"/>
      <c r="BU493" s="648"/>
      <c r="BV493" s="648"/>
      <c r="BW493" s="648"/>
      <c r="BX493" s="648"/>
      <c r="BY493" s="648"/>
      <c r="BZ493" s="648"/>
      <c r="CA493" s="648"/>
      <c r="CB493" s="648"/>
      <c r="CC493" s="648"/>
      <c r="CD493" s="648"/>
      <c r="CE493" s="648"/>
      <c r="CF493" s="648"/>
      <c r="CG493" s="648"/>
      <c r="CH493" s="648"/>
      <c r="CI493" s="648"/>
      <c r="CJ493" s="648"/>
      <c r="CK493" s="648"/>
      <c r="CL493" s="648"/>
      <c r="CM493" s="648"/>
      <c r="CN493" s="648"/>
      <c r="CO493" s="648"/>
      <c r="CP493" s="648"/>
      <c r="CQ493" s="648"/>
      <c r="CR493" s="648"/>
      <c r="CS493" s="648"/>
      <c r="CT493" s="648"/>
      <c r="CU493" s="648"/>
      <c r="CV493" s="648"/>
      <c r="CW493" s="648"/>
      <c r="CX493" s="648"/>
      <c r="CY493" s="648"/>
      <c r="CZ493" s="648"/>
      <c r="DA493" s="648"/>
      <c r="DB493" s="648"/>
      <c r="DC493" s="648"/>
      <c r="DD493" s="648"/>
      <c r="DE493" s="648"/>
      <c r="DF493" s="648"/>
      <c r="DG493" s="648"/>
      <c r="DH493" s="648"/>
      <c r="DI493" s="648"/>
      <c r="DJ493" s="648"/>
      <c r="DK493" s="648"/>
      <c r="DL493" s="648"/>
      <c r="DM493" s="648"/>
      <c r="DN493" s="648"/>
      <c r="DO493" s="648"/>
      <c r="DP493" s="648"/>
      <c r="DQ493" s="648"/>
      <c r="DR493" s="648"/>
      <c r="DS493" s="648"/>
      <c r="DT493" s="648"/>
      <c r="DU493" s="648"/>
      <c r="DV493" s="648"/>
      <c r="DW493" s="648"/>
      <c r="DX493" s="648"/>
      <c r="DY493" s="648"/>
      <c r="DZ493" s="648"/>
      <c r="EA493" s="648"/>
      <c r="EB493" s="648"/>
      <c r="EC493" s="648"/>
      <c r="ED493" s="648"/>
      <c r="EE493" s="648"/>
      <c r="EF493" s="648"/>
      <c r="EG493" s="648"/>
      <c r="EH493" s="648"/>
      <c r="EI493" s="648"/>
      <c r="EJ493" s="648"/>
      <c r="EK493" s="648"/>
      <c r="EL493" s="648"/>
      <c r="EM493" s="648"/>
      <c r="EN493" s="648"/>
      <c r="EO493" s="648"/>
      <c r="EP493" s="648"/>
      <c r="EQ493" s="648"/>
      <c r="ER493" s="648"/>
      <c r="ES493" s="648"/>
      <c r="ET493" s="648"/>
      <c r="EU493" s="648"/>
      <c r="EV493" s="648"/>
      <c r="EW493" s="648"/>
      <c r="EX493" s="648"/>
      <c r="EY493" s="648"/>
      <c r="EZ493" s="648"/>
      <c r="FA493" s="648"/>
      <c r="FB493" s="648"/>
      <c r="FC493" s="648"/>
      <c r="FD493" s="648"/>
      <c r="FE493" s="648"/>
      <c r="FF493" s="648"/>
      <c r="FG493" s="648"/>
      <c r="FH493" s="648"/>
      <c r="FI493" s="648"/>
      <c r="FJ493" s="648"/>
      <c r="FK493" s="648"/>
      <c r="FL493" s="648"/>
      <c r="FM493" s="648"/>
      <c r="FN493" s="648"/>
      <c r="FO493" s="648"/>
      <c r="FP493" s="648"/>
      <c r="FQ493" s="648"/>
      <c r="FR493" s="648"/>
      <c r="FS493" s="648"/>
      <c r="FT493" s="648"/>
      <c r="FU493" s="648"/>
      <c r="FV493" s="648"/>
      <c r="FW493" s="648"/>
      <c r="FX493" s="648"/>
      <c r="FY493" s="648"/>
      <c r="FZ493" s="648"/>
      <c r="GA493" s="648"/>
      <c r="GB493" s="648"/>
      <c r="GC493" s="648"/>
      <c r="GD493" s="648"/>
      <c r="GE493" s="648"/>
      <c r="GF493" s="648"/>
      <c r="GG493" s="648"/>
      <c r="GH493" s="648"/>
      <c r="GI493" s="648"/>
      <c r="GJ493" s="648"/>
      <c r="GK493" s="648"/>
      <c r="GL493" s="648"/>
      <c r="GM493" s="648"/>
      <c r="GN493" s="648"/>
      <c r="GO493" s="648"/>
      <c r="GP493" s="648"/>
      <c r="GQ493" s="648"/>
      <c r="GR493" s="648"/>
      <c r="GS493" s="648"/>
      <c r="GT493" s="648"/>
      <c r="GU493" s="648"/>
      <c r="GV493" s="648"/>
      <c r="GW493" s="648"/>
      <c r="GX493" s="648"/>
      <c r="GY493" s="648"/>
      <c r="GZ493" s="648"/>
      <c r="HA493" s="648"/>
      <c r="HB493" s="648"/>
      <c r="HC493" s="648"/>
      <c r="HD493" s="648"/>
      <c r="HE493" s="648"/>
      <c r="HF493" s="648"/>
      <c r="HG493" s="648"/>
      <c r="HH493" s="648"/>
      <c r="HI493" s="648"/>
      <c r="HJ493" s="648"/>
      <c r="HK493" s="648"/>
      <c r="HL493" s="648"/>
    </row>
    <row r="494" spans="1:220" s="679" customFormat="1">
      <c r="A494" s="648"/>
      <c r="B494" s="648"/>
      <c r="C494" s="648"/>
      <c r="D494" s="648"/>
      <c r="E494" s="648"/>
      <c r="F494" s="648"/>
      <c r="G494" s="690"/>
      <c r="H494" s="691"/>
      <c r="I494" s="691"/>
      <c r="J494" s="645"/>
      <c r="K494" s="648"/>
      <c r="L494" s="648"/>
      <c r="M494" s="648"/>
      <c r="N494" s="648"/>
      <c r="O494" s="648"/>
      <c r="P494" s="648"/>
      <c r="Q494" s="648"/>
      <c r="R494" s="648"/>
      <c r="S494" s="648"/>
      <c r="T494" s="648"/>
      <c r="U494" s="648"/>
      <c r="V494" s="648"/>
      <c r="W494" s="648"/>
      <c r="X494" s="648"/>
      <c r="Y494" s="648"/>
      <c r="Z494" s="648"/>
      <c r="AA494" s="648"/>
      <c r="AB494" s="648"/>
      <c r="AC494" s="648"/>
      <c r="AD494" s="648"/>
      <c r="AE494" s="648"/>
      <c r="AF494" s="648"/>
      <c r="AG494" s="648"/>
      <c r="AH494" s="648"/>
      <c r="AI494" s="648"/>
      <c r="AJ494" s="648"/>
      <c r="AK494" s="648"/>
      <c r="AL494" s="648"/>
      <c r="AM494" s="648"/>
      <c r="AN494" s="648"/>
      <c r="AO494" s="648"/>
      <c r="AP494" s="648"/>
      <c r="AQ494" s="648"/>
      <c r="AR494" s="648"/>
      <c r="AS494" s="648"/>
      <c r="AT494" s="648"/>
      <c r="AU494" s="648"/>
      <c r="AV494" s="648"/>
      <c r="AW494" s="648"/>
      <c r="AX494" s="648"/>
      <c r="AY494" s="648"/>
      <c r="AZ494" s="648"/>
      <c r="BA494" s="648"/>
      <c r="BB494" s="648"/>
      <c r="BC494" s="648"/>
      <c r="BD494" s="648"/>
      <c r="BE494" s="648"/>
      <c r="BF494" s="648"/>
      <c r="BG494" s="648"/>
      <c r="BH494" s="648"/>
      <c r="BI494" s="648"/>
      <c r="BJ494" s="648"/>
      <c r="BK494" s="648"/>
      <c r="BL494" s="648"/>
      <c r="BM494" s="648"/>
      <c r="BN494" s="648"/>
      <c r="BO494" s="648"/>
      <c r="BP494" s="648"/>
      <c r="BQ494" s="648"/>
      <c r="BR494" s="648"/>
      <c r="BS494" s="648"/>
      <c r="BT494" s="648"/>
      <c r="BU494" s="648"/>
      <c r="BV494" s="648"/>
      <c r="BW494" s="648"/>
      <c r="BX494" s="648"/>
      <c r="BY494" s="648"/>
      <c r="BZ494" s="648"/>
      <c r="CA494" s="648"/>
      <c r="CB494" s="648"/>
      <c r="CC494" s="648"/>
      <c r="CD494" s="648"/>
      <c r="CE494" s="648"/>
      <c r="CF494" s="648"/>
      <c r="CG494" s="648"/>
      <c r="CH494" s="648"/>
      <c r="CI494" s="648"/>
      <c r="CJ494" s="648"/>
      <c r="CK494" s="648"/>
      <c r="CL494" s="648"/>
      <c r="CM494" s="648"/>
      <c r="CN494" s="648"/>
      <c r="CO494" s="648"/>
      <c r="CP494" s="648"/>
      <c r="CQ494" s="648"/>
      <c r="CR494" s="648"/>
      <c r="CS494" s="648"/>
      <c r="CT494" s="648"/>
      <c r="CU494" s="648"/>
      <c r="CV494" s="648"/>
      <c r="CW494" s="648"/>
      <c r="CX494" s="648"/>
      <c r="CY494" s="648"/>
      <c r="CZ494" s="648"/>
      <c r="DA494" s="648"/>
      <c r="DB494" s="648"/>
      <c r="DC494" s="648"/>
      <c r="DD494" s="648"/>
      <c r="DE494" s="648"/>
      <c r="DF494" s="648"/>
      <c r="DG494" s="648"/>
      <c r="DH494" s="648"/>
      <c r="DI494" s="648"/>
      <c r="DJ494" s="648"/>
      <c r="DK494" s="648"/>
      <c r="DL494" s="648"/>
      <c r="DM494" s="648"/>
      <c r="DN494" s="648"/>
      <c r="DO494" s="648"/>
      <c r="DP494" s="648"/>
      <c r="DQ494" s="648"/>
      <c r="DR494" s="648"/>
      <c r="DS494" s="648"/>
      <c r="DT494" s="648"/>
      <c r="DU494" s="648"/>
      <c r="DV494" s="648"/>
      <c r="DW494" s="648"/>
      <c r="DX494" s="648"/>
      <c r="DY494" s="648"/>
      <c r="DZ494" s="648"/>
      <c r="EA494" s="648"/>
      <c r="EB494" s="648"/>
      <c r="EC494" s="648"/>
      <c r="ED494" s="648"/>
      <c r="EE494" s="648"/>
      <c r="EF494" s="648"/>
      <c r="EG494" s="648"/>
      <c r="EH494" s="648"/>
      <c r="EI494" s="648"/>
      <c r="EJ494" s="648"/>
      <c r="EK494" s="648"/>
      <c r="EL494" s="648"/>
      <c r="EM494" s="648"/>
      <c r="EN494" s="648"/>
      <c r="EO494" s="648"/>
      <c r="EP494" s="648"/>
      <c r="EQ494" s="648"/>
      <c r="ER494" s="648"/>
      <c r="ES494" s="648"/>
      <c r="ET494" s="648"/>
      <c r="EU494" s="648"/>
      <c r="EV494" s="648"/>
      <c r="EW494" s="648"/>
      <c r="EX494" s="648"/>
      <c r="EY494" s="648"/>
      <c r="EZ494" s="648"/>
      <c r="FA494" s="648"/>
      <c r="FB494" s="648"/>
      <c r="FC494" s="648"/>
      <c r="FD494" s="648"/>
      <c r="FE494" s="648"/>
      <c r="FF494" s="648"/>
      <c r="FG494" s="648"/>
      <c r="FH494" s="648"/>
      <c r="FI494" s="648"/>
      <c r="FJ494" s="648"/>
      <c r="FK494" s="648"/>
      <c r="FL494" s="648"/>
      <c r="FM494" s="648"/>
      <c r="FN494" s="648"/>
      <c r="FO494" s="648"/>
      <c r="FP494" s="648"/>
      <c r="FQ494" s="648"/>
      <c r="FR494" s="648"/>
      <c r="FS494" s="648"/>
      <c r="FT494" s="648"/>
      <c r="FU494" s="648"/>
      <c r="FV494" s="648"/>
      <c r="FW494" s="648"/>
      <c r="FX494" s="648"/>
      <c r="FY494" s="648"/>
      <c r="FZ494" s="648"/>
      <c r="GA494" s="648"/>
      <c r="GB494" s="648"/>
      <c r="GC494" s="648"/>
      <c r="GD494" s="648"/>
      <c r="GE494" s="648"/>
      <c r="GF494" s="648"/>
      <c r="GG494" s="648"/>
      <c r="GH494" s="648"/>
      <c r="GI494" s="648"/>
      <c r="GJ494" s="648"/>
      <c r="GK494" s="648"/>
      <c r="GL494" s="648"/>
      <c r="GM494" s="648"/>
      <c r="GN494" s="648"/>
      <c r="GO494" s="648"/>
      <c r="GP494" s="648"/>
      <c r="GQ494" s="648"/>
      <c r="GR494" s="648"/>
      <c r="GS494" s="648"/>
      <c r="GT494" s="648"/>
      <c r="GU494" s="648"/>
      <c r="GV494" s="648"/>
      <c r="GW494" s="648"/>
      <c r="GX494" s="648"/>
      <c r="GY494" s="648"/>
      <c r="GZ494" s="648"/>
      <c r="HA494" s="648"/>
      <c r="HB494" s="648"/>
      <c r="HC494" s="648"/>
      <c r="HD494" s="648"/>
      <c r="HE494" s="648"/>
      <c r="HF494" s="648"/>
      <c r="HG494" s="648"/>
      <c r="HH494" s="648"/>
      <c r="HI494" s="648"/>
      <c r="HJ494" s="648"/>
      <c r="HK494" s="648"/>
      <c r="HL494" s="648"/>
    </row>
    <row r="495" spans="1:220" s="679" customFormat="1">
      <c r="A495" s="648"/>
      <c r="B495" s="648"/>
      <c r="C495" s="648"/>
      <c r="D495" s="648"/>
      <c r="E495" s="648"/>
      <c r="F495" s="648"/>
      <c r="G495" s="690"/>
      <c r="H495" s="691"/>
      <c r="I495" s="691"/>
      <c r="J495" s="645"/>
      <c r="K495" s="648"/>
      <c r="L495" s="648"/>
      <c r="M495" s="648"/>
      <c r="N495" s="648"/>
      <c r="O495" s="648"/>
      <c r="P495" s="648"/>
      <c r="Q495" s="648"/>
      <c r="R495" s="648"/>
      <c r="S495" s="648"/>
      <c r="T495" s="648"/>
      <c r="U495" s="648"/>
      <c r="V495" s="648"/>
      <c r="W495" s="648"/>
      <c r="X495" s="648"/>
      <c r="Y495" s="648"/>
      <c r="Z495" s="648"/>
      <c r="AA495" s="648"/>
      <c r="AB495" s="648"/>
      <c r="AC495" s="648"/>
      <c r="AD495" s="648"/>
      <c r="AE495" s="648"/>
      <c r="AF495" s="648"/>
      <c r="AG495" s="648"/>
      <c r="AH495" s="648"/>
      <c r="AI495" s="648"/>
      <c r="AJ495" s="648"/>
      <c r="AK495" s="648"/>
      <c r="AL495" s="648"/>
      <c r="AM495" s="648"/>
      <c r="AN495" s="648"/>
      <c r="AO495" s="648"/>
      <c r="AP495" s="648"/>
      <c r="AQ495" s="648"/>
      <c r="AR495" s="648"/>
      <c r="AS495" s="648"/>
      <c r="AT495" s="648"/>
      <c r="AU495" s="648"/>
      <c r="AV495" s="648"/>
      <c r="AW495" s="648"/>
      <c r="AX495" s="648"/>
      <c r="AY495" s="648"/>
      <c r="AZ495" s="648"/>
      <c r="BA495" s="648"/>
      <c r="BB495" s="648"/>
      <c r="BC495" s="648"/>
      <c r="BD495" s="648"/>
      <c r="BE495" s="648"/>
      <c r="BF495" s="648"/>
      <c r="BG495" s="648"/>
      <c r="BH495" s="648"/>
      <c r="BI495" s="648"/>
      <c r="BJ495" s="648"/>
      <c r="BK495" s="648"/>
      <c r="BL495" s="648"/>
      <c r="BM495" s="648"/>
      <c r="BN495" s="648"/>
      <c r="BO495" s="648"/>
      <c r="BP495" s="648"/>
      <c r="BQ495" s="648"/>
      <c r="BR495" s="648"/>
      <c r="BS495" s="648"/>
      <c r="BT495" s="648"/>
      <c r="BU495" s="648"/>
      <c r="BV495" s="648"/>
      <c r="BW495" s="648"/>
      <c r="BX495" s="648"/>
      <c r="BY495" s="648"/>
      <c r="BZ495" s="648"/>
      <c r="CA495" s="648"/>
      <c r="CB495" s="648"/>
      <c r="CC495" s="648"/>
      <c r="CD495" s="648"/>
      <c r="CE495" s="648"/>
      <c r="CF495" s="648"/>
      <c r="CG495" s="648"/>
      <c r="CH495" s="648"/>
      <c r="CI495" s="648"/>
      <c r="CJ495" s="648"/>
      <c r="CK495" s="648"/>
      <c r="CL495" s="648"/>
      <c r="CM495" s="648"/>
      <c r="CN495" s="648"/>
      <c r="CO495" s="648"/>
      <c r="CP495" s="648"/>
      <c r="CQ495" s="648"/>
      <c r="CR495" s="648"/>
      <c r="CS495" s="648"/>
      <c r="CT495" s="648"/>
      <c r="CU495" s="648"/>
      <c r="CV495" s="648"/>
      <c r="CW495" s="648"/>
      <c r="CX495" s="648"/>
      <c r="CY495" s="648"/>
      <c r="CZ495" s="648"/>
      <c r="DA495" s="648"/>
      <c r="DB495" s="648"/>
      <c r="DC495" s="648"/>
      <c r="DD495" s="648"/>
      <c r="DE495" s="648"/>
      <c r="DF495" s="648"/>
      <c r="DG495" s="648"/>
      <c r="DH495" s="648"/>
      <c r="DI495" s="648"/>
      <c r="DJ495" s="648"/>
      <c r="DK495" s="648"/>
      <c r="DL495" s="648"/>
      <c r="DM495" s="648"/>
      <c r="DN495" s="648"/>
      <c r="DO495" s="648"/>
      <c r="DP495" s="648"/>
      <c r="DQ495" s="648"/>
      <c r="DR495" s="648"/>
      <c r="DS495" s="648"/>
      <c r="DT495" s="648"/>
      <c r="DU495" s="648"/>
      <c r="DV495" s="648"/>
      <c r="DW495" s="648"/>
      <c r="DX495" s="648"/>
      <c r="DY495" s="648"/>
      <c r="DZ495" s="648"/>
      <c r="EA495" s="648"/>
      <c r="EB495" s="648"/>
      <c r="EC495" s="648"/>
      <c r="ED495" s="648"/>
      <c r="EE495" s="648"/>
      <c r="EF495" s="648"/>
      <c r="EG495" s="648"/>
      <c r="EH495" s="648"/>
      <c r="EI495" s="648"/>
      <c r="EJ495" s="648"/>
      <c r="EK495" s="648"/>
      <c r="EL495" s="648"/>
      <c r="EM495" s="648"/>
      <c r="EN495" s="648"/>
      <c r="EO495" s="648"/>
      <c r="EP495" s="648"/>
      <c r="EQ495" s="648"/>
      <c r="ER495" s="648"/>
      <c r="ES495" s="648"/>
      <c r="ET495" s="648"/>
      <c r="EU495" s="648"/>
      <c r="EV495" s="648"/>
      <c r="EW495" s="648"/>
      <c r="EX495" s="648"/>
      <c r="EY495" s="648"/>
      <c r="EZ495" s="648"/>
      <c r="FA495" s="648"/>
      <c r="FB495" s="648"/>
      <c r="FC495" s="648"/>
      <c r="FD495" s="648"/>
      <c r="FE495" s="648"/>
      <c r="FF495" s="648"/>
      <c r="FG495" s="648"/>
      <c r="FH495" s="648"/>
      <c r="FI495" s="648"/>
      <c r="FJ495" s="648"/>
      <c r="FK495" s="648"/>
      <c r="FL495" s="648"/>
      <c r="FM495" s="648"/>
      <c r="FN495" s="648"/>
      <c r="FO495" s="648"/>
      <c r="FP495" s="648"/>
      <c r="FQ495" s="648"/>
      <c r="FR495" s="648"/>
      <c r="FS495" s="648"/>
      <c r="FT495" s="648"/>
      <c r="FU495" s="648"/>
      <c r="FV495" s="648"/>
      <c r="FW495" s="648"/>
      <c r="FX495" s="648"/>
      <c r="FY495" s="648"/>
      <c r="FZ495" s="648"/>
      <c r="GA495" s="648"/>
      <c r="GB495" s="648"/>
      <c r="GC495" s="648"/>
      <c r="GD495" s="648"/>
      <c r="GE495" s="648"/>
      <c r="GF495" s="648"/>
      <c r="GG495" s="648"/>
      <c r="GH495" s="648"/>
      <c r="GI495" s="648"/>
      <c r="GJ495" s="648"/>
      <c r="GK495" s="648"/>
      <c r="GL495" s="648"/>
      <c r="GM495" s="648"/>
      <c r="GN495" s="648"/>
      <c r="GO495" s="648"/>
      <c r="GP495" s="648"/>
      <c r="GQ495" s="648"/>
      <c r="GR495" s="648"/>
      <c r="GS495" s="648"/>
      <c r="GT495" s="648"/>
      <c r="GU495" s="648"/>
      <c r="GV495" s="648"/>
      <c r="GW495" s="648"/>
      <c r="GX495" s="648"/>
      <c r="GY495" s="648"/>
      <c r="GZ495" s="648"/>
      <c r="HA495" s="648"/>
      <c r="HB495" s="648"/>
      <c r="HC495" s="648"/>
      <c r="HD495" s="648"/>
      <c r="HE495" s="648"/>
      <c r="HF495" s="648"/>
      <c r="HG495" s="648"/>
      <c r="HH495" s="648"/>
      <c r="HI495" s="648"/>
      <c r="HJ495" s="648"/>
      <c r="HK495" s="648"/>
      <c r="HL495" s="648"/>
    </row>
    <row r="496" spans="1:220" s="679" customFormat="1">
      <c r="A496" s="648"/>
      <c r="B496" s="648"/>
      <c r="C496" s="648"/>
      <c r="D496" s="648"/>
      <c r="E496" s="648"/>
      <c r="F496" s="648"/>
      <c r="G496" s="690"/>
      <c r="H496" s="691"/>
      <c r="I496" s="691"/>
      <c r="J496" s="645"/>
      <c r="K496" s="648"/>
      <c r="L496" s="648"/>
      <c r="M496" s="648"/>
      <c r="N496" s="648"/>
      <c r="O496" s="648"/>
      <c r="P496" s="648"/>
      <c r="Q496" s="648"/>
      <c r="R496" s="648"/>
      <c r="S496" s="648"/>
      <c r="T496" s="648"/>
      <c r="U496" s="648"/>
      <c r="V496" s="648"/>
      <c r="W496" s="648"/>
      <c r="X496" s="648"/>
      <c r="Y496" s="648"/>
      <c r="Z496" s="648"/>
      <c r="AA496" s="648"/>
      <c r="AB496" s="648"/>
      <c r="AC496" s="648"/>
      <c r="AD496" s="648"/>
      <c r="AE496" s="648"/>
      <c r="AF496" s="648"/>
      <c r="AG496" s="648"/>
      <c r="AH496" s="648"/>
      <c r="AI496" s="648"/>
      <c r="AJ496" s="648"/>
      <c r="AK496" s="648"/>
      <c r="AL496" s="648"/>
      <c r="AM496" s="648"/>
      <c r="AN496" s="648"/>
      <c r="AO496" s="648"/>
      <c r="AP496" s="648"/>
      <c r="AQ496" s="648"/>
      <c r="AR496" s="648"/>
      <c r="AS496" s="648"/>
      <c r="AT496" s="648"/>
      <c r="AU496" s="648"/>
      <c r="AV496" s="648"/>
      <c r="AW496" s="648"/>
      <c r="AX496" s="648"/>
      <c r="AY496" s="648"/>
      <c r="AZ496" s="648"/>
      <c r="BA496" s="648"/>
      <c r="BB496" s="648"/>
      <c r="BC496" s="648"/>
      <c r="BD496" s="648"/>
      <c r="BE496" s="648"/>
      <c r="BF496" s="648"/>
      <c r="BG496" s="648"/>
      <c r="BH496" s="648"/>
      <c r="BI496" s="648"/>
      <c r="BJ496" s="648"/>
      <c r="BK496" s="648"/>
      <c r="BL496" s="648"/>
      <c r="BM496" s="648"/>
      <c r="BN496" s="648"/>
      <c r="BO496" s="648"/>
      <c r="BP496" s="648"/>
      <c r="BQ496" s="648"/>
      <c r="BR496" s="648"/>
      <c r="BS496" s="648"/>
      <c r="BT496" s="648"/>
      <c r="BU496" s="648"/>
      <c r="BV496" s="648"/>
      <c r="BW496" s="648"/>
      <c r="BX496" s="648"/>
      <c r="BY496" s="648"/>
      <c r="BZ496" s="648"/>
      <c r="CA496" s="648"/>
      <c r="CB496" s="648"/>
      <c r="CC496" s="648"/>
      <c r="CD496" s="648"/>
      <c r="CE496" s="648"/>
      <c r="CF496" s="648"/>
      <c r="CG496" s="648"/>
      <c r="CH496" s="648"/>
      <c r="CI496" s="648"/>
      <c r="CJ496" s="648"/>
      <c r="CK496" s="648"/>
      <c r="CL496" s="648"/>
      <c r="CM496" s="648"/>
      <c r="CN496" s="648"/>
      <c r="CO496" s="648"/>
      <c r="CP496" s="648"/>
      <c r="CQ496" s="648"/>
      <c r="CR496" s="648"/>
      <c r="CS496" s="648"/>
      <c r="CT496" s="648"/>
      <c r="CU496" s="648"/>
      <c r="CV496" s="648"/>
      <c r="CW496" s="648"/>
      <c r="CX496" s="648"/>
      <c r="CY496" s="648"/>
      <c r="CZ496" s="648"/>
      <c r="DA496" s="648"/>
      <c r="DB496" s="648"/>
      <c r="DC496" s="648"/>
      <c r="DD496" s="648"/>
      <c r="DE496" s="648"/>
      <c r="DF496" s="648"/>
      <c r="DG496" s="648"/>
      <c r="DH496" s="648"/>
      <c r="DI496" s="648"/>
      <c r="DJ496" s="648"/>
      <c r="DK496" s="648"/>
      <c r="DL496" s="648"/>
      <c r="DM496" s="648"/>
      <c r="DN496" s="648"/>
      <c r="DO496" s="648"/>
      <c r="DP496" s="648"/>
      <c r="DQ496" s="648"/>
      <c r="DR496" s="648"/>
      <c r="DS496" s="648"/>
      <c r="DT496" s="648"/>
      <c r="DU496" s="648"/>
      <c r="DV496" s="648"/>
      <c r="DW496" s="648"/>
      <c r="DX496" s="648"/>
      <c r="DY496" s="648"/>
      <c r="DZ496" s="648"/>
      <c r="EA496" s="648"/>
      <c r="EB496" s="648"/>
      <c r="EC496" s="648"/>
      <c r="ED496" s="648"/>
      <c r="EE496" s="648"/>
      <c r="EF496" s="648"/>
      <c r="EG496" s="648"/>
      <c r="EH496" s="648"/>
      <c r="EI496" s="648"/>
      <c r="EJ496" s="648"/>
      <c r="EK496" s="648"/>
      <c r="EL496" s="648"/>
      <c r="EM496" s="648"/>
      <c r="EN496" s="648"/>
      <c r="EO496" s="648"/>
      <c r="EP496" s="648"/>
      <c r="EQ496" s="648"/>
      <c r="ER496" s="648"/>
      <c r="ES496" s="648"/>
      <c r="ET496" s="648"/>
      <c r="EU496" s="648"/>
      <c r="EV496" s="648"/>
      <c r="EW496" s="648"/>
      <c r="EX496" s="648"/>
      <c r="EY496" s="648"/>
      <c r="EZ496" s="648"/>
      <c r="FA496" s="648"/>
      <c r="FB496" s="648"/>
      <c r="FC496" s="648"/>
      <c r="FD496" s="648"/>
      <c r="FE496" s="648"/>
      <c r="FF496" s="648"/>
      <c r="FG496" s="648"/>
      <c r="FH496" s="648"/>
      <c r="FI496" s="648"/>
      <c r="FJ496" s="648"/>
      <c r="FK496" s="648"/>
      <c r="FL496" s="648"/>
      <c r="FM496" s="648"/>
      <c r="FN496" s="648"/>
      <c r="FO496" s="648"/>
      <c r="FP496" s="648"/>
      <c r="FQ496" s="648"/>
      <c r="FR496" s="648"/>
      <c r="FS496" s="648"/>
      <c r="FT496" s="648"/>
      <c r="FU496" s="648"/>
      <c r="FV496" s="648"/>
      <c r="FW496" s="648"/>
      <c r="FX496" s="648"/>
      <c r="FY496" s="648"/>
      <c r="FZ496" s="648"/>
      <c r="GA496" s="648"/>
      <c r="GB496" s="648"/>
      <c r="GC496" s="648"/>
      <c r="GD496" s="648"/>
      <c r="GE496" s="648"/>
      <c r="GF496" s="648"/>
      <c r="GG496" s="648"/>
      <c r="GH496" s="648"/>
      <c r="GI496" s="648"/>
      <c r="GJ496" s="648"/>
      <c r="GK496" s="648"/>
      <c r="GL496" s="648"/>
      <c r="GM496" s="648"/>
      <c r="GN496" s="648"/>
      <c r="GO496" s="648"/>
      <c r="GP496" s="648"/>
      <c r="GQ496" s="648"/>
      <c r="GR496" s="648"/>
      <c r="GS496" s="648"/>
      <c r="GT496" s="648"/>
      <c r="GU496" s="648"/>
      <c r="GV496" s="648"/>
      <c r="GW496" s="648"/>
      <c r="GX496" s="648"/>
      <c r="GY496" s="648"/>
      <c r="GZ496" s="648"/>
      <c r="HA496" s="648"/>
      <c r="HB496" s="648"/>
      <c r="HC496" s="648"/>
      <c r="HD496" s="648"/>
      <c r="HE496" s="648"/>
      <c r="HF496" s="648"/>
      <c r="HG496" s="648"/>
      <c r="HH496" s="648"/>
      <c r="HI496" s="648"/>
      <c r="HJ496" s="648"/>
      <c r="HK496" s="648"/>
      <c r="HL496" s="648"/>
    </row>
    <row r="497" spans="1:220" s="679" customFormat="1">
      <c r="A497" s="648"/>
      <c r="B497" s="648"/>
      <c r="C497" s="648"/>
      <c r="D497" s="648"/>
      <c r="E497" s="648"/>
      <c r="F497" s="648"/>
      <c r="G497" s="690"/>
      <c r="H497" s="691"/>
      <c r="I497" s="691"/>
      <c r="J497" s="645"/>
      <c r="K497" s="648"/>
      <c r="L497" s="648"/>
      <c r="M497" s="648"/>
      <c r="N497" s="648"/>
      <c r="O497" s="648"/>
      <c r="P497" s="648"/>
      <c r="Q497" s="648"/>
      <c r="R497" s="648"/>
      <c r="S497" s="648"/>
      <c r="T497" s="648"/>
      <c r="U497" s="648"/>
      <c r="V497" s="648"/>
      <c r="W497" s="648"/>
      <c r="X497" s="648"/>
      <c r="Y497" s="648"/>
      <c r="Z497" s="648"/>
      <c r="AA497" s="648"/>
      <c r="AB497" s="648"/>
      <c r="AC497" s="648"/>
      <c r="AD497" s="648"/>
      <c r="AE497" s="648"/>
      <c r="AF497" s="648"/>
      <c r="AG497" s="648"/>
      <c r="AH497" s="648"/>
      <c r="AI497" s="648"/>
      <c r="AJ497" s="648"/>
      <c r="AK497" s="648"/>
      <c r="AL497" s="648"/>
      <c r="AM497" s="648"/>
      <c r="AN497" s="648"/>
      <c r="AO497" s="648"/>
      <c r="AP497" s="648"/>
      <c r="AQ497" s="648"/>
      <c r="AR497" s="648"/>
      <c r="AS497" s="648"/>
      <c r="AT497" s="648"/>
      <c r="AU497" s="648"/>
      <c r="AV497" s="648"/>
      <c r="AW497" s="648"/>
      <c r="AX497" s="648"/>
      <c r="AY497" s="648"/>
      <c r="AZ497" s="648"/>
      <c r="BA497" s="648"/>
      <c r="BB497" s="648"/>
      <c r="BC497" s="648"/>
      <c r="BD497" s="648"/>
      <c r="BE497" s="648"/>
      <c r="BF497" s="648"/>
      <c r="BG497" s="648"/>
      <c r="BH497" s="648"/>
      <c r="BI497" s="648"/>
      <c r="BJ497" s="648"/>
      <c r="BK497" s="648"/>
      <c r="BL497" s="648"/>
      <c r="BM497" s="648"/>
      <c r="BN497" s="648"/>
      <c r="BO497" s="648"/>
      <c r="BP497" s="648"/>
      <c r="BQ497" s="648"/>
      <c r="BR497" s="648"/>
      <c r="BS497" s="648"/>
      <c r="BT497" s="648"/>
      <c r="BU497" s="648"/>
      <c r="BV497" s="648"/>
      <c r="BW497" s="648"/>
      <c r="BX497" s="648"/>
      <c r="BY497" s="648"/>
      <c r="BZ497" s="648"/>
      <c r="CA497" s="648"/>
      <c r="CB497" s="648"/>
      <c r="CC497" s="648"/>
      <c r="CD497" s="648"/>
      <c r="CE497" s="648"/>
      <c r="CF497" s="648"/>
      <c r="CG497" s="648"/>
      <c r="CH497" s="648"/>
      <c r="CI497" s="648"/>
      <c r="CJ497" s="648"/>
      <c r="CK497" s="648"/>
      <c r="CL497" s="648"/>
      <c r="CM497" s="648"/>
      <c r="CN497" s="648"/>
      <c r="CO497" s="648"/>
      <c r="CP497" s="648"/>
      <c r="CQ497" s="648"/>
      <c r="CR497" s="648"/>
      <c r="CS497" s="648"/>
      <c r="CT497" s="648"/>
      <c r="CU497" s="648"/>
      <c r="CV497" s="648"/>
      <c r="CW497" s="648"/>
      <c r="CX497" s="648"/>
      <c r="CY497" s="648"/>
      <c r="CZ497" s="648"/>
      <c r="DA497" s="648"/>
      <c r="DB497" s="648"/>
      <c r="DC497" s="648"/>
      <c r="DD497" s="648"/>
      <c r="DE497" s="648"/>
      <c r="DF497" s="648"/>
      <c r="DG497" s="648"/>
      <c r="DH497" s="648"/>
      <c r="DI497" s="648"/>
      <c r="DJ497" s="648"/>
      <c r="DK497" s="648"/>
      <c r="DL497" s="648"/>
      <c r="DM497" s="648"/>
      <c r="DN497" s="648"/>
      <c r="DO497" s="648"/>
      <c r="DP497" s="648"/>
      <c r="DQ497" s="648"/>
      <c r="DR497" s="648"/>
      <c r="DS497" s="648"/>
      <c r="DT497" s="648"/>
      <c r="DU497" s="648"/>
      <c r="DV497" s="648"/>
      <c r="DW497" s="648"/>
      <c r="DX497" s="648"/>
      <c r="DY497" s="648"/>
      <c r="DZ497" s="648"/>
      <c r="EA497" s="648"/>
      <c r="EB497" s="648"/>
      <c r="EC497" s="648"/>
      <c r="ED497" s="648"/>
      <c r="EE497" s="648"/>
      <c r="EF497" s="648"/>
      <c r="EG497" s="648"/>
      <c r="EH497" s="648"/>
      <c r="EI497" s="648"/>
      <c r="EJ497" s="648"/>
      <c r="EK497" s="648"/>
      <c r="EL497" s="648"/>
      <c r="EM497" s="648"/>
      <c r="EN497" s="648"/>
      <c r="EO497" s="648"/>
      <c r="EP497" s="648"/>
      <c r="EQ497" s="648"/>
      <c r="ER497" s="648"/>
      <c r="ES497" s="648"/>
      <c r="ET497" s="648"/>
      <c r="EU497" s="648"/>
      <c r="EV497" s="648"/>
      <c r="EW497" s="648"/>
      <c r="EX497" s="648"/>
      <c r="EY497" s="648"/>
      <c r="EZ497" s="648"/>
      <c r="FA497" s="648"/>
      <c r="FB497" s="648"/>
      <c r="FC497" s="648"/>
      <c r="FD497" s="648"/>
      <c r="FE497" s="648"/>
      <c r="FF497" s="648"/>
      <c r="FG497" s="648"/>
      <c r="FH497" s="648"/>
      <c r="FI497" s="648"/>
      <c r="FJ497" s="648"/>
      <c r="FK497" s="648"/>
      <c r="FL497" s="648"/>
      <c r="FM497" s="648"/>
      <c r="FN497" s="648"/>
      <c r="FO497" s="648"/>
      <c r="FP497" s="648"/>
      <c r="FQ497" s="648"/>
      <c r="FR497" s="648"/>
      <c r="FS497" s="648"/>
      <c r="FT497" s="648"/>
      <c r="FU497" s="648"/>
      <c r="FV497" s="648"/>
      <c r="FW497" s="648"/>
      <c r="FX497" s="648"/>
      <c r="FY497" s="648"/>
      <c r="FZ497" s="648"/>
      <c r="GA497" s="648"/>
      <c r="GB497" s="648"/>
      <c r="GC497" s="648"/>
      <c r="GD497" s="648"/>
      <c r="GE497" s="648"/>
      <c r="GF497" s="648"/>
      <c r="GG497" s="648"/>
      <c r="GH497" s="648"/>
      <c r="GI497" s="648"/>
      <c r="GJ497" s="648"/>
      <c r="GK497" s="648"/>
      <c r="GL497" s="648"/>
      <c r="GM497" s="648"/>
      <c r="GN497" s="648"/>
      <c r="GO497" s="648"/>
      <c r="GP497" s="648"/>
      <c r="GQ497" s="648"/>
      <c r="GR497" s="648"/>
      <c r="GS497" s="648"/>
      <c r="GT497" s="648"/>
      <c r="GU497" s="648"/>
      <c r="GV497" s="648"/>
      <c r="GW497" s="648"/>
      <c r="GX497" s="648"/>
      <c r="GY497" s="648"/>
      <c r="GZ497" s="648"/>
      <c r="HA497" s="648"/>
      <c r="HB497" s="648"/>
      <c r="HC497" s="648"/>
      <c r="HD497" s="648"/>
      <c r="HE497" s="648"/>
      <c r="HF497" s="648"/>
      <c r="HG497" s="648"/>
      <c r="HH497" s="648"/>
      <c r="HI497" s="648"/>
      <c r="HJ497" s="648"/>
      <c r="HK497" s="648"/>
      <c r="HL497" s="648"/>
    </row>
    <row r="498" spans="1:220" s="679" customFormat="1">
      <c r="A498" s="648"/>
      <c r="B498" s="648"/>
      <c r="C498" s="648"/>
      <c r="D498" s="648"/>
      <c r="E498" s="648"/>
      <c r="F498" s="648"/>
      <c r="G498" s="690"/>
      <c r="H498" s="691"/>
      <c r="I498" s="691"/>
      <c r="J498" s="645"/>
      <c r="K498" s="648"/>
      <c r="L498" s="648"/>
      <c r="M498" s="648"/>
      <c r="N498" s="648"/>
      <c r="O498" s="648"/>
      <c r="P498" s="648"/>
      <c r="Q498" s="648"/>
      <c r="R498" s="648"/>
      <c r="S498" s="648"/>
      <c r="T498" s="648"/>
      <c r="U498" s="648"/>
      <c r="V498" s="648"/>
      <c r="W498" s="648"/>
      <c r="X498" s="648"/>
      <c r="Y498" s="648"/>
      <c r="Z498" s="648"/>
      <c r="AA498" s="648"/>
      <c r="AB498" s="648"/>
      <c r="AC498" s="648"/>
      <c r="AD498" s="648"/>
      <c r="AE498" s="648"/>
      <c r="AF498" s="648"/>
      <c r="AG498" s="648"/>
      <c r="AH498" s="648"/>
      <c r="AI498" s="648"/>
      <c r="AJ498" s="648"/>
      <c r="AK498" s="648"/>
      <c r="AL498" s="648"/>
      <c r="AM498" s="648"/>
      <c r="AN498" s="648"/>
      <c r="AO498" s="648"/>
      <c r="AP498" s="648"/>
      <c r="AQ498" s="648"/>
      <c r="AR498" s="648"/>
      <c r="AS498" s="648"/>
      <c r="AT498" s="648"/>
      <c r="AU498" s="648"/>
      <c r="AV498" s="648"/>
      <c r="AW498" s="648"/>
      <c r="AX498" s="648"/>
      <c r="AY498" s="648"/>
      <c r="AZ498" s="648"/>
      <c r="BA498" s="648"/>
      <c r="BB498" s="648"/>
      <c r="BC498" s="648"/>
      <c r="BD498" s="648"/>
      <c r="BE498" s="648"/>
      <c r="BF498" s="648"/>
      <c r="BG498" s="648"/>
      <c r="BH498" s="648"/>
      <c r="BI498" s="648"/>
      <c r="BJ498" s="648"/>
      <c r="BK498" s="648"/>
      <c r="BL498" s="648"/>
      <c r="BM498" s="648"/>
      <c r="BN498" s="648"/>
      <c r="BO498" s="648"/>
      <c r="BP498" s="648"/>
      <c r="BQ498" s="648"/>
      <c r="BR498" s="648"/>
      <c r="BS498" s="648"/>
      <c r="BT498" s="648"/>
      <c r="BU498" s="648"/>
      <c r="BV498" s="648"/>
      <c r="BW498" s="648"/>
      <c r="BX498" s="648"/>
      <c r="BY498" s="648"/>
      <c r="BZ498" s="648"/>
      <c r="CA498" s="648"/>
      <c r="CB498" s="648"/>
      <c r="CC498" s="648"/>
      <c r="CD498" s="648"/>
      <c r="CE498" s="648"/>
      <c r="CF498" s="648"/>
      <c r="CG498" s="648"/>
      <c r="CH498" s="648"/>
      <c r="CI498" s="648"/>
      <c r="CJ498" s="648"/>
      <c r="CK498" s="648"/>
      <c r="CL498" s="648"/>
      <c r="CM498" s="648"/>
      <c r="CN498" s="648"/>
      <c r="CO498" s="648"/>
      <c r="CP498" s="648"/>
      <c r="CQ498" s="648"/>
      <c r="CR498" s="648"/>
      <c r="CS498" s="648"/>
      <c r="CT498" s="648"/>
      <c r="CU498" s="648"/>
      <c r="CV498" s="648"/>
      <c r="CW498" s="648"/>
      <c r="CX498" s="648"/>
      <c r="CY498" s="648"/>
      <c r="CZ498" s="648"/>
      <c r="DA498" s="648"/>
      <c r="DB498" s="648"/>
      <c r="DC498" s="648"/>
      <c r="DD498" s="648"/>
      <c r="DE498" s="648"/>
      <c r="DF498" s="648"/>
      <c r="DG498" s="648"/>
      <c r="DH498" s="648"/>
      <c r="DI498" s="648"/>
      <c r="DJ498" s="648"/>
      <c r="DK498" s="648"/>
      <c r="DL498" s="648"/>
      <c r="DM498" s="648"/>
      <c r="DN498" s="648"/>
      <c r="DO498" s="648"/>
      <c r="DP498" s="648"/>
      <c r="DQ498" s="648"/>
      <c r="DR498" s="648"/>
      <c r="DS498" s="648"/>
      <c r="DT498" s="648"/>
      <c r="DU498" s="648"/>
      <c r="DV498" s="648"/>
      <c r="DW498" s="648"/>
      <c r="DX498" s="648"/>
      <c r="DY498" s="648"/>
      <c r="DZ498" s="648"/>
      <c r="EA498" s="648"/>
      <c r="EB498" s="648"/>
      <c r="EC498" s="648"/>
      <c r="ED498" s="648"/>
      <c r="EE498" s="648"/>
      <c r="EF498" s="648"/>
      <c r="EG498" s="648"/>
      <c r="EH498" s="648"/>
      <c r="EI498" s="648"/>
      <c r="EJ498" s="648"/>
      <c r="EK498" s="648"/>
      <c r="EL498" s="648"/>
      <c r="EM498" s="648"/>
      <c r="EN498" s="648"/>
      <c r="EO498" s="648"/>
      <c r="EP498" s="648"/>
      <c r="EQ498" s="648"/>
      <c r="ER498" s="648"/>
      <c r="ES498" s="648"/>
      <c r="ET498" s="648"/>
      <c r="EU498" s="648"/>
      <c r="EV498" s="648"/>
      <c r="EW498" s="648"/>
      <c r="EX498" s="648"/>
      <c r="EY498" s="648"/>
      <c r="EZ498" s="648"/>
      <c r="FA498" s="648"/>
      <c r="FB498" s="648"/>
      <c r="FC498" s="648"/>
      <c r="FD498" s="648"/>
      <c r="FE498" s="648"/>
      <c r="FF498" s="648"/>
      <c r="FG498" s="648"/>
      <c r="FH498" s="648"/>
      <c r="FI498" s="648"/>
      <c r="FJ498" s="648"/>
      <c r="FK498" s="648"/>
      <c r="FL498" s="648"/>
      <c r="FM498" s="648"/>
      <c r="FN498" s="648"/>
      <c r="FO498" s="648"/>
      <c r="FP498" s="648"/>
      <c r="FQ498" s="648"/>
      <c r="FR498" s="648"/>
      <c r="FS498" s="648"/>
      <c r="FT498" s="648"/>
      <c r="FU498" s="648"/>
      <c r="FV498" s="648"/>
      <c r="FW498" s="648"/>
      <c r="FX498" s="648"/>
      <c r="FY498" s="648"/>
      <c r="FZ498" s="648"/>
      <c r="GA498" s="648"/>
      <c r="GB498" s="648"/>
      <c r="GC498" s="648"/>
      <c r="GD498" s="648"/>
      <c r="GE498" s="648"/>
      <c r="GF498" s="648"/>
      <c r="GG498" s="648"/>
      <c r="GH498" s="648"/>
      <c r="GI498" s="648"/>
      <c r="GJ498" s="648"/>
      <c r="GK498" s="648"/>
      <c r="GL498" s="648"/>
      <c r="GM498" s="648"/>
      <c r="GN498" s="648"/>
      <c r="GO498" s="648"/>
      <c r="GP498" s="648"/>
      <c r="GQ498" s="648"/>
      <c r="GR498" s="648"/>
      <c r="GS498" s="648"/>
      <c r="GT498" s="648"/>
      <c r="GU498" s="648"/>
      <c r="GV498" s="648"/>
      <c r="GW498" s="648"/>
      <c r="GX498" s="648"/>
      <c r="GY498" s="648"/>
      <c r="GZ498" s="648"/>
      <c r="HA498" s="648"/>
      <c r="HB498" s="648"/>
      <c r="HC498" s="648"/>
      <c r="HD498" s="648"/>
      <c r="HE498" s="648"/>
      <c r="HF498" s="648"/>
      <c r="HG498" s="648"/>
      <c r="HH498" s="648"/>
      <c r="HI498" s="648"/>
      <c r="HJ498" s="648"/>
      <c r="HK498" s="648"/>
      <c r="HL498" s="648"/>
    </row>
    <row r="499" spans="1:220" s="679" customFormat="1">
      <c r="A499" s="648"/>
      <c r="B499" s="648"/>
      <c r="C499" s="648"/>
      <c r="D499" s="648"/>
      <c r="E499" s="648"/>
      <c r="F499" s="648"/>
      <c r="G499" s="690"/>
      <c r="H499" s="691"/>
      <c r="I499" s="691"/>
      <c r="J499" s="645"/>
      <c r="K499" s="648"/>
      <c r="L499" s="648"/>
      <c r="M499" s="648"/>
      <c r="N499" s="648"/>
      <c r="O499" s="648"/>
      <c r="P499" s="648"/>
      <c r="Q499" s="648"/>
      <c r="R499" s="648"/>
      <c r="S499" s="648"/>
      <c r="T499" s="648"/>
      <c r="U499" s="648"/>
      <c r="V499" s="648"/>
      <c r="W499" s="648"/>
      <c r="X499" s="648"/>
      <c r="Y499" s="648"/>
      <c r="Z499" s="648"/>
      <c r="AA499" s="648"/>
      <c r="AB499" s="648"/>
      <c r="AC499" s="648"/>
      <c r="AD499" s="648"/>
      <c r="AE499" s="648"/>
      <c r="AF499" s="648"/>
      <c r="AG499" s="648"/>
      <c r="AH499" s="648"/>
      <c r="AI499" s="648"/>
      <c r="AJ499" s="648"/>
      <c r="AK499" s="648"/>
      <c r="AL499" s="648"/>
      <c r="AM499" s="648"/>
      <c r="AN499" s="648"/>
      <c r="AO499" s="648"/>
      <c r="AP499" s="648"/>
      <c r="AQ499" s="648"/>
      <c r="AR499" s="648"/>
      <c r="AS499" s="648"/>
      <c r="AT499" s="648"/>
      <c r="AU499" s="648"/>
      <c r="AV499" s="648"/>
      <c r="AW499" s="648"/>
      <c r="AX499" s="648"/>
      <c r="AY499" s="648"/>
      <c r="AZ499" s="648"/>
      <c r="BA499" s="648"/>
      <c r="BB499" s="648"/>
      <c r="BC499" s="648"/>
      <c r="BD499" s="648"/>
      <c r="BE499" s="648"/>
      <c r="BF499" s="648"/>
      <c r="BG499" s="648"/>
      <c r="BH499" s="648"/>
      <c r="BI499" s="648"/>
      <c r="BJ499" s="648"/>
      <c r="BK499" s="648"/>
      <c r="BL499" s="648"/>
      <c r="BM499" s="648"/>
      <c r="BN499" s="648"/>
      <c r="BO499" s="648"/>
      <c r="BP499" s="648"/>
      <c r="BQ499" s="648"/>
      <c r="BR499" s="648"/>
      <c r="BS499" s="648"/>
      <c r="BT499" s="648"/>
      <c r="BU499" s="648"/>
      <c r="BV499" s="648"/>
      <c r="BW499" s="648"/>
      <c r="BX499" s="648"/>
      <c r="BY499" s="648"/>
      <c r="BZ499" s="648"/>
      <c r="CA499" s="648"/>
      <c r="CB499" s="648"/>
      <c r="CC499" s="648"/>
      <c r="CD499" s="648"/>
      <c r="CE499" s="648"/>
      <c r="CF499" s="648"/>
      <c r="CG499" s="648"/>
      <c r="CH499" s="648"/>
      <c r="CI499" s="648"/>
      <c r="CJ499" s="648"/>
      <c r="CK499" s="648"/>
      <c r="CL499" s="648"/>
      <c r="CM499" s="648"/>
      <c r="CN499" s="648"/>
      <c r="CO499" s="648"/>
      <c r="CP499" s="648"/>
      <c r="CQ499" s="648"/>
      <c r="CR499" s="648"/>
      <c r="CS499" s="648"/>
      <c r="CT499" s="648"/>
      <c r="CU499" s="648"/>
      <c r="CV499" s="648"/>
      <c r="CW499" s="648"/>
      <c r="CX499" s="648"/>
      <c r="CY499" s="648"/>
      <c r="CZ499" s="648"/>
      <c r="DA499" s="648"/>
      <c r="DB499" s="648"/>
      <c r="DC499" s="648"/>
      <c r="DD499" s="648"/>
      <c r="DE499" s="648"/>
      <c r="DF499" s="648"/>
      <c r="DG499" s="648"/>
      <c r="DH499" s="648"/>
      <c r="DI499" s="648"/>
      <c r="DJ499" s="648"/>
      <c r="DK499" s="648"/>
      <c r="DL499" s="648"/>
      <c r="DM499" s="648"/>
      <c r="DN499" s="648"/>
      <c r="DO499" s="648"/>
      <c r="DP499" s="648"/>
      <c r="DQ499" s="648"/>
      <c r="DR499" s="648"/>
      <c r="DS499" s="648"/>
      <c r="DT499" s="648"/>
      <c r="DU499" s="648"/>
      <c r="DV499" s="648"/>
      <c r="DW499" s="648"/>
      <c r="DX499" s="648"/>
      <c r="DY499" s="648"/>
      <c r="DZ499" s="648"/>
      <c r="EA499" s="648"/>
      <c r="EB499" s="648"/>
      <c r="EC499" s="648"/>
      <c r="ED499" s="648"/>
      <c r="EE499" s="648"/>
      <c r="EF499" s="648"/>
      <c r="EG499" s="648"/>
      <c r="EH499" s="648"/>
      <c r="EI499" s="648"/>
      <c r="EJ499" s="648"/>
      <c r="EK499" s="648"/>
      <c r="EL499" s="648"/>
      <c r="EM499" s="648"/>
      <c r="EN499" s="648"/>
      <c r="EO499" s="648"/>
      <c r="EP499" s="648"/>
      <c r="EQ499" s="648"/>
      <c r="ER499" s="648"/>
      <c r="ES499" s="648"/>
      <c r="ET499" s="648"/>
      <c r="EU499" s="648"/>
      <c r="EV499" s="648"/>
      <c r="EW499" s="648"/>
      <c r="EX499" s="648"/>
      <c r="EY499" s="648"/>
      <c r="EZ499" s="648"/>
      <c r="FA499" s="648"/>
      <c r="FB499" s="648"/>
      <c r="FC499" s="648"/>
      <c r="FD499" s="648"/>
      <c r="FE499" s="648"/>
      <c r="FF499" s="648"/>
      <c r="FG499" s="648"/>
      <c r="FH499" s="648"/>
      <c r="FI499" s="648"/>
      <c r="FJ499" s="648"/>
      <c r="FK499" s="648"/>
      <c r="FL499" s="648"/>
      <c r="FM499" s="648"/>
      <c r="FN499" s="648"/>
      <c r="FO499" s="648"/>
      <c r="FP499" s="648"/>
      <c r="FQ499" s="648"/>
      <c r="FR499" s="648"/>
      <c r="FS499" s="648"/>
      <c r="FT499" s="648"/>
      <c r="FU499" s="648"/>
      <c r="FV499" s="648"/>
      <c r="FW499" s="648"/>
      <c r="FX499" s="648"/>
      <c r="FY499" s="648"/>
      <c r="FZ499" s="648"/>
      <c r="GA499" s="648"/>
      <c r="GB499" s="648"/>
      <c r="GC499" s="648"/>
      <c r="GD499" s="648"/>
      <c r="GE499" s="648"/>
      <c r="GF499" s="648"/>
      <c r="GG499" s="648"/>
      <c r="GH499" s="648"/>
      <c r="GI499" s="648"/>
      <c r="GJ499" s="648"/>
      <c r="GK499" s="648"/>
      <c r="GL499" s="648"/>
      <c r="GM499" s="648"/>
      <c r="GN499" s="648"/>
      <c r="GO499" s="648"/>
      <c r="GP499" s="648"/>
      <c r="GQ499" s="648"/>
      <c r="GR499" s="648"/>
      <c r="GS499" s="648"/>
      <c r="GT499" s="648"/>
      <c r="GU499" s="648"/>
      <c r="GV499" s="648"/>
      <c r="GW499" s="648"/>
      <c r="GX499" s="648"/>
      <c r="GY499" s="648"/>
      <c r="GZ499" s="648"/>
      <c r="HA499" s="648"/>
      <c r="HB499" s="648"/>
      <c r="HC499" s="648"/>
      <c r="HD499" s="648"/>
      <c r="HE499" s="648"/>
      <c r="HF499" s="648"/>
      <c r="HG499" s="648"/>
      <c r="HH499" s="648"/>
      <c r="HI499" s="648"/>
      <c r="HJ499" s="648"/>
      <c r="HK499" s="648"/>
      <c r="HL499" s="648"/>
    </row>
    <row r="500" spans="1:220" s="679" customFormat="1">
      <c r="A500" s="648"/>
      <c r="B500" s="648"/>
      <c r="C500" s="648"/>
      <c r="D500" s="648"/>
      <c r="E500" s="648"/>
      <c r="F500" s="648"/>
      <c r="G500" s="690"/>
      <c r="H500" s="691"/>
      <c r="I500" s="691"/>
      <c r="J500" s="645"/>
      <c r="K500" s="648"/>
      <c r="L500" s="648"/>
      <c r="M500" s="648"/>
      <c r="N500" s="648"/>
      <c r="O500" s="648"/>
      <c r="P500" s="648"/>
      <c r="Q500" s="648"/>
      <c r="R500" s="648"/>
      <c r="S500" s="648"/>
      <c r="T500" s="648"/>
      <c r="U500" s="648"/>
      <c r="V500" s="648"/>
      <c r="W500" s="648"/>
      <c r="X500" s="648"/>
      <c r="Y500" s="648"/>
      <c r="Z500" s="648"/>
      <c r="AA500" s="648"/>
      <c r="AB500" s="648"/>
      <c r="AC500" s="648"/>
      <c r="AD500" s="648"/>
      <c r="AE500" s="648"/>
      <c r="AF500" s="648"/>
      <c r="AG500" s="648"/>
      <c r="AH500" s="648"/>
      <c r="AI500" s="648"/>
      <c r="AJ500" s="648"/>
      <c r="AK500" s="648"/>
      <c r="AL500" s="648"/>
      <c r="AM500" s="648"/>
      <c r="AN500" s="648"/>
      <c r="AO500" s="648"/>
      <c r="AP500" s="648"/>
      <c r="AQ500" s="648"/>
      <c r="AR500" s="648"/>
      <c r="AS500" s="648"/>
      <c r="AT500" s="648"/>
      <c r="AU500" s="648"/>
      <c r="AV500" s="648"/>
      <c r="AW500" s="648"/>
      <c r="AX500" s="648"/>
      <c r="AY500" s="648"/>
      <c r="AZ500" s="648"/>
      <c r="BA500" s="648"/>
      <c r="BB500" s="648"/>
      <c r="BC500" s="648"/>
      <c r="BD500" s="648"/>
      <c r="BE500" s="648"/>
      <c r="BF500" s="648"/>
      <c r="BG500" s="648"/>
      <c r="BH500" s="648"/>
      <c r="BI500" s="648"/>
      <c r="BJ500" s="648"/>
      <c r="BK500" s="648"/>
      <c r="BL500" s="648"/>
      <c r="BM500" s="648"/>
      <c r="BN500" s="648"/>
      <c r="BO500" s="648"/>
      <c r="BP500" s="648"/>
      <c r="BQ500" s="648"/>
      <c r="BR500" s="648"/>
      <c r="BS500" s="648"/>
      <c r="BT500" s="648"/>
      <c r="BU500" s="648"/>
      <c r="BV500" s="648"/>
      <c r="BW500" s="648"/>
      <c r="BX500" s="648"/>
      <c r="BY500" s="648"/>
      <c r="BZ500" s="648"/>
      <c r="CA500" s="648"/>
      <c r="CB500" s="648"/>
      <c r="CC500" s="648"/>
      <c r="CD500" s="648"/>
      <c r="CE500" s="648"/>
      <c r="CF500" s="648"/>
      <c r="CG500" s="648"/>
      <c r="CH500" s="648"/>
      <c r="CI500" s="648"/>
      <c r="CJ500" s="648"/>
      <c r="CK500" s="648"/>
      <c r="CL500" s="648"/>
      <c r="CM500" s="648"/>
      <c r="CN500" s="648"/>
      <c r="CO500" s="648"/>
      <c r="CP500" s="648"/>
      <c r="CQ500" s="648"/>
      <c r="CR500" s="648"/>
      <c r="CS500" s="648"/>
      <c r="CT500" s="648"/>
      <c r="CU500" s="648"/>
      <c r="CV500" s="648"/>
      <c r="CW500" s="648"/>
      <c r="CX500" s="648"/>
      <c r="CY500" s="648"/>
      <c r="CZ500" s="648"/>
      <c r="DA500" s="648"/>
      <c r="DB500" s="648"/>
      <c r="DC500" s="648"/>
      <c r="DD500" s="648"/>
      <c r="DE500" s="648"/>
      <c r="DF500" s="648"/>
      <c r="DG500" s="648"/>
      <c r="DH500" s="648"/>
      <c r="DI500" s="648"/>
      <c r="DJ500" s="648"/>
      <c r="DK500" s="648"/>
      <c r="DL500" s="648"/>
      <c r="DM500" s="648"/>
      <c r="DN500" s="648"/>
      <c r="DO500" s="648"/>
      <c r="DP500" s="648"/>
      <c r="DQ500" s="648"/>
      <c r="DR500" s="648"/>
      <c r="DS500" s="648"/>
      <c r="DT500" s="648"/>
      <c r="DU500" s="648"/>
      <c r="DV500" s="648"/>
      <c r="DW500" s="648"/>
      <c r="DX500" s="648"/>
      <c r="DY500" s="648"/>
      <c r="DZ500" s="648"/>
      <c r="EA500" s="648"/>
      <c r="EB500" s="648"/>
      <c r="EC500" s="648"/>
      <c r="ED500" s="648"/>
      <c r="EE500" s="648"/>
      <c r="EF500" s="648"/>
      <c r="EG500" s="648"/>
      <c r="EH500" s="648"/>
      <c r="EI500" s="648"/>
      <c r="EJ500" s="648"/>
      <c r="EK500" s="648"/>
      <c r="EL500" s="648"/>
      <c r="EM500" s="648"/>
      <c r="EN500" s="648"/>
      <c r="EO500" s="648"/>
      <c r="EP500" s="648"/>
      <c r="EQ500" s="648"/>
      <c r="ER500" s="648"/>
      <c r="ES500" s="648"/>
      <c r="ET500" s="648"/>
      <c r="EU500" s="648"/>
      <c r="EV500" s="648"/>
      <c r="EW500" s="648"/>
      <c r="EX500" s="648"/>
      <c r="EY500" s="648"/>
      <c r="EZ500" s="648"/>
      <c r="FA500" s="648"/>
      <c r="FB500" s="648"/>
      <c r="FC500" s="648"/>
      <c r="FD500" s="648"/>
      <c r="FE500" s="648"/>
      <c r="FF500" s="648"/>
      <c r="FG500" s="648"/>
      <c r="FH500" s="648"/>
      <c r="FI500" s="648"/>
      <c r="FJ500" s="648"/>
      <c r="FK500" s="648"/>
      <c r="FL500" s="648"/>
      <c r="FM500" s="648"/>
      <c r="FN500" s="648"/>
      <c r="FO500" s="648"/>
      <c r="FP500" s="648"/>
      <c r="FQ500" s="648"/>
      <c r="FR500" s="648"/>
      <c r="FS500" s="648"/>
      <c r="FT500" s="648"/>
      <c r="FU500" s="648"/>
      <c r="FV500" s="648"/>
      <c r="FW500" s="648"/>
      <c r="FX500" s="648"/>
      <c r="FY500" s="648"/>
      <c r="FZ500" s="648"/>
      <c r="GA500" s="648"/>
      <c r="GB500" s="648"/>
      <c r="GC500" s="648"/>
      <c r="GD500" s="648"/>
      <c r="GE500" s="648"/>
      <c r="GF500" s="648"/>
      <c r="GG500" s="648"/>
      <c r="GH500" s="648"/>
      <c r="GI500" s="648"/>
      <c r="GJ500" s="648"/>
      <c r="GK500" s="648"/>
      <c r="GL500" s="648"/>
      <c r="GM500" s="648"/>
      <c r="GN500" s="648"/>
      <c r="GO500" s="648"/>
      <c r="GP500" s="648"/>
      <c r="GQ500" s="648"/>
      <c r="GR500" s="648"/>
      <c r="GS500" s="648"/>
      <c r="GT500" s="648"/>
      <c r="GU500" s="648"/>
      <c r="GV500" s="648"/>
      <c r="GW500" s="648"/>
      <c r="GX500" s="648"/>
      <c r="GY500" s="648"/>
      <c r="GZ500" s="648"/>
      <c r="HA500" s="648"/>
      <c r="HB500" s="648"/>
      <c r="HC500" s="648"/>
      <c r="HD500" s="648"/>
      <c r="HE500" s="648"/>
      <c r="HF500" s="648"/>
      <c r="HG500" s="648"/>
      <c r="HH500" s="648"/>
      <c r="HI500" s="648"/>
      <c r="HJ500" s="648"/>
      <c r="HK500" s="648"/>
      <c r="HL500" s="648"/>
    </row>
    <row r="501" spans="1:220" s="679" customFormat="1">
      <c r="A501" s="648"/>
      <c r="B501" s="648"/>
      <c r="C501" s="648"/>
      <c r="D501" s="648"/>
      <c r="E501" s="648"/>
      <c r="F501" s="648"/>
      <c r="G501" s="690"/>
      <c r="H501" s="691"/>
      <c r="I501" s="691"/>
      <c r="J501" s="645"/>
      <c r="K501" s="648"/>
      <c r="L501" s="648"/>
      <c r="M501" s="648"/>
      <c r="N501" s="648"/>
      <c r="O501" s="648"/>
      <c r="P501" s="648"/>
      <c r="Q501" s="648"/>
      <c r="R501" s="648"/>
      <c r="S501" s="648"/>
      <c r="T501" s="648"/>
      <c r="U501" s="648"/>
      <c r="V501" s="648"/>
      <c r="W501" s="648"/>
      <c r="X501" s="648"/>
      <c r="Y501" s="648"/>
      <c r="Z501" s="648"/>
      <c r="AA501" s="648"/>
      <c r="AB501" s="648"/>
      <c r="AC501" s="648"/>
      <c r="AD501" s="648"/>
      <c r="AE501" s="648"/>
      <c r="AF501" s="648"/>
      <c r="AG501" s="648"/>
      <c r="AH501" s="648"/>
      <c r="AI501" s="648"/>
      <c r="AJ501" s="648"/>
      <c r="AK501" s="648"/>
      <c r="AL501" s="648"/>
      <c r="AM501" s="648"/>
      <c r="AN501" s="648"/>
      <c r="AO501" s="648"/>
      <c r="AP501" s="648"/>
      <c r="AQ501" s="648"/>
      <c r="AR501" s="648"/>
      <c r="AS501" s="648"/>
      <c r="AT501" s="648"/>
      <c r="AU501" s="648"/>
      <c r="AV501" s="648"/>
      <c r="AW501" s="648"/>
      <c r="AX501" s="648"/>
      <c r="AY501" s="648"/>
      <c r="AZ501" s="648"/>
      <c r="BA501" s="648"/>
      <c r="BB501" s="648"/>
      <c r="BC501" s="648"/>
      <c r="BD501" s="648"/>
      <c r="BE501" s="648"/>
      <c r="BF501" s="648"/>
      <c r="BG501" s="648"/>
      <c r="BH501" s="648"/>
      <c r="BI501" s="648"/>
      <c r="BJ501" s="648"/>
      <c r="BK501" s="648"/>
      <c r="BL501" s="648"/>
      <c r="BM501" s="648"/>
      <c r="BN501" s="648"/>
      <c r="BO501" s="648"/>
      <c r="BP501" s="648"/>
      <c r="BQ501" s="648"/>
      <c r="BR501" s="648"/>
      <c r="BS501" s="648"/>
      <c r="BT501" s="648"/>
      <c r="BU501" s="648"/>
      <c r="BV501" s="648"/>
      <c r="BW501" s="648"/>
      <c r="BX501" s="648"/>
      <c r="BY501" s="648"/>
      <c r="BZ501" s="648"/>
      <c r="CA501" s="648"/>
      <c r="CB501" s="648"/>
      <c r="CC501" s="648"/>
      <c r="CD501" s="648"/>
      <c r="CE501" s="648"/>
      <c r="CF501" s="648"/>
      <c r="CG501" s="648"/>
      <c r="CH501" s="648"/>
      <c r="CI501" s="648"/>
      <c r="CJ501" s="648"/>
      <c r="CK501" s="648"/>
      <c r="CL501" s="648"/>
      <c r="CM501" s="648"/>
      <c r="CN501" s="648"/>
      <c r="CO501" s="648"/>
      <c r="CP501" s="648"/>
      <c r="CQ501" s="648"/>
      <c r="CR501" s="648"/>
      <c r="CS501" s="648"/>
      <c r="CT501" s="648"/>
      <c r="CU501" s="648"/>
      <c r="CV501" s="648"/>
      <c r="CW501" s="648"/>
      <c r="CX501" s="648"/>
      <c r="CY501" s="648"/>
      <c r="CZ501" s="648"/>
      <c r="DA501" s="648"/>
      <c r="DB501" s="648"/>
      <c r="DC501" s="648"/>
      <c r="DD501" s="648"/>
      <c r="DE501" s="648"/>
      <c r="DF501" s="648"/>
      <c r="DG501" s="648"/>
      <c r="DH501" s="648"/>
      <c r="DI501" s="648"/>
      <c r="DJ501" s="648"/>
      <c r="DK501" s="648"/>
      <c r="DL501" s="648"/>
      <c r="DM501" s="648"/>
      <c r="DN501" s="648"/>
      <c r="DO501" s="648"/>
      <c r="DP501" s="648"/>
      <c r="DQ501" s="648"/>
      <c r="DR501" s="648"/>
      <c r="DS501" s="648"/>
      <c r="DT501" s="648"/>
      <c r="DU501" s="648"/>
      <c r="DV501" s="648"/>
      <c r="DW501" s="648"/>
      <c r="DX501" s="648"/>
      <c r="DY501" s="648"/>
      <c r="DZ501" s="648"/>
      <c r="EA501" s="648"/>
      <c r="EB501" s="648"/>
      <c r="EC501" s="648"/>
      <c r="ED501" s="648"/>
      <c r="EE501" s="648"/>
      <c r="EF501" s="648"/>
      <c r="EG501" s="648"/>
      <c r="EH501" s="648"/>
      <c r="EI501" s="648"/>
      <c r="EJ501" s="648"/>
      <c r="EK501" s="648"/>
      <c r="EL501" s="648"/>
      <c r="EM501" s="648"/>
      <c r="EN501" s="648"/>
      <c r="EO501" s="648"/>
      <c r="EP501" s="648"/>
      <c r="EQ501" s="648"/>
      <c r="ER501" s="648"/>
      <c r="ES501" s="648"/>
      <c r="ET501" s="648"/>
      <c r="EU501" s="648"/>
      <c r="EV501" s="648"/>
      <c r="EW501" s="648"/>
      <c r="EX501" s="648"/>
      <c r="EY501" s="648"/>
      <c r="EZ501" s="648"/>
      <c r="FA501" s="648"/>
      <c r="FB501" s="648"/>
      <c r="FC501" s="648"/>
      <c r="FD501" s="648"/>
      <c r="FE501" s="648"/>
      <c r="FF501" s="648"/>
      <c r="FG501" s="648"/>
      <c r="FH501" s="648"/>
      <c r="FI501" s="648"/>
      <c r="FJ501" s="648"/>
      <c r="FK501" s="648"/>
      <c r="FL501" s="648"/>
      <c r="FM501" s="648"/>
      <c r="FN501" s="648"/>
      <c r="FO501" s="648"/>
      <c r="FP501" s="648"/>
      <c r="FQ501" s="648"/>
      <c r="FR501" s="648"/>
      <c r="FS501" s="648"/>
      <c r="FT501" s="648"/>
      <c r="FU501" s="648"/>
      <c r="FV501" s="648"/>
      <c r="FW501" s="648"/>
      <c r="FX501" s="648"/>
      <c r="FY501" s="648"/>
      <c r="FZ501" s="648"/>
      <c r="GA501" s="648"/>
      <c r="GB501" s="648"/>
      <c r="GC501" s="648"/>
      <c r="GD501" s="648"/>
      <c r="GE501" s="648"/>
      <c r="GF501" s="648"/>
      <c r="GG501" s="648"/>
      <c r="GH501" s="648"/>
      <c r="GI501" s="648"/>
      <c r="GJ501" s="648"/>
      <c r="GK501" s="648"/>
      <c r="GL501" s="648"/>
      <c r="GM501" s="648"/>
      <c r="GN501" s="648"/>
      <c r="GO501" s="648"/>
      <c r="GP501" s="648"/>
      <c r="GQ501" s="648"/>
      <c r="GR501" s="648"/>
      <c r="GS501" s="648"/>
      <c r="GT501" s="648"/>
      <c r="GU501" s="648"/>
      <c r="GV501" s="648"/>
      <c r="GW501" s="648"/>
      <c r="GX501" s="648"/>
      <c r="GY501" s="648"/>
      <c r="GZ501" s="648"/>
      <c r="HA501" s="648"/>
      <c r="HB501" s="648"/>
      <c r="HC501" s="648"/>
      <c r="HD501" s="648"/>
      <c r="HE501" s="648"/>
      <c r="HF501" s="648"/>
      <c r="HG501" s="648"/>
      <c r="HH501" s="648"/>
      <c r="HI501" s="648"/>
      <c r="HJ501" s="648"/>
      <c r="HK501" s="648"/>
      <c r="HL501" s="648"/>
    </row>
    <row r="502" spans="1:220" s="679" customFormat="1">
      <c r="A502" s="648"/>
      <c r="B502" s="648"/>
      <c r="C502" s="648"/>
      <c r="D502" s="648"/>
      <c r="E502" s="648"/>
      <c r="F502" s="648"/>
      <c r="G502" s="690"/>
      <c r="H502" s="691"/>
      <c r="I502" s="691"/>
      <c r="J502" s="645"/>
      <c r="K502" s="648"/>
      <c r="L502" s="648"/>
      <c r="M502" s="648"/>
      <c r="N502" s="648"/>
      <c r="O502" s="648"/>
      <c r="P502" s="648"/>
      <c r="Q502" s="648"/>
      <c r="R502" s="648"/>
      <c r="S502" s="648"/>
      <c r="T502" s="648"/>
      <c r="U502" s="648"/>
      <c r="V502" s="648"/>
      <c r="W502" s="648"/>
      <c r="X502" s="648"/>
      <c r="Y502" s="648"/>
      <c r="Z502" s="648"/>
      <c r="AA502" s="648"/>
      <c r="AB502" s="648"/>
      <c r="AC502" s="648"/>
      <c r="AD502" s="648"/>
      <c r="AE502" s="648"/>
      <c r="AF502" s="648"/>
      <c r="AG502" s="648"/>
      <c r="AH502" s="648"/>
      <c r="AI502" s="648"/>
      <c r="AJ502" s="648"/>
      <c r="AK502" s="648"/>
      <c r="AL502" s="648"/>
      <c r="AM502" s="648"/>
      <c r="AN502" s="648"/>
      <c r="AO502" s="648"/>
      <c r="AP502" s="648"/>
      <c r="AQ502" s="648"/>
      <c r="AR502" s="648"/>
      <c r="AS502" s="648"/>
      <c r="AT502" s="648"/>
      <c r="AU502" s="648"/>
      <c r="AV502" s="648"/>
      <c r="AW502" s="648"/>
      <c r="AX502" s="648"/>
      <c r="AY502" s="648"/>
      <c r="AZ502" s="648"/>
      <c r="BA502" s="648"/>
      <c r="BB502" s="648"/>
      <c r="BC502" s="648"/>
      <c r="BD502" s="648"/>
      <c r="BE502" s="648"/>
      <c r="BF502" s="648"/>
      <c r="BG502" s="648"/>
      <c r="BH502" s="648"/>
      <c r="BI502" s="648"/>
      <c r="BJ502" s="648"/>
      <c r="BK502" s="648"/>
      <c r="BL502" s="648"/>
      <c r="BM502" s="648"/>
      <c r="BN502" s="648"/>
      <c r="BO502" s="648"/>
      <c r="BP502" s="648"/>
      <c r="BQ502" s="648"/>
      <c r="BR502" s="648"/>
      <c r="BS502" s="648"/>
      <c r="BT502" s="648"/>
      <c r="BU502" s="648"/>
      <c r="BV502" s="648"/>
      <c r="BW502" s="648"/>
      <c r="BX502" s="648"/>
      <c r="BY502" s="648"/>
      <c r="BZ502" s="648"/>
      <c r="CA502" s="648"/>
      <c r="CB502" s="648"/>
      <c r="CC502" s="648"/>
      <c r="CD502" s="648"/>
      <c r="CE502" s="648"/>
      <c r="CF502" s="648"/>
      <c r="CG502" s="648"/>
      <c r="CH502" s="648"/>
      <c r="CI502" s="648"/>
      <c r="CJ502" s="648"/>
      <c r="CK502" s="648"/>
      <c r="CL502" s="648"/>
      <c r="CM502" s="648"/>
      <c r="CN502" s="648"/>
      <c r="CO502" s="648"/>
      <c r="CP502" s="648"/>
      <c r="CQ502" s="648"/>
      <c r="CR502" s="648"/>
      <c r="CS502" s="648"/>
      <c r="CT502" s="648"/>
      <c r="CU502" s="648"/>
      <c r="CV502" s="648"/>
      <c r="CW502" s="648"/>
      <c r="CX502" s="648"/>
      <c r="CY502" s="648"/>
      <c r="CZ502" s="648"/>
      <c r="DA502" s="648"/>
      <c r="DB502" s="648"/>
      <c r="DC502" s="648"/>
      <c r="DD502" s="648"/>
      <c r="DE502" s="648"/>
      <c r="DF502" s="648"/>
      <c r="DG502" s="648"/>
      <c r="DH502" s="648"/>
      <c r="DI502" s="648"/>
      <c r="DJ502" s="648"/>
      <c r="DK502" s="648"/>
      <c r="DL502" s="648"/>
      <c r="DM502" s="648"/>
      <c r="DN502" s="648"/>
      <c r="DO502" s="648"/>
      <c r="DP502" s="648"/>
      <c r="DQ502" s="648"/>
      <c r="DR502" s="648"/>
      <c r="DS502" s="648"/>
      <c r="DT502" s="648"/>
      <c r="DU502" s="648"/>
      <c r="DV502" s="648"/>
      <c r="DW502" s="648"/>
      <c r="DX502" s="648"/>
      <c r="DY502" s="648"/>
      <c r="DZ502" s="648"/>
      <c r="EA502" s="648"/>
      <c r="EB502" s="648"/>
      <c r="EC502" s="648"/>
      <c r="ED502" s="648"/>
      <c r="EE502" s="648"/>
      <c r="EF502" s="648"/>
      <c r="EG502" s="648"/>
      <c r="EH502" s="648"/>
      <c r="EI502" s="648"/>
      <c r="EJ502" s="648"/>
      <c r="EK502" s="648"/>
      <c r="EL502" s="648"/>
      <c r="EM502" s="648"/>
      <c r="EN502" s="648"/>
      <c r="EO502" s="648"/>
      <c r="EP502" s="648"/>
      <c r="EQ502" s="648"/>
      <c r="ER502" s="648"/>
      <c r="ES502" s="648"/>
      <c r="ET502" s="648"/>
      <c r="EU502" s="648"/>
      <c r="EV502" s="648"/>
      <c r="EW502" s="648"/>
      <c r="EX502" s="648"/>
      <c r="EY502" s="648"/>
      <c r="EZ502" s="648"/>
      <c r="FA502" s="648"/>
      <c r="FB502" s="648"/>
      <c r="FC502" s="648"/>
      <c r="FD502" s="648"/>
      <c r="FE502" s="648"/>
      <c r="FF502" s="648"/>
      <c r="FG502" s="648"/>
      <c r="FH502" s="648"/>
      <c r="FI502" s="648"/>
      <c r="FJ502" s="648"/>
      <c r="FK502" s="648"/>
      <c r="FL502" s="648"/>
      <c r="FM502" s="648"/>
      <c r="FN502" s="648"/>
      <c r="FO502" s="648"/>
      <c r="FP502" s="648"/>
      <c r="FQ502" s="648"/>
      <c r="FR502" s="648"/>
      <c r="FS502" s="648"/>
      <c r="FT502" s="648"/>
      <c r="FU502" s="648"/>
      <c r="FV502" s="648"/>
      <c r="FW502" s="648"/>
      <c r="FX502" s="648"/>
      <c r="FY502" s="648"/>
      <c r="FZ502" s="648"/>
      <c r="GA502" s="648"/>
      <c r="GB502" s="648"/>
      <c r="GC502" s="648"/>
      <c r="GD502" s="648"/>
      <c r="GE502" s="648"/>
      <c r="GF502" s="648"/>
      <c r="GG502" s="648"/>
      <c r="GH502" s="648"/>
      <c r="GI502" s="648"/>
      <c r="GJ502" s="648"/>
      <c r="GK502" s="648"/>
      <c r="GL502" s="648"/>
      <c r="GM502" s="648"/>
      <c r="GN502" s="648"/>
      <c r="GO502" s="648"/>
      <c r="GP502" s="648"/>
      <c r="GQ502" s="648"/>
      <c r="GR502" s="648"/>
      <c r="GS502" s="648"/>
      <c r="GT502" s="648"/>
      <c r="GU502" s="648"/>
      <c r="GV502" s="648"/>
      <c r="GW502" s="648"/>
      <c r="GX502" s="648"/>
      <c r="GY502" s="648"/>
      <c r="GZ502" s="648"/>
      <c r="HA502" s="648"/>
      <c r="HB502" s="648"/>
      <c r="HC502" s="648"/>
      <c r="HD502" s="648"/>
      <c r="HE502" s="648"/>
      <c r="HF502" s="648"/>
      <c r="HG502" s="648"/>
      <c r="HH502" s="648"/>
      <c r="HI502" s="648"/>
      <c r="HJ502" s="648"/>
      <c r="HK502" s="648"/>
      <c r="HL502" s="648"/>
    </row>
    <row r="503" spans="1:220" s="679" customFormat="1">
      <c r="A503" s="648"/>
      <c r="B503" s="648"/>
      <c r="C503" s="648"/>
      <c r="D503" s="648"/>
      <c r="E503" s="648"/>
      <c r="F503" s="648"/>
      <c r="G503" s="690"/>
      <c r="H503" s="691"/>
      <c r="I503" s="691"/>
      <c r="J503" s="645"/>
      <c r="K503" s="648"/>
      <c r="L503" s="648"/>
      <c r="M503" s="648"/>
      <c r="N503" s="648"/>
      <c r="O503" s="648"/>
      <c r="P503" s="648"/>
      <c r="Q503" s="648"/>
      <c r="R503" s="648"/>
      <c r="S503" s="648"/>
      <c r="T503" s="648"/>
      <c r="U503" s="648"/>
      <c r="V503" s="648"/>
      <c r="W503" s="648"/>
      <c r="X503" s="648"/>
      <c r="Y503" s="648"/>
      <c r="Z503" s="648"/>
      <c r="AA503" s="648"/>
      <c r="AB503" s="648"/>
      <c r="AC503" s="648"/>
      <c r="AD503" s="648"/>
      <c r="AE503" s="648"/>
      <c r="AF503" s="648"/>
      <c r="AG503" s="648"/>
      <c r="AH503" s="648"/>
      <c r="AI503" s="648"/>
      <c r="AJ503" s="648"/>
      <c r="AK503" s="648"/>
      <c r="AL503" s="648"/>
      <c r="AM503" s="648"/>
      <c r="AN503" s="648"/>
      <c r="AO503" s="648"/>
      <c r="AP503" s="648"/>
      <c r="AQ503" s="648"/>
      <c r="AR503" s="648"/>
      <c r="AS503" s="648"/>
      <c r="AT503" s="648"/>
      <c r="AU503" s="648"/>
      <c r="AV503" s="648"/>
      <c r="AW503" s="648"/>
      <c r="AX503" s="648"/>
      <c r="AY503" s="648"/>
      <c r="AZ503" s="648"/>
      <c r="BA503" s="648"/>
      <c r="BB503" s="648"/>
      <c r="BC503" s="648"/>
      <c r="BD503" s="648"/>
      <c r="BE503" s="648"/>
      <c r="BF503" s="648"/>
      <c r="BG503" s="648"/>
      <c r="BH503" s="648"/>
      <c r="BI503" s="648"/>
      <c r="BJ503" s="648"/>
      <c r="BK503" s="648"/>
      <c r="BL503" s="648"/>
      <c r="BM503" s="648"/>
      <c r="BN503" s="648"/>
      <c r="BO503" s="648"/>
      <c r="BP503" s="648"/>
      <c r="BQ503" s="648"/>
      <c r="BR503" s="648"/>
      <c r="BS503" s="648"/>
      <c r="BT503" s="648"/>
      <c r="BU503" s="648"/>
      <c r="BV503" s="648"/>
      <c r="BW503" s="648"/>
      <c r="BX503" s="648"/>
      <c r="BY503" s="648"/>
      <c r="BZ503" s="648"/>
      <c r="CA503" s="648"/>
      <c r="CB503" s="648"/>
      <c r="CC503" s="648"/>
      <c r="CD503" s="648"/>
      <c r="CE503" s="648"/>
      <c r="CF503" s="648"/>
      <c r="CG503" s="648"/>
      <c r="CH503" s="648"/>
      <c r="CI503" s="648"/>
      <c r="CJ503" s="648"/>
      <c r="CK503" s="648"/>
      <c r="CL503" s="648"/>
      <c r="CM503" s="648"/>
      <c r="CN503" s="648"/>
      <c r="CO503" s="648"/>
      <c r="CP503" s="648"/>
      <c r="CQ503" s="648"/>
      <c r="CR503" s="648"/>
      <c r="CS503" s="648"/>
      <c r="CT503" s="648"/>
      <c r="CU503" s="648"/>
      <c r="CV503" s="648"/>
      <c r="CW503" s="648"/>
      <c r="CX503" s="648"/>
      <c r="CY503" s="648"/>
      <c r="CZ503" s="648"/>
      <c r="DA503" s="648"/>
      <c r="DB503" s="648"/>
      <c r="DC503" s="648"/>
      <c r="DD503" s="648"/>
      <c r="DE503" s="648"/>
      <c r="DF503" s="648"/>
      <c r="DG503" s="648"/>
      <c r="DH503" s="648"/>
      <c r="DI503" s="648"/>
      <c r="DJ503" s="648"/>
      <c r="DK503" s="648"/>
      <c r="DL503" s="648"/>
      <c r="DM503" s="648"/>
      <c r="DN503" s="648"/>
      <c r="DO503" s="648"/>
      <c r="DP503" s="648"/>
      <c r="DQ503" s="648"/>
      <c r="DR503" s="648"/>
      <c r="DS503" s="648"/>
      <c r="DT503" s="648"/>
      <c r="DU503" s="648"/>
      <c r="DV503" s="648"/>
      <c r="DW503" s="648"/>
      <c r="DX503" s="648"/>
      <c r="DY503" s="648"/>
      <c r="DZ503" s="648"/>
      <c r="EA503" s="648"/>
      <c r="EB503" s="648"/>
      <c r="EC503" s="648"/>
      <c r="ED503" s="648"/>
      <c r="EE503" s="648"/>
      <c r="EF503" s="648"/>
      <c r="EG503" s="648"/>
      <c r="EH503" s="648"/>
      <c r="EI503" s="648"/>
      <c r="EJ503" s="648"/>
      <c r="EK503" s="648"/>
      <c r="EL503" s="648"/>
      <c r="EM503" s="648"/>
      <c r="EN503" s="648"/>
      <c r="EO503" s="648"/>
      <c r="EP503" s="648"/>
      <c r="EQ503" s="648"/>
      <c r="ER503" s="648"/>
      <c r="ES503" s="648"/>
      <c r="ET503" s="648"/>
      <c r="EU503" s="648"/>
      <c r="EV503" s="648"/>
      <c r="EW503" s="648"/>
      <c r="EX503" s="648"/>
      <c r="EY503" s="648"/>
      <c r="EZ503" s="648"/>
      <c r="FA503" s="648"/>
      <c r="FB503" s="648"/>
      <c r="FC503" s="648"/>
      <c r="FD503" s="648"/>
      <c r="FE503" s="648"/>
      <c r="FF503" s="648"/>
      <c r="FG503" s="648"/>
      <c r="FH503" s="648"/>
      <c r="FI503" s="648"/>
      <c r="FJ503" s="648"/>
      <c r="FK503" s="648"/>
      <c r="FL503" s="648"/>
      <c r="FM503" s="648"/>
      <c r="FN503" s="648"/>
      <c r="FO503" s="648"/>
      <c r="FP503" s="648"/>
      <c r="FQ503" s="648"/>
      <c r="FR503" s="648"/>
      <c r="FS503" s="648"/>
      <c r="FT503" s="648"/>
      <c r="FU503" s="648"/>
      <c r="FV503" s="648"/>
      <c r="FW503" s="648"/>
      <c r="FX503" s="648"/>
      <c r="FY503" s="648"/>
      <c r="FZ503" s="648"/>
      <c r="GA503" s="648"/>
      <c r="GB503" s="648"/>
      <c r="GC503" s="648"/>
      <c r="GD503" s="648"/>
      <c r="GE503" s="648"/>
      <c r="GF503" s="648"/>
      <c r="GG503" s="648"/>
      <c r="GH503" s="648"/>
      <c r="GI503" s="648"/>
      <c r="GJ503" s="648"/>
      <c r="GK503" s="648"/>
      <c r="GL503" s="648"/>
      <c r="GM503" s="648"/>
      <c r="GN503" s="648"/>
      <c r="GO503" s="648"/>
      <c r="GP503" s="648"/>
      <c r="GQ503" s="648"/>
      <c r="GR503" s="648"/>
      <c r="GS503" s="648"/>
      <c r="GT503" s="648"/>
      <c r="GU503" s="648"/>
      <c r="GV503" s="648"/>
      <c r="GW503" s="648"/>
      <c r="GX503" s="648"/>
      <c r="GY503" s="648"/>
      <c r="GZ503" s="648"/>
      <c r="HA503" s="648"/>
      <c r="HB503" s="648"/>
      <c r="HC503" s="648"/>
      <c r="HD503" s="648"/>
      <c r="HE503" s="648"/>
      <c r="HF503" s="648"/>
      <c r="HG503" s="648"/>
      <c r="HH503" s="648"/>
      <c r="HI503" s="648"/>
      <c r="HJ503" s="648"/>
      <c r="HK503" s="648"/>
      <c r="HL503" s="648"/>
    </row>
    <row r="504" spans="1:220" s="679" customFormat="1">
      <c r="A504" s="648"/>
      <c r="B504" s="648"/>
      <c r="C504" s="648"/>
      <c r="D504" s="648"/>
      <c r="E504" s="648"/>
      <c r="F504" s="648"/>
      <c r="G504" s="690"/>
      <c r="H504" s="691"/>
      <c r="I504" s="691"/>
      <c r="J504" s="645"/>
      <c r="K504" s="648"/>
      <c r="L504" s="648"/>
      <c r="M504" s="648"/>
      <c r="N504" s="648"/>
      <c r="O504" s="648"/>
      <c r="P504" s="648"/>
      <c r="Q504" s="648"/>
      <c r="R504" s="648"/>
      <c r="S504" s="648"/>
      <c r="T504" s="648"/>
      <c r="U504" s="648"/>
      <c r="V504" s="648"/>
      <c r="W504" s="648"/>
      <c r="X504" s="648"/>
      <c r="Y504" s="648"/>
      <c r="Z504" s="648"/>
      <c r="AA504" s="648"/>
      <c r="AB504" s="648"/>
      <c r="AC504" s="648"/>
      <c r="AD504" s="648"/>
      <c r="AE504" s="648"/>
      <c r="AF504" s="648"/>
      <c r="AG504" s="648"/>
      <c r="AH504" s="648"/>
      <c r="AI504" s="648"/>
      <c r="AJ504" s="648"/>
      <c r="AK504" s="648"/>
      <c r="AL504" s="648"/>
      <c r="AM504" s="648"/>
      <c r="AN504" s="648"/>
      <c r="AO504" s="648"/>
      <c r="AP504" s="648"/>
      <c r="AQ504" s="648"/>
      <c r="AR504" s="648"/>
      <c r="AS504" s="648"/>
      <c r="AT504" s="648"/>
      <c r="AU504" s="648"/>
      <c r="AV504" s="648"/>
      <c r="AW504" s="648"/>
      <c r="AX504" s="648"/>
      <c r="AY504" s="648"/>
      <c r="AZ504" s="648"/>
      <c r="BA504" s="648"/>
      <c r="BB504" s="648"/>
      <c r="BC504" s="648"/>
      <c r="BD504" s="648"/>
      <c r="BE504" s="648"/>
      <c r="BF504" s="648"/>
      <c r="BG504" s="648"/>
      <c r="BH504" s="648"/>
      <c r="BI504" s="648"/>
      <c r="BJ504" s="648"/>
      <c r="BK504" s="648"/>
      <c r="BL504" s="648"/>
      <c r="BM504" s="648"/>
      <c r="BN504" s="648"/>
      <c r="BO504" s="648"/>
      <c r="BP504" s="648"/>
      <c r="BQ504" s="648"/>
      <c r="BR504" s="648"/>
      <c r="BS504" s="648"/>
      <c r="BT504" s="648"/>
      <c r="BU504" s="648"/>
      <c r="BV504" s="648"/>
      <c r="BW504" s="648"/>
      <c r="BX504" s="648"/>
      <c r="BY504" s="648"/>
      <c r="BZ504" s="648"/>
      <c r="CA504" s="648"/>
      <c r="CB504" s="648"/>
      <c r="CC504" s="648"/>
      <c r="CD504" s="648"/>
      <c r="CE504" s="648"/>
      <c r="CF504" s="648"/>
      <c r="CG504" s="648"/>
      <c r="CH504" s="648"/>
      <c r="CI504" s="648"/>
      <c r="CJ504" s="648"/>
      <c r="CK504" s="648"/>
      <c r="CL504" s="648"/>
      <c r="CM504" s="648"/>
      <c r="CN504" s="648"/>
      <c r="CO504" s="648"/>
      <c r="CP504" s="648"/>
      <c r="CQ504" s="648"/>
      <c r="CR504" s="648"/>
      <c r="CS504" s="648"/>
      <c r="CT504" s="648"/>
      <c r="CU504" s="648"/>
      <c r="CV504" s="648"/>
      <c r="CW504" s="648"/>
      <c r="CX504" s="648"/>
      <c r="CY504" s="648"/>
      <c r="CZ504" s="648"/>
      <c r="DA504" s="648"/>
      <c r="DB504" s="648"/>
      <c r="DC504" s="648"/>
      <c r="DD504" s="648"/>
      <c r="DE504" s="648"/>
      <c r="DF504" s="648"/>
      <c r="DG504" s="648"/>
      <c r="DH504" s="648"/>
      <c r="DI504" s="648"/>
      <c r="DJ504" s="648"/>
      <c r="DK504" s="648"/>
      <c r="DL504" s="648"/>
      <c r="DM504" s="648"/>
      <c r="DN504" s="648"/>
      <c r="DO504" s="648"/>
      <c r="DP504" s="648"/>
      <c r="DQ504" s="648"/>
      <c r="DR504" s="648"/>
      <c r="DS504" s="648"/>
      <c r="DT504" s="648"/>
      <c r="DU504" s="648"/>
      <c r="DV504" s="648"/>
      <c r="DW504" s="648"/>
      <c r="DX504" s="648"/>
      <c r="DY504" s="648"/>
      <c r="DZ504" s="648"/>
      <c r="EA504" s="648"/>
      <c r="EB504" s="648"/>
      <c r="EC504" s="648"/>
      <c r="ED504" s="648"/>
      <c r="EE504" s="648"/>
      <c r="EF504" s="648"/>
      <c r="EG504" s="648"/>
      <c r="EH504" s="648"/>
      <c r="EI504" s="648"/>
      <c r="EJ504" s="648"/>
      <c r="EK504" s="648"/>
      <c r="EL504" s="648"/>
      <c r="EM504" s="648"/>
      <c r="EN504" s="648"/>
      <c r="EO504" s="648"/>
      <c r="EP504" s="648"/>
      <c r="EQ504" s="648"/>
      <c r="ER504" s="648"/>
      <c r="ES504" s="648"/>
      <c r="ET504" s="648"/>
      <c r="EU504" s="648"/>
      <c r="EV504" s="648"/>
      <c r="EW504" s="648"/>
      <c r="EX504" s="648"/>
      <c r="EY504" s="648"/>
      <c r="EZ504" s="648"/>
      <c r="FA504" s="648"/>
      <c r="FB504" s="648"/>
      <c r="FC504" s="648"/>
      <c r="FD504" s="648"/>
      <c r="FE504" s="648"/>
      <c r="FF504" s="648"/>
      <c r="FG504" s="648"/>
      <c r="FH504" s="648"/>
      <c r="FI504" s="648"/>
      <c r="FJ504" s="648"/>
      <c r="FK504" s="648"/>
      <c r="FL504" s="648"/>
      <c r="FM504" s="648"/>
      <c r="FN504" s="648"/>
      <c r="FO504" s="648"/>
      <c r="FP504" s="648"/>
      <c r="FQ504" s="648"/>
      <c r="FR504" s="648"/>
      <c r="FS504" s="648"/>
      <c r="FT504" s="648"/>
      <c r="FU504" s="648"/>
      <c r="FV504" s="648"/>
      <c r="FW504" s="648"/>
      <c r="FX504" s="648"/>
      <c r="FY504" s="648"/>
      <c r="FZ504" s="648"/>
      <c r="GA504" s="648"/>
      <c r="GB504" s="648"/>
      <c r="GC504" s="648"/>
      <c r="GD504" s="648"/>
      <c r="GE504" s="648"/>
      <c r="GF504" s="648"/>
      <c r="GG504" s="648"/>
      <c r="GH504" s="648"/>
      <c r="GI504" s="648"/>
      <c r="GJ504" s="648"/>
      <c r="GK504" s="648"/>
      <c r="GL504" s="648"/>
      <c r="GM504" s="648"/>
      <c r="GN504" s="648"/>
      <c r="GO504" s="648"/>
      <c r="GP504" s="648"/>
      <c r="GQ504" s="648"/>
      <c r="GR504" s="648"/>
      <c r="GS504" s="648"/>
      <c r="GT504" s="648"/>
      <c r="GU504" s="648"/>
      <c r="GV504" s="648"/>
      <c r="GW504" s="648"/>
      <c r="GX504" s="648"/>
      <c r="GY504" s="648"/>
      <c r="GZ504" s="648"/>
      <c r="HA504" s="648"/>
      <c r="HB504" s="648"/>
      <c r="HC504" s="648"/>
      <c r="HD504" s="648"/>
      <c r="HE504" s="648"/>
      <c r="HF504" s="648"/>
      <c r="HG504" s="648"/>
      <c r="HH504" s="648"/>
      <c r="HI504" s="648"/>
      <c r="HJ504" s="648"/>
      <c r="HK504" s="648"/>
      <c r="HL504" s="648"/>
    </row>
    <row r="505" spans="1:220" s="679" customFormat="1">
      <c r="A505" s="648"/>
      <c r="B505" s="648"/>
      <c r="C505" s="648"/>
      <c r="D505" s="648"/>
      <c r="E505" s="648"/>
      <c r="F505" s="648"/>
      <c r="G505" s="690"/>
      <c r="H505" s="691"/>
      <c r="I505" s="691"/>
      <c r="J505" s="645"/>
      <c r="K505" s="648"/>
      <c r="L505" s="648"/>
      <c r="M505" s="648"/>
      <c r="N505" s="648"/>
      <c r="O505" s="648"/>
      <c r="P505" s="648"/>
      <c r="Q505" s="648"/>
      <c r="R505" s="648"/>
      <c r="S505" s="648"/>
      <c r="T505" s="648"/>
      <c r="U505" s="648"/>
      <c r="V505" s="648"/>
      <c r="W505" s="648"/>
      <c r="X505" s="648"/>
      <c r="Y505" s="648"/>
      <c r="Z505" s="648"/>
      <c r="AA505" s="648"/>
      <c r="AB505" s="648"/>
      <c r="AC505" s="648"/>
      <c r="AD505" s="648"/>
      <c r="AE505" s="648"/>
      <c r="AF505" s="648"/>
      <c r="AG505" s="648"/>
      <c r="AH505" s="648"/>
      <c r="AI505" s="648"/>
      <c r="AJ505" s="648"/>
      <c r="AK505" s="648"/>
      <c r="AL505" s="648"/>
      <c r="AM505" s="648"/>
      <c r="AN505" s="648"/>
      <c r="AO505" s="648"/>
      <c r="AP505" s="648"/>
      <c r="AQ505" s="648"/>
      <c r="AR505" s="648"/>
      <c r="AS505" s="648"/>
      <c r="AT505" s="648"/>
      <c r="AU505" s="648"/>
      <c r="AV505" s="648"/>
      <c r="AW505" s="648"/>
      <c r="AX505" s="648"/>
      <c r="AY505" s="648"/>
      <c r="AZ505" s="648"/>
      <c r="BA505" s="648"/>
      <c r="BB505" s="648"/>
      <c r="BC505" s="648"/>
      <c r="BD505" s="648"/>
      <c r="BE505" s="648"/>
      <c r="BF505" s="648"/>
      <c r="BG505" s="648"/>
      <c r="BH505" s="648"/>
      <c r="BI505" s="648"/>
      <c r="BJ505" s="648"/>
      <c r="BK505" s="648"/>
      <c r="BL505" s="648"/>
      <c r="BM505" s="648"/>
      <c r="BN505" s="648"/>
      <c r="BO505" s="648"/>
      <c r="BP505" s="648"/>
      <c r="BQ505" s="648"/>
      <c r="BR505" s="648"/>
      <c r="BS505" s="648"/>
      <c r="BT505" s="648"/>
      <c r="BU505" s="648"/>
      <c r="BV505" s="648"/>
      <c r="BW505" s="648"/>
      <c r="BX505" s="648"/>
      <c r="BY505" s="648"/>
      <c r="BZ505" s="648"/>
      <c r="CA505" s="648"/>
      <c r="CB505" s="648"/>
      <c r="CC505" s="648"/>
      <c r="CD505" s="648"/>
      <c r="CE505" s="648"/>
      <c r="CF505" s="648"/>
      <c r="CG505" s="648"/>
      <c r="CH505" s="648"/>
      <c r="CI505" s="648"/>
      <c r="CJ505" s="648"/>
      <c r="CK505" s="648"/>
      <c r="CL505" s="648"/>
      <c r="CM505" s="648"/>
      <c r="CN505" s="648"/>
      <c r="CO505" s="648"/>
      <c r="CP505" s="648"/>
      <c r="CQ505" s="648"/>
      <c r="CR505" s="648"/>
      <c r="CS505" s="648"/>
      <c r="CT505" s="648"/>
      <c r="CU505" s="648"/>
      <c r="CV505" s="648"/>
      <c r="CW505" s="648"/>
      <c r="CX505" s="648"/>
      <c r="CY505" s="648"/>
      <c r="CZ505" s="648"/>
      <c r="DA505" s="648"/>
      <c r="DB505" s="648"/>
      <c r="DC505" s="648"/>
      <c r="DD505" s="648"/>
      <c r="DE505" s="648"/>
      <c r="DF505" s="648"/>
      <c r="DG505" s="648"/>
      <c r="DH505" s="648"/>
      <c r="DI505" s="648"/>
      <c r="DJ505" s="648"/>
      <c r="DK505" s="648"/>
      <c r="DL505" s="648"/>
      <c r="DM505" s="648"/>
      <c r="DN505" s="648"/>
      <c r="DO505" s="648"/>
      <c r="DP505" s="648"/>
      <c r="DQ505" s="648"/>
      <c r="DR505" s="648"/>
      <c r="DS505" s="648"/>
      <c r="DT505" s="648"/>
      <c r="DU505" s="648"/>
      <c r="DV505" s="648"/>
      <c r="DW505" s="648"/>
      <c r="DX505" s="648"/>
      <c r="DY505" s="648"/>
      <c r="DZ505" s="648"/>
      <c r="EA505" s="648"/>
      <c r="EB505" s="648"/>
      <c r="EC505" s="648"/>
      <c r="ED505" s="648"/>
      <c r="EE505" s="648"/>
      <c r="EF505" s="648"/>
      <c r="EG505" s="648"/>
      <c r="EH505" s="648"/>
      <c r="EI505" s="648"/>
      <c r="EJ505" s="648"/>
      <c r="EK505" s="648"/>
      <c r="EL505" s="648"/>
      <c r="EM505" s="648"/>
      <c r="EN505" s="648"/>
      <c r="EO505" s="648"/>
      <c r="EP505" s="648"/>
      <c r="EQ505" s="648"/>
      <c r="ER505" s="648"/>
      <c r="ES505" s="648"/>
      <c r="ET505" s="648"/>
      <c r="EU505" s="648"/>
      <c r="EV505" s="648"/>
      <c r="EW505" s="648"/>
      <c r="EX505" s="648"/>
      <c r="EY505" s="648"/>
      <c r="EZ505" s="648"/>
      <c r="FA505" s="648"/>
      <c r="FB505" s="648"/>
      <c r="FC505" s="648"/>
      <c r="FD505" s="648"/>
      <c r="FE505" s="648"/>
      <c r="FF505" s="648"/>
      <c r="FG505" s="648"/>
      <c r="FH505" s="648"/>
      <c r="FI505" s="648"/>
      <c r="FJ505" s="648"/>
      <c r="FK505" s="648"/>
      <c r="FL505" s="648"/>
      <c r="FM505" s="648"/>
      <c r="FN505" s="648"/>
      <c r="FO505" s="648"/>
      <c r="FP505" s="648"/>
      <c r="FQ505" s="648"/>
      <c r="FR505" s="648"/>
      <c r="FS505" s="648"/>
      <c r="FT505" s="648"/>
      <c r="FU505" s="648"/>
      <c r="FV505" s="648"/>
      <c r="FW505" s="648"/>
      <c r="FX505" s="648"/>
      <c r="FY505" s="648"/>
      <c r="FZ505" s="648"/>
      <c r="GA505" s="648"/>
      <c r="GB505" s="648"/>
      <c r="GC505" s="648"/>
      <c r="GD505" s="648"/>
      <c r="GE505" s="648"/>
      <c r="GF505" s="648"/>
      <c r="GG505" s="648"/>
      <c r="GH505" s="648"/>
      <c r="GI505" s="648"/>
      <c r="GJ505" s="648"/>
      <c r="GK505" s="648"/>
      <c r="GL505" s="648"/>
      <c r="GM505" s="648"/>
      <c r="GN505" s="648"/>
      <c r="GO505" s="648"/>
      <c r="GP505" s="648"/>
      <c r="GQ505" s="648"/>
      <c r="GR505" s="648"/>
      <c r="GS505" s="648"/>
      <c r="GT505" s="648"/>
      <c r="GU505" s="648"/>
      <c r="GV505" s="648"/>
      <c r="GW505" s="648"/>
      <c r="GX505" s="648"/>
      <c r="GY505" s="648"/>
      <c r="GZ505" s="648"/>
      <c r="HA505" s="648"/>
      <c r="HB505" s="648"/>
      <c r="HC505" s="648"/>
      <c r="HD505" s="648"/>
      <c r="HE505" s="648"/>
      <c r="HF505" s="648"/>
      <c r="HG505" s="648"/>
      <c r="HH505" s="648"/>
      <c r="HI505" s="648"/>
      <c r="HJ505" s="648"/>
      <c r="HK505" s="648"/>
      <c r="HL505" s="648"/>
    </row>
    <row r="506" spans="1:220" s="679" customFormat="1">
      <c r="A506" s="648"/>
      <c r="B506" s="648"/>
      <c r="C506" s="648"/>
      <c r="D506" s="648"/>
      <c r="E506" s="648"/>
      <c r="F506" s="648"/>
      <c r="G506" s="690"/>
      <c r="H506" s="691"/>
      <c r="I506" s="691"/>
      <c r="J506" s="645"/>
      <c r="K506" s="648"/>
      <c r="L506" s="648"/>
      <c r="M506" s="648"/>
      <c r="N506" s="648"/>
      <c r="O506" s="648"/>
      <c r="P506" s="648"/>
      <c r="Q506" s="648"/>
      <c r="R506" s="648"/>
      <c r="S506" s="648"/>
      <c r="T506" s="648"/>
      <c r="U506" s="648"/>
      <c r="V506" s="648"/>
      <c r="W506" s="648"/>
      <c r="X506" s="648"/>
      <c r="Y506" s="648"/>
      <c r="Z506" s="648"/>
      <c r="AA506" s="648"/>
      <c r="AB506" s="648"/>
      <c r="AC506" s="648"/>
      <c r="AD506" s="648"/>
      <c r="AE506" s="648"/>
      <c r="AF506" s="648"/>
      <c r="AG506" s="648"/>
      <c r="AH506" s="648"/>
      <c r="AI506" s="648"/>
      <c r="AJ506" s="648"/>
      <c r="AK506" s="648"/>
      <c r="AL506" s="648"/>
      <c r="AM506" s="648"/>
      <c r="AN506" s="648"/>
      <c r="AO506" s="648"/>
      <c r="AP506" s="648"/>
      <c r="AQ506" s="648"/>
      <c r="AR506" s="648"/>
      <c r="AS506" s="648"/>
      <c r="AT506" s="648"/>
      <c r="AU506" s="648"/>
      <c r="AV506" s="648"/>
      <c r="AW506" s="648"/>
      <c r="AX506" s="648"/>
      <c r="AY506" s="648"/>
      <c r="AZ506" s="648"/>
      <c r="BA506" s="648"/>
      <c r="BB506" s="648"/>
      <c r="BC506" s="648"/>
      <c r="BD506" s="648"/>
      <c r="BE506" s="648"/>
      <c r="BF506" s="648"/>
      <c r="BG506" s="648"/>
      <c r="BH506" s="648"/>
      <c r="BI506" s="648"/>
      <c r="BJ506" s="648"/>
      <c r="BK506" s="648"/>
      <c r="BL506" s="648"/>
      <c r="BM506" s="648"/>
      <c r="BN506" s="648"/>
      <c r="BO506" s="648"/>
      <c r="BP506" s="648"/>
      <c r="BQ506" s="648"/>
      <c r="BR506" s="648"/>
      <c r="BS506" s="648"/>
      <c r="BT506" s="648"/>
      <c r="BU506" s="648"/>
      <c r="BV506" s="648"/>
      <c r="BW506" s="648"/>
      <c r="BX506" s="648"/>
      <c r="BY506" s="648"/>
      <c r="BZ506" s="648"/>
      <c r="CA506" s="648"/>
      <c r="CB506" s="648"/>
      <c r="CC506" s="648"/>
      <c r="CD506" s="648"/>
      <c r="CE506" s="648"/>
      <c r="CF506" s="648"/>
      <c r="CG506" s="648"/>
      <c r="CH506" s="648"/>
      <c r="CI506" s="648"/>
      <c r="CJ506" s="648"/>
      <c r="CK506" s="648"/>
      <c r="CL506" s="648"/>
      <c r="CM506" s="648"/>
      <c r="CN506" s="648"/>
      <c r="CO506" s="648"/>
      <c r="CP506" s="648"/>
      <c r="CQ506" s="648"/>
      <c r="CR506" s="648"/>
      <c r="CS506" s="648"/>
      <c r="CT506" s="648"/>
      <c r="CU506" s="648"/>
      <c r="CV506" s="648"/>
      <c r="CW506" s="648"/>
      <c r="CX506" s="648"/>
      <c r="CY506" s="648"/>
      <c r="CZ506" s="648"/>
      <c r="DA506" s="648"/>
      <c r="DB506" s="648"/>
      <c r="DC506" s="648"/>
      <c r="DD506" s="648"/>
      <c r="DE506" s="648"/>
      <c r="DF506" s="648"/>
      <c r="DG506" s="648"/>
      <c r="DH506" s="648"/>
      <c r="DI506" s="648"/>
      <c r="DJ506" s="648"/>
      <c r="DK506" s="648"/>
      <c r="DL506" s="648"/>
      <c r="DM506" s="648"/>
      <c r="DN506" s="648"/>
      <c r="DO506" s="648"/>
      <c r="DP506" s="648"/>
      <c r="DQ506" s="648"/>
      <c r="DR506" s="648"/>
      <c r="DS506" s="648"/>
      <c r="DT506" s="648"/>
      <c r="DU506" s="648"/>
      <c r="DV506" s="648"/>
      <c r="DW506" s="648"/>
      <c r="DX506" s="648"/>
      <c r="DY506" s="648"/>
      <c r="DZ506" s="648"/>
      <c r="EA506" s="648"/>
      <c r="EB506" s="648"/>
      <c r="EC506" s="648"/>
      <c r="ED506" s="648"/>
      <c r="EE506" s="648"/>
      <c r="EF506" s="648"/>
      <c r="EG506" s="648"/>
      <c r="EH506" s="648"/>
      <c r="EI506" s="648"/>
      <c r="EJ506" s="648"/>
      <c r="EK506" s="648"/>
      <c r="EL506" s="648"/>
      <c r="EM506" s="648"/>
      <c r="EN506" s="648"/>
      <c r="EO506" s="648"/>
      <c r="EP506" s="648"/>
      <c r="EQ506" s="648"/>
      <c r="ER506" s="648"/>
      <c r="ES506" s="648"/>
      <c r="ET506" s="648"/>
      <c r="EU506" s="648"/>
      <c r="EV506" s="648"/>
      <c r="EW506" s="648"/>
      <c r="EX506" s="648"/>
      <c r="EY506" s="648"/>
      <c r="EZ506" s="648"/>
      <c r="FA506" s="648"/>
      <c r="FB506" s="648"/>
      <c r="FC506" s="648"/>
      <c r="FD506" s="648"/>
      <c r="FE506" s="648"/>
      <c r="FF506" s="648"/>
      <c r="FG506" s="648"/>
      <c r="FH506" s="648"/>
      <c r="FI506" s="648"/>
      <c r="FJ506" s="648"/>
      <c r="FK506" s="648"/>
      <c r="FL506" s="648"/>
      <c r="FM506" s="648"/>
      <c r="FN506" s="648"/>
      <c r="FO506" s="648"/>
      <c r="FP506" s="648"/>
      <c r="FQ506" s="648"/>
      <c r="FR506" s="648"/>
      <c r="FS506" s="648"/>
      <c r="FT506" s="648"/>
      <c r="FU506" s="648"/>
      <c r="FV506" s="648"/>
      <c r="FW506" s="648"/>
      <c r="FX506" s="648"/>
      <c r="FY506" s="648"/>
      <c r="FZ506" s="648"/>
      <c r="GA506" s="648"/>
      <c r="GB506" s="648"/>
      <c r="GC506" s="648"/>
      <c r="GD506" s="648"/>
      <c r="GE506" s="648"/>
      <c r="GF506" s="648"/>
      <c r="GG506" s="648"/>
      <c r="GH506" s="648"/>
      <c r="GI506" s="648"/>
      <c r="GJ506" s="648"/>
      <c r="GK506" s="648"/>
      <c r="GL506" s="648"/>
      <c r="GM506" s="648"/>
      <c r="GN506" s="648"/>
      <c r="GO506" s="648"/>
      <c r="GP506" s="648"/>
      <c r="GQ506" s="648"/>
      <c r="GR506" s="648"/>
      <c r="GS506" s="648"/>
      <c r="GT506" s="648"/>
      <c r="GU506" s="648"/>
      <c r="GV506" s="648"/>
      <c r="GW506" s="648"/>
      <c r="GX506" s="648"/>
      <c r="GY506" s="648"/>
      <c r="GZ506" s="648"/>
      <c r="HA506" s="648"/>
      <c r="HB506" s="648"/>
      <c r="HC506" s="648"/>
      <c r="HD506" s="648"/>
      <c r="HE506" s="648"/>
      <c r="HF506" s="648"/>
      <c r="HG506" s="648"/>
      <c r="HH506" s="648"/>
      <c r="HI506" s="648"/>
      <c r="HJ506" s="648"/>
      <c r="HK506" s="648"/>
      <c r="HL506" s="648"/>
    </row>
    <row r="507" spans="1:220" s="679" customFormat="1">
      <c r="A507" s="648"/>
      <c r="B507" s="648"/>
      <c r="C507" s="648"/>
      <c r="D507" s="648"/>
      <c r="E507" s="648"/>
      <c r="F507" s="648"/>
      <c r="G507" s="690"/>
      <c r="H507" s="691"/>
      <c r="I507" s="691"/>
      <c r="J507" s="645"/>
      <c r="K507" s="648"/>
      <c r="L507" s="648"/>
      <c r="M507" s="648"/>
      <c r="N507" s="648"/>
      <c r="O507" s="648"/>
      <c r="P507" s="648"/>
      <c r="Q507" s="648"/>
      <c r="R507" s="648"/>
      <c r="S507" s="648"/>
      <c r="T507" s="648"/>
      <c r="U507" s="648"/>
      <c r="V507" s="648"/>
      <c r="W507" s="648"/>
      <c r="X507" s="648"/>
      <c r="Y507" s="648"/>
      <c r="Z507" s="648"/>
      <c r="AA507" s="648"/>
      <c r="AB507" s="648"/>
      <c r="AC507" s="648"/>
      <c r="AD507" s="648"/>
      <c r="AE507" s="648"/>
      <c r="AF507" s="648"/>
      <c r="AG507" s="648"/>
      <c r="AH507" s="648"/>
      <c r="AI507" s="648"/>
      <c r="AJ507" s="648"/>
      <c r="AK507" s="648"/>
      <c r="AL507" s="648"/>
      <c r="AM507" s="648"/>
      <c r="AN507" s="648"/>
      <c r="AO507" s="648"/>
      <c r="AP507" s="648"/>
      <c r="AQ507" s="648"/>
      <c r="AR507" s="648"/>
      <c r="AS507" s="648"/>
      <c r="AT507" s="648"/>
      <c r="AU507" s="648"/>
      <c r="AV507" s="648"/>
      <c r="AW507" s="648"/>
      <c r="AX507" s="648"/>
      <c r="AY507" s="648"/>
      <c r="AZ507" s="648"/>
      <c r="BA507" s="648"/>
      <c r="BB507" s="648"/>
      <c r="BC507" s="648"/>
      <c r="BD507" s="648"/>
      <c r="BE507" s="648"/>
      <c r="BF507" s="648"/>
      <c r="BG507" s="648"/>
      <c r="BH507" s="648"/>
      <c r="BI507" s="648"/>
      <c r="BJ507" s="648"/>
      <c r="BK507" s="648"/>
      <c r="BL507" s="648"/>
      <c r="BM507" s="648"/>
      <c r="BN507" s="648"/>
      <c r="BO507" s="648"/>
      <c r="BP507" s="648"/>
      <c r="BQ507" s="648"/>
      <c r="BR507" s="648"/>
      <c r="BS507" s="648"/>
      <c r="BT507" s="648"/>
      <c r="BU507" s="648"/>
      <c r="BV507" s="648"/>
      <c r="BW507" s="648"/>
      <c r="BX507" s="648"/>
      <c r="BY507" s="648"/>
      <c r="BZ507" s="648"/>
      <c r="CA507" s="648"/>
      <c r="CB507" s="648"/>
      <c r="CC507" s="648"/>
      <c r="CD507" s="648"/>
      <c r="CE507" s="648"/>
      <c r="CF507" s="648"/>
      <c r="CG507" s="648"/>
      <c r="CH507" s="648"/>
      <c r="CI507" s="648"/>
      <c r="CJ507" s="648"/>
      <c r="CK507" s="648"/>
      <c r="CL507" s="648"/>
      <c r="CM507" s="648"/>
      <c r="CN507" s="648"/>
      <c r="CO507" s="648"/>
      <c r="CP507" s="648"/>
      <c r="CQ507" s="648"/>
      <c r="CR507" s="648"/>
      <c r="CS507" s="648"/>
      <c r="CT507" s="648"/>
      <c r="CU507" s="648"/>
      <c r="CV507" s="648"/>
      <c r="CW507" s="648"/>
      <c r="CX507" s="648"/>
      <c r="CY507" s="648"/>
      <c r="CZ507" s="648"/>
      <c r="DA507" s="648"/>
      <c r="DB507" s="648"/>
      <c r="DC507" s="648"/>
      <c r="DD507" s="648"/>
      <c r="DE507" s="648"/>
      <c r="DF507" s="648"/>
      <c r="DG507" s="648"/>
      <c r="DH507" s="648"/>
      <c r="DI507" s="648"/>
      <c r="DJ507" s="648"/>
      <c r="DK507" s="648"/>
      <c r="DL507" s="648"/>
      <c r="DM507" s="648"/>
      <c r="DN507" s="648"/>
      <c r="DO507" s="648"/>
      <c r="DP507" s="648"/>
      <c r="DQ507" s="648"/>
      <c r="DR507" s="648"/>
      <c r="DS507" s="648"/>
      <c r="DT507" s="648"/>
      <c r="DU507" s="648"/>
      <c r="DV507" s="648"/>
      <c r="DW507" s="648"/>
      <c r="DX507" s="648"/>
      <c r="DY507" s="648"/>
      <c r="DZ507" s="648"/>
      <c r="EA507" s="648"/>
      <c r="EB507" s="648"/>
      <c r="EC507" s="648"/>
      <c r="ED507" s="648"/>
      <c r="EE507" s="648"/>
      <c r="EF507" s="648"/>
      <c r="EG507" s="648"/>
      <c r="EH507" s="648"/>
      <c r="EI507" s="648"/>
      <c r="EJ507" s="648"/>
      <c r="EK507" s="648"/>
      <c r="EL507" s="648"/>
      <c r="EM507" s="648"/>
      <c r="EN507" s="648"/>
      <c r="EO507" s="648"/>
      <c r="EP507" s="648"/>
      <c r="EQ507" s="648"/>
      <c r="ER507" s="648"/>
      <c r="ES507" s="648"/>
      <c r="ET507" s="648"/>
      <c r="EU507" s="648"/>
      <c r="EV507" s="648"/>
      <c r="EW507" s="648"/>
      <c r="EX507" s="648"/>
      <c r="EY507" s="648"/>
      <c r="EZ507" s="648"/>
      <c r="FA507" s="648"/>
      <c r="FB507" s="648"/>
      <c r="FC507" s="648"/>
      <c r="FD507" s="648"/>
      <c r="FE507" s="648"/>
      <c r="FF507" s="648"/>
      <c r="FG507" s="648"/>
      <c r="FH507" s="648"/>
      <c r="FI507" s="648"/>
      <c r="FJ507" s="648"/>
      <c r="FK507" s="648"/>
      <c r="FL507" s="648"/>
      <c r="FM507" s="648"/>
      <c r="FN507" s="648"/>
      <c r="FO507" s="648"/>
      <c r="FP507" s="648"/>
      <c r="FQ507" s="648"/>
      <c r="FR507" s="648"/>
      <c r="FS507" s="648"/>
      <c r="FT507" s="648"/>
      <c r="FU507" s="648"/>
      <c r="FV507" s="648"/>
      <c r="FW507" s="648"/>
      <c r="FX507" s="648"/>
      <c r="FY507" s="648"/>
      <c r="FZ507" s="648"/>
      <c r="GA507" s="648"/>
      <c r="GB507" s="648"/>
      <c r="GC507" s="648"/>
      <c r="GD507" s="648"/>
      <c r="GE507" s="648"/>
      <c r="GF507" s="648"/>
      <c r="GG507" s="648"/>
      <c r="GH507" s="648"/>
      <c r="GI507" s="648"/>
      <c r="GJ507" s="648"/>
      <c r="GK507" s="648"/>
      <c r="GL507" s="648"/>
      <c r="GM507" s="648"/>
      <c r="GN507" s="648"/>
      <c r="GO507" s="648"/>
      <c r="GP507" s="648"/>
      <c r="GQ507" s="648"/>
      <c r="GR507" s="648"/>
      <c r="GS507" s="648"/>
      <c r="GT507" s="648"/>
      <c r="GU507" s="648"/>
      <c r="GV507" s="648"/>
      <c r="GW507" s="648"/>
      <c r="GX507" s="648"/>
      <c r="GY507" s="648"/>
      <c r="GZ507" s="648"/>
      <c r="HA507" s="648"/>
      <c r="HB507" s="648"/>
      <c r="HC507" s="648"/>
      <c r="HD507" s="648"/>
      <c r="HE507" s="648"/>
      <c r="HF507" s="648"/>
      <c r="HG507" s="648"/>
      <c r="HH507" s="648"/>
      <c r="HI507" s="648"/>
      <c r="HJ507" s="648"/>
      <c r="HK507" s="648"/>
      <c r="HL507" s="648"/>
    </row>
    <row r="508" spans="1:220" s="679" customFormat="1">
      <c r="A508" s="648"/>
      <c r="B508" s="648"/>
      <c r="C508" s="648"/>
      <c r="D508" s="648"/>
      <c r="E508" s="648"/>
      <c r="F508" s="648"/>
      <c r="G508" s="690"/>
      <c r="H508" s="691"/>
      <c r="I508" s="691"/>
      <c r="J508" s="645"/>
      <c r="K508" s="648"/>
      <c r="L508" s="648"/>
      <c r="M508" s="648"/>
      <c r="N508" s="648"/>
      <c r="O508" s="648"/>
      <c r="P508" s="648"/>
      <c r="Q508" s="648"/>
      <c r="R508" s="648"/>
      <c r="S508" s="648"/>
      <c r="T508" s="648"/>
      <c r="U508" s="648"/>
      <c r="V508" s="648"/>
      <c r="W508" s="648"/>
      <c r="X508" s="648"/>
      <c r="Y508" s="648"/>
      <c r="Z508" s="648"/>
      <c r="AA508" s="648"/>
      <c r="AB508" s="648"/>
      <c r="AC508" s="648"/>
      <c r="AD508" s="648"/>
      <c r="AE508" s="648"/>
      <c r="AF508" s="648"/>
      <c r="AG508" s="648"/>
      <c r="AH508" s="648"/>
      <c r="AI508" s="648"/>
      <c r="AJ508" s="648"/>
      <c r="AK508" s="648"/>
      <c r="AL508" s="648"/>
      <c r="AM508" s="648"/>
      <c r="AN508" s="648"/>
      <c r="AO508" s="648"/>
      <c r="AP508" s="648"/>
      <c r="AQ508" s="648"/>
      <c r="AR508" s="648"/>
      <c r="AS508" s="648"/>
      <c r="AT508" s="648"/>
      <c r="AU508" s="648"/>
      <c r="AV508" s="648"/>
      <c r="AW508" s="648"/>
      <c r="AX508" s="648"/>
      <c r="AY508" s="648"/>
      <c r="AZ508" s="648"/>
      <c r="BA508" s="648"/>
      <c r="BB508" s="648"/>
      <c r="BC508" s="648"/>
      <c r="BD508" s="648"/>
      <c r="BE508" s="648"/>
      <c r="BF508" s="648"/>
      <c r="BG508" s="648"/>
      <c r="BH508" s="648"/>
      <c r="BI508" s="648"/>
      <c r="BJ508" s="648"/>
      <c r="BK508" s="648"/>
      <c r="BL508" s="648"/>
      <c r="BM508" s="648"/>
      <c r="BN508" s="648"/>
      <c r="BO508" s="648"/>
      <c r="BP508" s="648"/>
      <c r="BQ508" s="648"/>
      <c r="BR508" s="648"/>
      <c r="BS508" s="648"/>
      <c r="BT508" s="648"/>
      <c r="BU508" s="648"/>
      <c r="BV508" s="648"/>
      <c r="BW508" s="648"/>
      <c r="BX508" s="648"/>
      <c r="BY508" s="648"/>
      <c r="BZ508" s="648"/>
      <c r="CA508" s="648"/>
      <c r="CB508" s="648"/>
      <c r="CC508" s="648"/>
      <c r="CD508" s="648"/>
      <c r="CE508" s="648"/>
      <c r="CF508" s="648"/>
      <c r="CG508" s="648"/>
      <c r="CH508" s="648"/>
      <c r="CI508" s="648"/>
      <c r="CJ508" s="648"/>
      <c r="CK508" s="648"/>
      <c r="CL508" s="648"/>
      <c r="CM508" s="648"/>
      <c r="CN508" s="648"/>
      <c r="CO508" s="648"/>
      <c r="CP508" s="648"/>
      <c r="CQ508" s="648"/>
      <c r="CR508" s="648"/>
      <c r="CS508" s="648"/>
      <c r="CT508" s="648"/>
      <c r="CU508" s="648"/>
      <c r="CV508" s="648"/>
      <c r="CW508" s="648"/>
      <c r="CX508" s="648"/>
      <c r="CY508" s="648"/>
      <c r="CZ508" s="648"/>
      <c r="DA508" s="648"/>
      <c r="DB508" s="648"/>
      <c r="DC508" s="648"/>
      <c r="DD508" s="648"/>
      <c r="DE508" s="648"/>
      <c r="DF508" s="648"/>
      <c r="DG508" s="648"/>
      <c r="DH508" s="648"/>
      <c r="DI508" s="648"/>
      <c r="DJ508" s="648"/>
      <c r="DK508" s="648"/>
      <c r="DL508" s="648"/>
      <c r="DM508" s="648"/>
      <c r="DN508" s="648"/>
      <c r="DO508" s="648"/>
      <c r="DP508" s="648"/>
      <c r="DQ508" s="648"/>
      <c r="DR508" s="648"/>
      <c r="DS508" s="648"/>
      <c r="DT508" s="648"/>
      <c r="DU508" s="648"/>
      <c r="DV508" s="648"/>
      <c r="DW508" s="648"/>
      <c r="DX508" s="648"/>
      <c r="DY508" s="648"/>
      <c r="DZ508" s="648"/>
      <c r="EA508" s="648"/>
      <c r="EB508" s="648"/>
      <c r="EC508" s="648"/>
      <c r="ED508" s="648"/>
      <c r="EE508" s="648"/>
      <c r="EF508" s="648"/>
      <c r="EG508" s="648"/>
      <c r="EH508" s="648"/>
      <c r="EI508" s="648"/>
      <c r="EJ508" s="648"/>
      <c r="EK508" s="648"/>
      <c r="EL508" s="648"/>
      <c r="EM508" s="648"/>
      <c r="EN508" s="648"/>
      <c r="EO508" s="648"/>
      <c r="EP508" s="648"/>
      <c r="EQ508" s="648"/>
      <c r="ER508" s="648"/>
      <c r="ES508" s="648"/>
      <c r="ET508" s="648"/>
      <c r="EU508" s="648"/>
      <c r="EV508" s="648"/>
      <c r="EW508" s="648"/>
      <c r="EX508" s="648"/>
      <c r="EY508" s="648"/>
      <c r="EZ508" s="648"/>
      <c r="FA508" s="648"/>
      <c r="FB508" s="648"/>
      <c r="FC508" s="648"/>
      <c r="FD508" s="648"/>
      <c r="FE508" s="648"/>
      <c r="FF508" s="648"/>
      <c r="FG508" s="648"/>
      <c r="FH508" s="648"/>
      <c r="FI508" s="648"/>
      <c r="FJ508" s="648"/>
      <c r="FK508" s="648"/>
      <c r="FL508" s="648"/>
      <c r="FM508" s="648"/>
      <c r="FN508" s="648"/>
      <c r="FO508" s="648"/>
      <c r="FP508" s="648"/>
      <c r="FQ508" s="648"/>
      <c r="FR508" s="648"/>
      <c r="FS508" s="648"/>
      <c r="FT508" s="648"/>
      <c r="FU508" s="648"/>
      <c r="FV508" s="648"/>
      <c r="FW508" s="648"/>
      <c r="FX508" s="648"/>
      <c r="FY508" s="648"/>
      <c r="FZ508" s="648"/>
      <c r="GA508" s="648"/>
      <c r="GB508" s="648"/>
      <c r="GC508" s="648"/>
      <c r="GD508" s="648"/>
      <c r="GE508" s="648"/>
      <c r="GF508" s="648"/>
      <c r="GG508" s="648"/>
      <c r="GH508" s="648"/>
      <c r="GI508" s="648"/>
      <c r="GJ508" s="648"/>
      <c r="GK508" s="648"/>
      <c r="GL508" s="648"/>
      <c r="GM508" s="648"/>
      <c r="GN508" s="648"/>
      <c r="GO508" s="648"/>
      <c r="GP508" s="648"/>
      <c r="GQ508" s="648"/>
      <c r="GR508" s="648"/>
      <c r="GS508" s="648"/>
      <c r="GT508" s="648"/>
      <c r="GU508" s="648"/>
      <c r="GV508" s="648"/>
      <c r="GW508" s="648"/>
      <c r="GX508" s="648"/>
      <c r="GY508" s="648"/>
      <c r="GZ508" s="648"/>
      <c r="HA508" s="648"/>
      <c r="HB508" s="648"/>
      <c r="HC508" s="648"/>
      <c r="HD508" s="648"/>
      <c r="HE508" s="648"/>
      <c r="HF508" s="648"/>
      <c r="HG508" s="648"/>
      <c r="HH508" s="648"/>
      <c r="HI508" s="648"/>
      <c r="HJ508" s="648"/>
      <c r="HK508" s="648"/>
      <c r="HL508" s="648"/>
    </row>
    <row r="509" spans="1:220" s="679" customFormat="1">
      <c r="A509" s="648"/>
      <c r="B509" s="648"/>
      <c r="C509" s="648"/>
      <c r="D509" s="648"/>
      <c r="E509" s="648"/>
      <c r="F509" s="648"/>
      <c r="G509" s="690"/>
      <c r="H509" s="691"/>
      <c r="I509" s="691"/>
      <c r="J509" s="645"/>
      <c r="K509" s="648"/>
      <c r="L509" s="648"/>
      <c r="M509" s="648"/>
      <c r="N509" s="648"/>
      <c r="O509" s="648"/>
      <c r="P509" s="648"/>
      <c r="Q509" s="648"/>
      <c r="R509" s="648"/>
      <c r="S509" s="648"/>
      <c r="T509" s="648"/>
      <c r="U509" s="648"/>
      <c r="V509" s="648"/>
      <c r="W509" s="648"/>
      <c r="X509" s="648"/>
      <c r="Y509" s="648"/>
      <c r="Z509" s="648"/>
      <c r="AA509" s="648"/>
      <c r="AB509" s="648"/>
      <c r="AC509" s="648"/>
      <c r="AD509" s="648"/>
      <c r="AE509" s="648"/>
      <c r="AF509" s="648"/>
      <c r="AG509" s="648"/>
      <c r="AH509" s="648"/>
      <c r="AI509" s="648"/>
      <c r="AJ509" s="648"/>
      <c r="AK509" s="648"/>
      <c r="AL509" s="648"/>
      <c r="AM509" s="648"/>
      <c r="AN509" s="648"/>
      <c r="AO509" s="648"/>
      <c r="AP509" s="648"/>
      <c r="AQ509" s="648"/>
      <c r="AR509" s="648"/>
      <c r="AS509" s="648"/>
      <c r="AT509" s="648"/>
      <c r="AU509" s="648"/>
      <c r="AV509" s="648"/>
      <c r="AW509" s="648"/>
      <c r="AX509" s="648"/>
      <c r="AY509" s="648"/>
      <c r="AZ509" s="648"/>
      <c r="BA509" s="648"/>
      <c r="BB509" s="648"/>
      <c r="BC509" s="648"/>
      <c r="BD509" s="648"/>
      <c r="BE509" s="648"/>
      <c r="BF509" s="648"/>
      <c r="BG509" s="648"/>
      <c r="BH509" s="648"/>
      <c r="BI509" s="648"/>
      <c r="BJ509" s="648"/>
      <c r="BK509" s="648"/>
      <c r="BL509" s="648"/>
      <c r="BM509" s="648"/>
      <c r="BN509" s="648"/>
      <c r="BO509" s="648"/>
      <c r="BP509" s="648"/>
      <c r="BQ509" s="648"/>
      <c r="BR509" s="648"/>
      <c r="BS509" s="648"/>
      <c r="BT509" s="648"/>
      <c r="BU509" s="648"/>
      <c r="BV509" s="648"/>
      <c r="BW509" s="648"/>
      <c r="BX509" s="648"/>
      <c r="BY509" s="648"/>
      <c r="BZ509" s="648"/>
      <c r="CA509" s="648"/>
      <c r="CB509" s="648"/>
      <c r="CC509" s="648"/>
      <c r="CD509" s="648"/>
      <c r="CE509" s="648"/>
      <c r="CF509" s="648"/>
      <c r="CG509" s="648"/>
      <c r="CH509" s="648"/>
      <c r="CI509" s="648"/>
      <c r="CJ509" s="648"/>
      <c r="CK509" s="648"/>
      <c r="CL509" s="648"/>
      <c r="CM509" s="648"/>
      <c r="CN509" s="648"/>
      <c r="CO509" s="648"/>
      <c r="CP509" s="648"/>
      <c r="CQ509" s="648"/>
      <c r="CR509" s="648"/>
      <c r="CS509" s="648"/>
      <c r="CT509" s="648"/>
      <c r="CU509" s="648"/>
      <c r="CV509" s="648"/>
      <c r="CW509" s="648"/>
      <c r="CX509" s="648"/>
      <c r="CY509" s="648"/>
      <c r="CZ509" s="648"/>
      <c r="DA509" s="648"/>
      <c r="DB509" s="648"/>
      <c r="DC509" s="648"/>
      <c r="DD509" s="648"/>
      <c r="DE509" s="648"/>
      <c r="DF509" s="648"/>
      <c r="DG509" s="648"/>
      <c r="DH509" s="648"/>
      <c r="DI509" s="648"/>
      <c r="DJ509" s="648"/>
      <c r="DK509" s="648"/>
      <c r="DL509" s="648"/>
      <c r="DM509" s="648"/>
      <c r="DN509" s="648"/>
      <c r="DO509" s="648"/>
      <c r="DP509" s="648"/>
      <c r="DQ509" s="648"/>
      <c r="DR509" s="648"/>
      <c r="DS509" s="648"/>
      <c r="DT509" s="648"/>
      <c r="DU509" s="648"/>
      <c r="DV509" s="648"/>
      <c r="DW509" s="648"/>
      <c r="DX509" s="648"/>
      <c r="DY509" s="648"/>
      <c r="DZ509" s="648"/>
      <c r="EA509" s="648"/>
      <c r="EB509" s="648"/>
      <c r="EC509" s="648"/>
      <c r="ED509" s="648"/>
      <c r="EE509" s="648"/>
      <c r="EF509" s="648"/>
      <c r="EG509" s="648"/>
      <c r="EH509" s="648"/>
      <c r="EI509" s="648"/>
      <c r="EJ509" s="648"/>
      <c r="EK509" s="648"/>
      <c r="EL509" s="648"/>
      <c r="EM509" s="648"/>
      <c r="EN509" s="648"/>
      <c r="EO509" s="648"/>
      <c r="EP509" s="648"/>
      <c r="EQ509" s="648"/>
      <c r="ER509" s="648"/>
      <c r="ES509" s="648"/>
      <c r="ET509" s="648"/>
      <c r="EU509" s="648"/>
      <c r="EV509" s="648"/>
      <c r="EW509" s="648"/>
      <c r="EX509" s="648"/>
      <c r="EY509" s="648"/>
      <c r="EZ509" s="648"/>
      <c r="FA509" s="648"/>
      <c r="FB509" s="648"/>
      <c r="FC509" s="648"/>
      <c r="FD509" s="648"/>
      <c r="FE509" s="648"/>
      <c r="FF509" s="648"/>
      <c r="FG509" s="648"/>
      <c r="FH509" s="648"/>
      <c r="FI509" s="648"/>
      <c r="FJ509" s="648"/>
      <c r="FK509" s="648"/>
      <c r="FL509" s="648"/>
      <c r="FM509" s="648"/>
      <c r="FN509" s="648"/>
      <c r="FO509" s="648"/>
      <c r="FP509" s="648"/>
      <c r="FQ509" s="648"/>
      <c r="FR509" s="648"/>
      <c r="FS509" s="648"/>
      <c r="FT509" s="648"/>
      <c r="FU509" s="648"/>
      <c r="FV509" s="648"/>
      <c r="FW509" s="648"/>
      <c r="FX509" s="648"/>
      <c r="FY509" s="648"/>
      <c r="FZ509" s="648"/>
      <c r="GA509" s="648"/>
      <c r="GB509" s="648"/>
      <c r="GC509" s="648"/>
      <c r="GD509" s="648"/>
      <c r="GE509" s="648"/>
      <c r="GF509" s="648"/>
      <c r="GG509" s="648"/>
      <c r="GH509" s="648"/>
      <c r="GI509" s="648"/>
      <c r="GJ509" s="648"/>
      <c r="GK509" s="648"/>
      <c r="GL509" s="648"/>
      <c r="GM509" s="648"/>
      <c r="GN509" s="648"/>
      <c r="GO509" s="648"/>
      <c r="GP509" s="648"/>
      <c r="GQ509" s="648"/>
      <c r="GR509" s="648"/>
      <c r="GS509" s="648"/>
      <c r="GT509" s="648"/>
      <c r="GU509" s="648"/>
      <c r="GV509" s="648"/>
      <c r="GW509" s="648"/>
      <c r="GX509" s="648"/>
      <c r="GY509" s="648"/>
      <c r="GZ509" s="648"/>
      <c r="HA509" s="648"/>
      <c r="HB509" s="648"/>
      <c r="HC509" s="648"/>
      <c r="HD509" s="648"/>
      <c r="HE509" s="648"/>
      <c r="HF509" s="648"/>
      <c r="HG509" s="648"/>
      <c r="HH509" s="648"/>
      <c r="HI509" s="648"/>
      <c r="HJ509" s="648"/>
      <c r="HK509" s="648"/>
      <c r="HL509" s="648"/>
    </row>
    <row r="510" spans="1:220" s="679" customFormat="1">
      <c r="A510" s="648"/>
      <c r="B510" s="648"/>
      <c r="C510" s="648"/>
      <c r="D510" s="648"/>
      <c r="E510" s="648"/>
      <c r="F510" s="648"/>
      <c r="G510" s="690"/>
      <c r="H510" s="691"/>
      <c r="I510" s="691"/>
      <c r="J510" s="645"/>
      <c r="K510" s="648"/>
      <c r="L510" s="648"/>
      <c r="M510" s="648"/>
      <c r="N510" s="648"/>
      <c r="O510" s="648"/>
      <c r="P510" s="648"/>
      <c r="Q510" s="648"/>
      <c r="R510" s="648"/>
      <c r="S510" s="648"/>
      <c r="T510" s="648"/>
      <c r="U510" s="648"/>
      <c r="V510" s="648"/>
      <c r="W510" s="648"/>
      <c r="X510" s="648"/>
      <c r="Y510" s="648"/>
      <c r="Z510" s="648"/>
      <c r="AA510" s="648"/>
      <c r="AB510" s="648"/>
      <c r="AC510" s="648"/>
      <c r="AD510" s="648"/>
      <c r="AE510" s="648"/>
      <c r="AF510" s="648"/>
      <c r="AG510" s="648"/>
      <c r="AH510" s="648"/>
      <c r="AI510" s="648"/>
      <c r="AJ510" s="648"/>
      <c r="AK510" s="648"/>
      <c r="AL510" s="648"/>
      <c r="AM510" s="648"/>
      <c r="AN510" s="648"/>
      <c r="AO510" s="648"/>
      <c r="AP510" s="648"/>
      <c r="AQ510" s="648"/>
      <c r="AR510" s="648"/>
      <c r="AS510" s="648"/>
      <c r="AT510" s="648"/>
      <c r="AU510" s="648"/>
      <c r="AV510" s="648"/>
      <c r="AW510" s="648"/>
      <c r="AX510" s="648"/>
      <c r="AY510" s="648"/>
      <c r="AZ510" s="648"/>
      <c r="BA510" s="648"/>
      <c r="BB510" s="648"/>
      <c r="BC510" s="648"/>
      <c r="BD510" s="648"/>
      <c r="BE510" s="648"/>
      <c r="BF510" s="648"/>
      <c r="BG510" s="648"/>
      <c r="BH510" s="648"/>
      <c r="BI510" s="648"/>
      <c r="BJ510" s="648"/>
      <c r="BK510" s="648"/>
      <c r="BL510" s="648"/>
      <c r="BM510" s="648"/>
      <c r="BN510" s="648"/>
      <c r="BO510" s="648"/>
      <c r="BP510" s="648"/>
      <c r="BQ510" s="648"/>
      <c r="BR510" s="648"/>
      <c r="BS510" s="648"/>
      <c r="BT510" s="648"/>
      <c r="BU510" s="648"/>
      <c r="BV510" s="648"/>
      <c r="BW510" s="648"/>
      <c r="BX510" s="648"/>
      <c r="BY510" s="648"/>
      <c r="BZ510" s="648"/>
      <c r="CA510" s="648"/>
      <c r="CB510" s="648"/>
      <c r="CC510" s="648"/>
      <c r="CD510" s="648"/>
      <c r="CE510" s="648"/>
      <c r="CF510" s="648"/>
      <c r="CG510" s="648"/>
      <c r="CH510" s="648"/>
      <c r="CI510" s="648"/>
      <c r="CJ510" s="648"/>
      <c r="CK510" s="648"/>
      <c r="CL510" s="648"/>
      <c r="CM510" s="648"/>
      <c r="CN510" s="648"/>
      <c r="CO510" s="648"/>
      <c r="CP510" s="648"/>
      <c r="CQ510" s="648"/>
      <c r="CR510" s="648"/>
      <c r="CS510" s="648"/>
      <c r="CT510" s="648"/>
      <c r="CU510" s="648"/>
      <c r="CV510" s="648"/>
      <c r="CW510" s="648"/>
      <c r="CX510" s="648"/>
      <c r="CY510" s="648"/>
      <c r="CZ510" s="648"/>
      <c r="DA510" s="648"/>
      <c r="DB510" s="648"/>
      <c r="DC510" s="648"/>
      <c r="DD510" s="648"/>
      <c r="DE510" s="648"/>
      <c r="DF510" s="648"/>
      <c r="DG510" s="648"/>
      <c r="DH510" s="648"/>
      <c r="DI510" s="648"/>
      <c r="DJ510" s="648"/>
      <c r="DK510" s="648"/>
      <c r="DL510" s="648"/>
      <c r="DM510" s="648"/>
      <c r="DN510" s="648"/>
      <c r="DO510" s="648"/>
      <c r="DP510" s="648"/>
      <c r="DQ510" s="648"/>
      <c r="DR510" s="648"/>
      <c r="DS510" s="648"/>
      <c r="DT510" s="648"/>
      <c r="DU510" s="648"/>
      <c r="DV510" s="648"/>
      <c r="DW510" s="648"/>
      <c r="DX510" s="648"/>
      <c r="DY510" s="648"/>
      <c r="DZ510" s="648"/>
      <c r="EA510" s="648"/>
      <c r="EB510" s="648"/>
      <c r="EC510" s="648"/>
      <c r="ED510" s="648"/>
      <c r="EE510" s="648"/>
      <c r="EF510" s="648"/>
      <c r="EG510" s="648"/>
      <c r="EH510" s="648"/>
      <c r="EI510" s="648"/>
      <c r="EJ510" s="648"/>
      <c r="EK510" s="648"/>
      <c r="EL510" s="648"/>
      <c r="EM510" s="648"/>
      <c r="EN510" s="648"/>
      <c r="EO510" s="648"/>
      <c r="EP510" s="648"/>
      <c r="EQ510" s="648"/>
      <c r="ER510" s="648"/>
      <c r="ES510" s="648"/>
      <c r="ET510" s="648"/>
      <c r="EU510" s="648"/>
      <c r="EV510" s="648"/>
      <c r="EW510" s="648"/>
      <c r="EX510" s="648"/>
      <c r="EY510" s="648"/>
      <c r="EZ510" s="648"/>
      <c r="FA510" s="648"/>
      <c r="FB510" s="648"/>
      <c r="FC510" s="648"/>
      <c r="FD510" s="648"/>
      <c r="FE510" s="648"/>
      <c r="FF510" s="648"/>
      <c r="FG510" s="648"/>
      <c r="FH510" s="648"/>
      <c r="FI510" s="648"/>
      <c r="FJ510" s="648"/>
      <c r="FK510" s="648"/>
      <c r="FL510" s="648"/>
      <c r="FM510" s="648"/>
      <c r="FN510" s="648"/>
      <c r="FO510" s="648"/>
      <c r="FP510" s="648"/>
      <c r="FQ510" s="648"/>
      <c r="FR510" s="648"/>
      <c r="FS510" s="648"/>
      <c r="FT510" s="648"/>
      <c r="FU510" s="648"/>
      <c r="FV510" s="648"/>
      <c r="FW510" s="648"/>
      <c r="FX510" s="648"/>
      <c r="FY510" s="648"/>
      <c r="FZ510" s="648"/>
      <c r="GA510" s="648"/>
      <c r="GB510" s="648"/>
      <c r="GC510" s="648"/>
      <c r="GD510" s="648"/>
      <c r="GE510" s="648"/>
      <c r="GF510" s="648"/>
      <c r="GG510" s="648"/>
      <c r="GH510" s="648"/>
      <c r="GI510" s="648"/>
      <c r="GJ510" s="648"/>
      <c r="GK510" s="648"/>
      <c r="GL510" s="648"/>
      <c r="GM510" s="648"/>
      <c r="GN510" s="648"/>
      <c r="GO510" s="648"/>
      <c r="GP510" s="648"/>
      <c r="GQ510" s="648"/>
      <c r="GR510" s="648"/>
      <c r="GS510" s="648"/>
      <c r="GT510" s="648"/>
      <c r="GU510" s="648"/>
      <c r="GV510" s="648"/>
      <c r="GW510" s="648"/>
      <c r="GX510" s="648"/>
      <c r="GY510" s="648"/>
      <c r="GZ510" s="648"/>
      <c r="HA510" s="648"/>
      <c r="HB510" s="648"/>
      <c r="HC510" s="648"/>
      <c r="HD510" s="648"/>
      <c r="HE510" s="648"/>
      <c r="HF510" s="648"/>
      <c r="HG510" s="648"/>
      <c r="HH510" s="648"/>
      <c r="HI510" s="648"/>
      <c r="HJ510" s="648"/>
      <c r="HK510" s="648"/>
      <c r="HL510" s="648"/>
    </row>
    <row r="511" spans="1:220" s="679" customFormat="1">
      <c r="A511" s="648"/>
      <c r="B511" s="648"/>
      <c r="C511" s="648"/>
      <c r="D511" s="648"/>
      <c r="E511" s="648"/>
      <c r="F511" s="648"/>
      <c r="G511" s="690"/>
      <c r="H511" s="691"/>
      <c r="I511" s="691"/>
      <c r="J511" s="645"/>
      <c r="K511" s="648"/>
      <c r="L511" s="648"/>
      <c r="M511" s="648"/>
      <c r="N511" s="648"/>
      <c r="O511" s="648"/>
      <c r="P511" s="648"/>
      <c r="Q511" s="648"/>
      <c r="R511" s="648"/>
      <c r="S511" s="648"/>
      <c r="T511" s="648"/>
      <c r="U511" s="648"/>
      <c r="V511" s="648"/>
      <c r="W511" s="648"/>
      <c r="X511" s="648"/>
      <c r="Y511" s="648"/>
      <c r="Z511" s="648"/>
      <c r="AA511" s="648"/>
      <c r="AB511" s="648"/>
      <c r="AC511" s="648"/>
      <c r="AD511" s="648"/>
      <c r="AE511" s="648"/>
      <c r="AF511" s="648"/>
      <c r="AG511" s="648"/>
      <c r="AH511" s="648"/>
      <c r="AI511" s="648"/>
      <c r="AJ511" s="648"/>
      <c r="AK511" s="648"/>
      <c r="AL511" s="648"/>
      <c r="AM511" s="648"/>
      <c r="AN511" s="648"/>
      <c r="AO511" s="648"/>
      <c r="AP511" s="648"/>
      <c r="AQ511" s="648"/>
      <c r="AR511" s="648"/>
      <c r="AS511" s="648"/>
      <c r="AT511" s="648"/>
      <c r="AU511" s="648"/>
      <c r="AV511" s="648"/>
      <c r="AW511" s="648"/>
      <c r="AX511" s="648"/>
      <c r="AY511" s="648"/>
      <c r="AZ511" s="648"/>
      <c r="BA511" s="648"/>
      <c r="BB511" s="648"/>
      <c r="BC511" s="648"/>
      <c r="BD511" s="648"/>
      <c r="BE511" s="648"/>
      <c r="BF511" s="648"/>
      <c r="BG511" s="648"/>
      <c r="BH511" s="648"/>
      <c r="BI511" s="648"/>
      <c r="BJ511" s="648"/>
      <c r="BK511" s="648"/>
      <c r="BL511" s="648"/>
      <c r="BM511" s="648"/>
      <c r="BN511" s="648"/>
      <c r="BO511" s="648"/>
      <c r="BP511" s="648"/>
      <c r="BQ511" s="648"/>
      <c r="BR511" s="648"/>
      <c r="BS511" s="648"/>
      <c r="BT511" s="648"/>
      <c r="BU511" s="648"/>
      <c r="BV511" s="648"/>
      <c r="BW511" s="648"/>
      <c r="BX511" s="648"/>
      <c r="BY511" s="648"/>
      <c r="BZ511" s="648"/>
      <c r="CA511" s="648"/>
      <c r="CB511" s="648"/>
      <c r="CC511" s="648"/>
      <c r="CD511" s="648"/>
      <c r="CE511" s="648"/>
      <c r="CF511" s="648"/>
      <c r="CG511" s="648"/>
      <c r="CH511" s="648"/>
      <c r="CI511" s="648"/>
      <c r="CJ511" s="648"/>
      <c r="CK511" s="648"/>
      <c r="CL511" s="648"/>
      <c r="CM511" s="648"/>
      <c r="CN511" s="648"/>
      <c r="CO511" s="648"/>
      <c r="CP511" s="648"/>
      <c r="CQ511" s="648"/>
      <c r="CR511" s="648"/>
      <c r="CS511" s="648"/>
      <c r="CT511" s="648"/>
      <c r="CU511" s="648"/>
      <c r="CV511" s="648"/>
      <c r="CW511" s="648"/>
      <c r="CX511" s="648"/>
      <c r="CY511" s="648"/>
      <c r="CZ511" s="648"/>
      <c r="DA511" s="648"/>
      <c r="DB511" s="648"/>
      <c r="DC511" s="648"/>
      <c r="DD511" s="648"/>
      <c r="DE511" s="648"/>
      <c r="DF511" s="648"/>
      <c r="DG511" s="648"/>
      <c r="DH511" s="648"/>
      <c r="DI511" s="648"/>
      <c r="DJ511" s="648"/>
      <c r="DK511" s="648"/>
      <c r="DL511" s="648"/>
      <c r="DM511" s="648"/>
      <c r="DN511" s="648"/>
      <c r="DO511" s="648"/>
      <c r="DP511" s="648"/>
      <c r="DQ511" s="648"/>
      <c r="DR511" s="648"/>
      <c r="DS511" s="648"/>
      <c r="DT511" s="648"/>
      <c r="DU511" s="648"/>
      <c r="DV511" s="648"/>
      <c r="DW511" s="648"/>
      <c r="DX511" s="648"/>
      <c r="DY511" s="648"/>
      <c r="DZ511" s="648"/>
      <c r="EA511" s="648"/>
      <c r="EB511" s="648"/>
      <c r="EC511" s="648"/>
      <c r="ED511" s="648"/>
      <c r="EE511" s="648"/>
      <c r="EF511" s="648"/>
      <c r="EG511" s="648"/>
      <c r="EH511" s="648"/>
      <c r="EI511" s="648"/>
      <c r="EJ511" s="648"/>
      <c r="EK511" s="648"/>
      <c r="EL511" s="648"/>
      <c r="EM511" s="648"/>
      <c r="EN511" s="648"/>
      <c r="EO511" s="648"/>
      <c r="EP511" s="648"/>
      <c r="EQ511" s="648"/>
      <c r="ER511" s="648"/>
      <c r="ES511" s="648"/>
      <c r="ET511" s="648"/>
      <c r="EU511" s="648"/>
      <c r="EV511" s="648"/>
      <c r="EW511" s="648"/>
      <c r="EX511" s="648"/>
      <c r="EY511" s="648"/>
      <c r="EZ511" s="648"/>
      <c r="FA511" s="648"/>
      <c r="FB511" s="648"/>
      <c r="FC511" s="648"/>
      <c r="FD511" s="648"/>
      <c r="FE511" s="648"/>
      <c r="FF511" s="648"/>
      <c r="FG511" s="648"/>
      <c r="FH511" s="648"/>
      <c r="FI511" s="648"/>
      <c r="FJ511" s="648"/>
      <c r="FK511" s="648"/>
      <c r="FL511" s="648"/>
      <c r="FM511" s="648"/>
      <c r="FN511" s="648"/>
      <c r="FO511" s="648"/>
      <c r="FP511" s="648"/>
      <c r="FQ511" s="648"/>
      <c r="FR511" s="648"/>
      <c r="FS511" s="648"/>
      <c r="FT511" s="648"/>
      <c r="FU511" s="648"/>
      <c r="FV511" s="648"/>
      <c r="FW511" s="648"/>
      <c r="FX511" s="648"/>
      <c r="FY511" s="648"/>
      <c r="FZ511" s="648"/>
      <c r="GA511" s="648"/>
      <c r="GB511" s="648"/>
      <c r="GC511" s="648"/>
      <c r="GD511" s="648"/>
      <c r="GE511" s="648"/>
      <c r="GF511" s="648"/>
      <c r="GG511" s="648"/>
      <c r="GH511" s="648"/>
      <c r="GI511" s="648"/>
      <c r="GJ511" s="648"/>
      <c r="GK511" s="648"/>
      <c r="GL511" s="648"/>
      <c r="GM511" s="648"/>
      <c r="GN511" s="648"/>
      <c r="GO511" s="648"/>
      <c r="GP511" s="648"/>
      <c r="GQ511" s="648"/>
      <c r="GR511" s="648"/>
      <c r="GS511" s="648"/>
      <c r="GT511" s="648"/>
      <c r="GU511" s="648"/>
      <c r="GV511" s="648"/>
      <c r="GW511" s="648"/>
      <c r="GX511" s="648"/>
      <c r="GY511" s="648"/>
      <c r="GZ511" s="648"/>
      <c r="HA511" s="648"/>
      <c r="HB511" s="648"/>
      <c r="HC511" s="648"/>
      <c r="HD511" s="648"/>
      <c r="HE511" s="648"/>
      <c r="HF511" s="648"/>
      <c r="HG511" s="648"/>
      <c r="HH511" s="648"/>
      <c r="HI511" s="648"/>
      <c r="HJ511" s="648"/>
      <c r="HK511" s="648"/>
      <c r="HL511" s="648"/>
    </row>
    <row r="512" spans="1:220" s="679" customFormat="1">
      <c r="A512" s="648"/>
      <c r="B512" s="648"/>
      <c r="C512" s="648"/>
      <c r="D512" s="648"/>
      <c r="E512" s="648"/>
      <c r="F512" s="648"/>
      <c r="G512" s="690"/>
      <c r="H512" s="691"/>
      <c r="I512" s="691"/>
      <c r="J512" s="645"/>
      <c r="K512" s="648"/>
      <c r="L512" s="648"/>
      <c r="M512" s="648"/>
      <c r="N512" s="648"/>
      <c r="O512" s="648"/>
      <c r="P512" s="648"/>
      <c r="Q512" s="648"/>
      <c r="R512" s="648"/>
      <c r="S512" s="648"/>
      <c r="T512" s="648"/>
      <c r="U512" s="648"/>
      <c r="V512" s="648"/>
      <c r="W512" s="648"/>
      <c r="X512" s="648"/>
      <c r="Y512" s="648"/>
      <c r="Z512" s="648"/>
      <c r="AA512" s="648"/>
      <c r="AB512" s="648"/>
      <c r="AC512" s="648"/>
      <c r="AD512" s="648"/>
      <c r="AE512" s="648"/>
      <c r="AF512" s="648"/>
      <c r="AG512" s="648"/>
      <c r="AH512" s="648"/>
      <c r="AI512" s="648"/>
      <c r="AJ512" s="648"/>
      <c r="AK512" s="648"/>
      <c r="AL512" s="648"/>
      <c r="AM512" s="648"/>
      <c r="AN512" s="648"/>
      <c r="AO512" s="648"/>
      <c r="AP512" s="648"/>
      <c r="AQ512" s="648"/>
      <c r="AR512" s="648"/>
      <c r="AS512" s="648"/>
      <c r="AT512" s="648"/>
      <c r="AU512" s="648"/>
      <c r="AV512" s="648"/>
      <c r="AW512" s="648"/>
      <c r="AX512" s="648"/>
      <c r="AY512" s="648"/>
      <c r="AZ512" s="648"/>
      <c r="BA512" s="648"/>
      <c r="BB512" s="648"/>
      <c r="BC512" s="648"/>
      <c r="BD512" s="648"/>
      <c r="BE512" s="648"/>
      <c r="BF512" s="648"/>
      <c r="BG512" s="648"/>
      <c r="BH512" s="648"/>
      <c r="BI512" s="648"/>
      <c r="BJ512" s="648"/>
      <c r="BK512" s="648"/>
      <c r="BL512" s="648"/>
      <c r="BM512" s="648"/>
      <c r="BN512" s="648"/>
      <c r="BO512" s="648"/>
      <c r="BP512" s="648"/>
      <c r="BQ512" s="648"/>
      <c r="BR512" s="648"/>
      <c r="BS512" s="648"/>
      <c r="BT512" s="648"/>
      <c r="BU512" s="648"/>
      <c r="BV512" s="648"/>
      <c r="BW512" s="648"/>
      <c r="BX512" s="648"/>
      <c r="BY512" s="648"/>
      <c r="BZ512" s="648"/>
      <c r="CA512" s="648"/>
      <c r="CB512" s="648"/>
      <c r="CC512" s="648"/>
      <c r="CD512" s="648"/>
      <c r="CE512" s="648"/>
      <c r="CF512" s="648"/>
      <c r="CG512" s="648"/>
      <c r="CH512" s="648"/>
      <c r="CI512" s="648"/>
      <c r="CJ512" s="648"/>
      <c r="CK512" s="648"/>
      <c r="CL512" s="648"/>
      <c r="CM512" s="648"/>
      <c r="CN512" s="648"/>
      <c r="CO512" s="648"/>
      <c r="CP512" s="648"/>
      <c r="CQ512" s="648"/>
      <c r="CR512" s="648"/>
      <c r="CS512" s="648"/>
      <c r="CT512" s="648"/>
      <c r="CU512" s="648"/>
      <c r="CV512" s="648"/>
      <c r="CW512" s="648"/>
      <c r="CX512" s="648"/>
      <c r="CY512" s="648"/>
      <c r="CZ512" s="648"/>
      <c r="DA512" s="648"/>
      <c r="DB512" s="648"/>
      <c r="DC512" s="648"/>
      <c r="DD512" s="648"/>
      <c r="DE512" s="648"/>
      <c r="DF512" s="648"/>
      <c r="DG512" s="648"/>
      <c r="DH512" s="648"/>
      <c r="DI512" s="648"/>
      <c r="DJ512" s="648"/>
      <c r="DK512" s="648"/>
      <c r="DL512" s="648"/>
      <c r="DM512" s="648"/>
      <c r="DN512" s="648"/>
      <c r="DO512" s="648"/>
      <c r="DP512" s="648"/>
      <c r="DQ512" s="648"/>
      <c r="DR512" s="648"/>
      <c r="DS512" s="648"/>
      <c r="DT512" s="648"/>
      <c r="DU512" s="648"/>
      <c r="DV512" s="648"/>
      <c r="DW512" s="648"/>
      <c r="DX512" s="648"/>
      <c r="DY512" s="648"/>
      <c r="DZ512" s="648"/>
      <c r="EA512" s="648"/>
      <c r="EB512" s="648"/>
      <c r="EC512" s="648"/>
      <c r="ED512" s="648"/>
      <c r="EE512" s="648"/>
      <c r="EF512" s="648"/>
      <c r="EG512" s="648"/>
      <c r="EH512" s="648"/>
      <c r="EI512" s="648"/>
      <c r="EJ512" s="648"/>
      <c r="EK512" s="648"/>
      <c r="EL512" s="648"/>
      <c r="EM512" s="648"/>
      <c r="EN512" s="648"/>
      <c r="EO512" s="648"/>
      <c r="EP512" s="648"/>
      <c r="EQ512" s="648"/>
      <c r="ER512" s="648"/>
      <c r="ES512" s="648"/>
      <c r="ET512" s="648"/>
      <c r="EU512" s="648"/>
      <c r="EV512" s="648"/>
      <c r="EW512" s="648"/>
      <c r="EX512" s="648"/>
      <c r="EY512" s="648"/>
      <c r="EZ512" s="648"/>
      <c r="FA512" s="648"/>
      <c r="FB512" s="648"/>
      <c r="FC512" s="648"/>
      <c r="FD512" s="648"/>
      <c r="FE512" s="648"/>
      <c r="FF512" s="648"/>
      <c r="FG512" s="648"/>
      <c r="FH512" s="648"/>
      <c r="FI512" s="648"/>
      <c r="FJ512" s="648"/>
      <c r="FK512" s="648"/>
      <c r="FL512" s="648"/>
      <c r="FM512" s="648"/>
      <c r="FN512" s="648"/>
      <c r="FO512" s="648"/>
      <c r="FP512" s="648"/>
      <c r="FQ512" s="648"/>
      <c r="FR512" s="648"/>
      <c r="FS512" s="648"/>
      <c r="FT512" s="648"/>
      <c r="FU512" s="648"/>
      <c r="FV512" s="648"/>
      <c r="FW512" s="648"/>
      <c r="FX512" s="648"/>
      <c r="FY512" s="648"/>
      <c r="FZ512" s="648"/>
      <c r="GA512" s="648"/>
      <c r="GB512" s="648"/>
      <c r="GC512" s="648"/>
      <c r="GD512" s="648"/>
      <c r="GE512" s="648"/>
      <c r="GF512" s="648"/>
      <c r="GG512" s="648"/>
      <c r="GH512" s="648"/>
      <c r="GI512" s="648"/>
      <c r="GJ512" s="648"/>
      <c r="GK512" s="648"/>
      <c r="GL512" s="648"/>
      <c r="GM512" s="648"/>
      <c r="GN512" s="648"/>
      <c r="GO512" s="648"/>
      <c r="GP512" s="648"/>
      <c r="GQ512" s="648"/>
      <c r="GR512" s="648"/>
      <c r="GS512" s="648"/>
      <c r="GT512" s="648"/>
      <c r="GU512" s="648"/>
      <c r="GV512" s="648"/>
      <c r="GW512" s="648"/>
      <c r="GX512" s="648"/>
      <c r="GY512" s="648"/>
      <c r="GZ512" s="648"/>
      <c r="HA512" s="648"/>
      <c r="HB512" s="648"/>
      <c r="HC512" s="648"/>
      <c r="HD512" s="648"/>
      <c r="HE512" s="648"/>
      <c r="HF512" s="648"/>
      <c r="HG512" s="648"/>
      <c r="HH512" s="648"/>
      <c r="HI512" s="648"/>
      <c r="HJ512" s="648"/>
      <c r="HK512" s="648"/>
      <c r="HL512" s="648"/>
    </row>
    <row r="513" spans="1:220" s="679" customFormat="1">
      <c r="A513" s="648"/>
      <c r="B513" s="648"/>
      <c r="C513" s="648"/>
      <c r="D513" s="648"/>
      <c r="E513" s="648"/>
      <c r="F513" s="648"/>
      <c r="G513" s="690"/>
      <c r="H513" s="691"/>
      <c r="I513" s="691"/>
      <c r="J513" s="645"/>
      <c r="K513" s="648"/>
      <c r="L513" s="648"/>
      <c r="M513" s="648"/>
      <c r="N513" s="648"/>
      <c r="O513" s="648"/>
      <c r="P513" s="648"/>
      <c r="Q513" s="648"/>
      <c r="R513" s="648"/>
      <c r="S513" s="648"/>
      <c r="T513" s="648"/>
      <c r="U513" s="648"/>
      <c r="V513" s="648"/>
      <c r="W513" s="648"/>
      <c r="X513" s="648"/>
      <c r="Y513" s="648"/>
      <c r="Z513" s="648"/>
      <c r="AA513" s="648"/>
      <c r="AB513" s="648"/>
      <c r="AC513" s="648"/>
      <c r="AD513" s="648"/>
      <c r="AE513" s="648"/>
      <c r="AF513" s="648"/>
      <c r="AG513" s="648"/>
      <c r="AH513" s="648"/>
      <c r="AI513" s="648"/>
      <c r="AJ513" s="648"/>
      <c r="AK513" s="648"/>
      <c r="AL513" s="648"/>
      <c r="AM513" s="648"/>
      <c r="AN513" s="648"/>
      <c r="AO513" s="648"/>
      <c r="AP513" s="648"/>
      <c r="AQ513" s="648"/>
      <c r="AR513" s="648"/>
      <c r="AS513" s="648"/>
      <c r="AT513" s="648"/>
      <c r="AU513" s="648"/>
      <c r="AV513" s="648"/>
      <c r="AW513" s="648"/>
      <c r="AX513" s="648"/>
      <c r="AY513" s="648"/>
      <c r="AZ513" s="648"/>
      <c r="BA513" s="648"/>
      <c r="BB513" s="648"/>
      <c r="BC513" s="648"/>
      <c r="BD513" s="648"/>
      <c r="BE513" s="648"/>
      <c r="BF513" s="648"/>
      <c r="BG513" s="648"/>
      <c r="BH513" s="648"/>
      <c r="BI513" s="648"/>
      <c r="BJ513" s="648"/>
      <c r="BK513" s="648"/>
      <c r="BL513" s="648"/>
      <c r="BM513" s="648"/>
      <c r="BN513" s="648"/>
      <c r="BO513" s="648"/>
      <c r="BP513" s="648"/>
      <c r="BQ513" s="648"/>
      <c r="BR513" s="648"/>
      <c r="BS513" s="648"/>
      <c r="BT513" s="648"/>
      <c r="BU513" s="648"/>
      <c r="BV513" s="648"/>
      <c r="BW513" s="648"/>
      <c r="BX513" s="648"/>
      <c r="BY513" s="648"/>
      <c r="BZ513" s="648"/>
      <c r="CA513" s="648"/>
      <c r="CB513" s="648"/>
      <c r="CC513" s="648"/>
      <c r="CD513" s="648"/>
      <c r="CE513" s="648"/>
      <c r="CF513" s="648"/>
      <c r="CG513" s="648"/>
      <c r="CH513" s="648"/>
      <c r="CI513" s="648"/>
      <c r="CJ513" s="648"/>
      <c r="CK513" s="648"/>
      <c r="CL513" s="648"/>
      <c r="CM513" s="648"/>
      <c r="CN513" s="648"/>
      <c r="CO513" s="648"/>
      <c r="CP513" s="648"/>
      <c r="CQ513" s="648"/>
      <c r="CR513" s="648"/>
      <c r="CS513" s="648"/>
      <c r="CT513" s="648"/>
      <c r="CU513" s="648"/>
      <c r="CV513" s="648"/>
      <c r="CW513" s="648"/>
      <c r="CX513" s="648"/>
      <c r="CY513" s="648"/>
      <c r="CZ513" s="648"/>
      <c r="DA513" s="648"/>
      <c r="DB513" s="648"/>
      <c r="DC513" s="648"/>
      <c r="DD513" s="648"/>
      <c r="DE513" s="648"/>
      <c r="DF513" s="648"/>
      <c r="DG513" s="648"/>
      <c r="DH513" s="648"/>
      <c r="DI513" s="648"/>
      <c r="DJ513" s="648"/>
      <c r="DK513" s="648"/>
      <c r="DL513" s="648"/>
      <c r="DM513" s="648"/>
      <c r="DN513" s="648"/>
      <c r="DO513" s="648"/>
      <c r="DP513" s="648"/>
      <c r="DQ513" s="648"/>
      <c r="DR513" s="648"/>
      <c r="DS513" s="648"/>
      <c r="DT513" s="648"/>
      <c r="DU513" s="648"/>
      <c r="DV513" s="648"/>
      <c r="DW513" s="648"/>
      <c r="DX513" s="648"/>
      <c r="DY513" s="648"/>
      <c r="DZ513" s="648"/>
      <c r="EA513" s="648"/>
      <c r="EB513" s="648"/>
      <c r="EC513" s="648"/>
      <c r="ED513" s="648"/>
      <c r="EE513" s="648"/>
      <c r="EF513" s="648"/>
      <c r="EG513" s="648"/>
      <c r="EH513" s="648"/>
      <c r="EI513" s="648"/>
      <c r="EJ513" s="648"/>
      <c r="EK513" s="648"/>
      <c r="EL513" s="648"/>
      <c r="EM513" s="648"/>
      <c r="EN513" s="648"/>
      <c r="EO513" s="648"/>
      <c r="EP513" s="648"/>
      <c r="EQ513" s="648"/>
      <c r="ER513" s="648"/>
      <c r="ES513" s="648"/>
      <c r="ET513" s="648"/>
      <c r="EU513" s="648"/>
      <c r="EV513" s="648"/>
      <c r="EW513" s="648"/>
      <c r="EX513" s="648"/>
      <c r="EY513" s="648"/>
      <c r="EZ513" s="648"/>
      <c r="FA513" s="648"/>
      <c r="FB513" s="648"/>
      <c r="FC513" s="648"/>
      <c r="FD513" s="648"/>
      <c r="FE513" s="648"/>
      <c r="FF513" s="648"/>
      <c r="FG513" s="648"/>
      <c r="FH513" s="648"/>
      <c r="FI513" s="648"/>
      <c r="FJ513" s="648"/>
      <c r="FK513" s="648"/>
      <c r="FL513" s="648"/>
      <c r="FM513" s="648"/>
      <c r="FN513" s="648"/>
      <c r="FO513" s="648"/>
      <c r="FP513" s="648"/>
      <c r="FQ513" s="648"/>
      <c r="FR513" s="648"/>
      <c r="FS513" s="648"/>
      <c r="FT513" s="648"/>
      <c r="FU513" s="648"/>
      <c r="FV513" s="648"/>
      <c r="FW513" s="648"/>
      <c r="FX513" s="648"/>
      <c r="FY513" s="648"/>
      <c r="FZ513" s="648"/>
      <c r="GA513" s="648"/>
      <c r="GB513" s="648"/>
      <c r="GC513" s="648"/>
      <c r="GD513" s="648"/>
      <c r="GE513" s="648"/>
      <c r="GF513" s="648"/>
      <c r="GG513" s="648"/>
      <c r="GH513" s="648"/>
      <c r="GI513" s="648"/>
      <c r="GJ513" s="648"/>
      <c r="GK513" s="648"/>
      <c r="GL513" s="648"/>
      <c r="GM513" s="648"/>
      <c r="GN513" s="648"/>
      <c r="GO513" s="648"/>
      <c r="GP513" s="648"/>
      <c r="GQ513" s="648"/>
      <c r="GR513" s="648"/>
      <c r="GS513" s="648"/>
      <c r="GT513" s="648"/>
      <c r="GU513" s="648"/>
      <c r="GV513" s="648"/>
      <c r="GW513" s="648"/>
      <c r="GX513" s="648"/>
      <c r="GY513" s="648"/>
      <c r="GZ513" s="648"/>
      <c r="HA513" s="648"/>
      <c r="HB513" s="648"/>
      <c r="HC513" s="648"/>
      <c r="HD513" s="648"/>
      <c r="HE513" s="648"/>
      <c r="HF513" s="648"/>
      <c r="HG513" s="648"/>
      <c r="HH513" s="648"/>
      <c r="HI513" s="648"/>
      <c r="HJ513" s="648"/>
      <c r="HK513" s="648"/>
      <c r="HL513" s="648"/>
    </row>
    <row r="514" spans="1:220" s="679" customFormat="1">
      <c r="A514" s="648"/>
      <c r="B514" s="648"/>
      <c r="C514" s="648"/>
      <c r="D514" s="648"/>
      <c r="E514" s="648"/>
      <c r="F514" s="648"/>
      <c r="G514" s="690"/>
      <c r="H514" s="691"/>
      <c r="I514" s="691"/>
      <c r="J514" s="645"/>
      <c r="K514" s="648"/>
      <c r="L514" s="648"/>
      <c r="M514" s="648"/>
      <c r="N514" s="648"/>
      <c r="O514" s="648"/>
      <c r="P514" s="648"/>
      <c r="Q514" s="648"/>
      <c r="R514" s="648"/>
      <c r="S514" s="648"/>
      <c r="T514" s="648"/>
      <c r="U514" s="648"/>
      <c r="V514" s="648"/>
      <c r="W514" s="648"/>
      <c r="X514" s="648"/>
      <c r="Y514" s="648"/>
      <c r="Z514" s="648"/>
      <c r="AA514" s="648"/>
      <c r="AB514" s="648"/>
      <c r="AC514" s="648"/>
      <c r="AD514" s="648"/>
      <c r="AE514" s="648"/>
      <c r="AF514" s="648"/>
      <c r="AG514" s="648"/>
      <c r="AH514" s="648"/>
      <c r="AI514" s="648"/>
      <c r="AJ514" s="648"/>
      <c r="AK514" s="648"/>
      <c r="AL514" s="648"/>
      <c r="AM514" s="648"/>
      <c r="AN514" s="648"/>
      <c r="AO514" s="648"/>
      <c r="AP514" s="648"/>
      <c r="AQ514" s="648"/>
      <c r="AR514" s="648"/>
      <c r="AS514" s="648"/>
      <c r="AT514" s="648"/>
      <c r="AU514" s="648"/>
      <c r="AV514" s="648"/>
      <c r="AW514" s="648"/>
      <c r="AX514" s="648"/>
      <c r="AY514" s="648"/>
      <c r="AZ514" s="648"/>
      <c r="BA514" s="648"/>
      <c r="BB514" s="648"/>
      <c r="BC514" s="648"/>
      <c r="BD514" s="648"/>
      <c r="BE514" s="648"/>
      <c r="BF514" s="648"/>
      <c r="BG514" s="648"/>
      <c r="BH514" s="648"/>
      <c r="BI514" s="648"/>
      <c r="BJ514" s="648"/>
      <c r="BK514" s="648"/>
      <c r="BL514" s="648"/>
      <c r="BM514" s="648"/>
      <c r="BN514" s="648"/>
      <c r="BO514" s="648"/>
      <c r="BP514" s="648"/>
      <c r="BQ514" s="648"/>
      <c r="BR514" s="648"/>
      <c r="BS514" s="648"/>
      <c r="BT514" s="648"/>
      <c r="BU514" s="648"/>
      <c r="BV514" s="648"/>
      <c r="BW514" s="648"/>
      <c r="BX514" s="648"/>
      <c r="BY514" s="648"/>
      <c r="BZ514" s="648"/>
      <c r="CA514" s="648"/>
      <c r="CB514" s="648"/>
      <c r="CC514" s="648"/>
      <c r="CD514" s="648"/>
      <c r="CE514" s="648"/>
      <c r="CF514" s="648"/>
      <c r="CG514" s="648"/>
      <c r="CH514" s="648"/>
      <c r="CI514" s="648"/>
      <c r="CJ514" s="648"/>
      <c r="CK514" s="648"/>
      <c r="CL514" s="648"/>
      <c r="CM514" s="648"/>
      <c r="CN514" s="648"/>
      <c r="CO514" s="648"/>
      <c r="CP514" s="648"/>
      <c r="CQ514" s="648"/>
      <c r="CR514" s="648"/>
      <c r="CS514" s="648"/>
      <c r="CT514" s="648"/>
      <c r="CU514" s="648"/>
      <c r="CV514" s="648"/>
      <c r="CW514" s="648"/>
      <c r="CX514" s="648"/>
      <c r="CY514" s="648"/>
      <c r="CZ514" s="648"/>
      <c r="DA514" s="648"/>
      <c r="DB514" s="648"/>
      <c r="DC514" s="648"/>
      <c r="DD514" s="648"/>
      <c r="DE514" s="648"/>
      <c r="DF514" s="648"/>
      <c r="DG514" s="648"/>
      <c r="DH514" s="648"/>
      <c r="DI514" s="648"/>
      <c r="DJ514" s="648"/>
      <c r="DK514" s="648"/>
      <c r="DL514" s="648"/>
      <c r="DM514" s="648"/>
      <c r="DN514" s="648"/>
      <c r="DO514" s="648"/>
      <c r="DP514" s="648"/>
      <c r="DQ514" s="648"/>
      <c r="DR514" s="648"/>
      <c r="DS514" s="648"/>
      <c r="DT514" s="648"/>
      <c r="DU514" s="648"/>
      <c r="DV514" s="648"/>
      <c r="DW514" s="648"/>
      <c r="DX514" s="648"/>
      <c r="DY514" s="648"/>
      <c r="DZ514" s="648"/>
      <c r="EA514" s="648"/>
      <c r="EB514" s="648"/>
      <c r="EC514" s="648"/>
      <c r="ED514" s="648"/>
      <c r="EE514" s="648"/>
      <c r="EF514" s="648"/>
      <c r="EG514" s="648"/>
      <c r="EH514" s="648"/>
      <c r="EI514" s="648"/>
      <c r="EJ514" s="648"/>
      <c r="EK514" s="648"/>
      <c r="EL514" s="648"/>
      <c r="EM514" s="648"/>
      <c r="EN514" s="648"/>
      <c r="EO514" s="648"/>
      <c r="EP514" s="648"/>
      <c r="EQ514" s="648"/>
      <c r="ER514" s="648"/>
      <c r="ES514" s="648"/>
      <c r="ET514" s="648"/>
      <c r="EU514" s="648"/>
      <c r="EV514" s="648"/>
      <c r="EW514" s="648"/>
      <c r="EX514" s="648"/>
      <c r="EY514" s="648"/>
      <c r="EZ514" s="648"/>
      <c r="FA514" s="648"/>
      <c r="FB514" s="648"/>
      <c r="FC514" s="648"/>
      <c r="FD514" s="648"/>
      <c r="FE514" s="648"/>
      <c r="FF514" s="648"/>
      <c r="FG514" s="648"/>
      <c r="FH514" s="648"/>
      <c r="FI514" s="648"/>
      <c r="FJ514" s="648"/>
      <c r="FK514" s="648"/>
      <c r="FL514" s="648"/>
      <c r="FM514" s="648"/>
      <c r="FN514" s="648"/>
      <c r="FO514" s="648"/>
      <c r="FP514" s="648"/>
      <c r="FQ514" s="648"/>
      <c r="FR514" s="648"/>
      <c r="FS514" s="648"/>
      <c r="FT514" s="648"/>
      <c r="FU514" s="648"/>
      <c r="FV514" s="648"/>
      <c r="FW514" s="648"/>
      <c r="FX514" s="648"/>
      <c r="FY514" s="648"/>
      <c r="FZ514" s="648"/>
      <c r="GA514" s="648"/>
      <c r="GB514" s="648"/>
      <c r="GC514" s="648"/>
      <c r="GD514" s="648"/>
      <c r="GE514" s="648"/>
      <c r="GF514" s="648"/>
      <c r="GG514" s="648"/>
      <c r="GH514" s="648"/>
      <c r="GI514" s="648"/>
      <c r="GJ514" s="648"/>
      <c r="GK514" s="648"/>
      <c r="GL514" s="648"/>
      <c r="GM514" s="648"/>
      <c r="GN514" s="648"/>
      <c r="GO514" s="648"/>
      <c r="GP514" s="648"/>
      <c r="GQ514" s="648"/>
      <c r="GR514" s="648"/>
      <c r="GS514" s="648"/>
      <c r="GT514" s="648"/>
      <c r="GU514" s="648"/>
      <c r="GV514" s="648"/>
      <c r="GW514" s="648"/>
      <c r="GX514" s="648"/>
      <c r="GY514" s="648"/>
      <c r="GZ514" s="648"/>
      <c r="HA514" s="648"/>
      <c r="HB514" s="648"/>
      <c r="HC514" s="648"/>
      <c r="HD514" s="648"/>
      <c r="HE514" s="648"/>
      <c r="HF514" s="648"/>
      <c r="HG514" s="648"/>
      <c r="HH514" s="648"/>
      <c r="HI514" s="648"/>
      <c r="HJ514" s="648"/>
      <c r="HK514" s="648"/>
      <c r="HL514" s="648"/>
    </row>
    <row r="515" spans="1:220" s="679" customFormat="1">
      <c r="A515" s="648"/>
      <c r="B515" s="648"/>
      <c r="C515" s="648"/>
      <c r="D515" s="648"/>
      <c r="E515" s="648"/>
      <c r="F515" s="648"/>
      <c r="G515" s="690"/>
      <c r="H515" s="691"/>
      <c r="I515" s="691"/>
      <c r="J515" s="645"/>
      <c r="K515" s="648"/>
      <c r="L515" s="648"/>
      <c r="M515" s="648"/>
      <c r="N515" s="648"/>
      <c r="O515" s="648"/>
      <c r="P515" s="648"/>
      <c r="Q515" s="648"/>
      <c r="R515" s="648"/>
      <c r="S515" s="648"/>
      <c r="T515" s="648"/>
      <c r="U515" s="648"/>
      <c r="V515" s="648"/>
      <c r="W515" s="648"/>
      <c r="X515" s="648"/>
      <c r="Y515" s="648"/>
      <c r="Z515" s="648"/>
      <c r="AA515" s="648"/>
      <c r="AB515" s="648"/>
      <c r="AC515" s="648"/>
      <c r="AD515" s="648"/>
      <c r="AE515" s="648"/>
      <c r="AF515" s="648"/>
      <c r="AG515" s="648"/>
      <c r="AH515" s="648"/>
      <c r="AI515" s="648"/>
      <c r="AJ515" s="648"/>
      <c r="AK515" s="648"/>
      <c r="AL515" s="648"/>
      <c r="AM515" s="648"/>
      <c r="AN515" s="648"/>
      <c r="AO515" s="648"/>
      <c r="AP515" s="648"/>
      <c r="AQ515" s="648"/>
      <c r="AR515" s="648"/>
      <c r="AS515" s="648"/>
      <c r="AT515" s="648"/>
      <c r="AU515" s="648"/>
      <c r="AV515" s="648"/>
      <c r="AW515" s="648"/>
      <c r="AX515" s="648"/>
      <c r="AY515" s="648"/>
      <c r="AZ515" s="648"/>
      <c r="BA515" s="648"/>
      <c r="BB515" s="648"/>
      <c r="BC515" s="648"/>
      <c r="BD515" s="648"/>
      <c r="BE515" s="648"/>
      <c r="BF515" s="648"/>
      <c r="BG515" s="648"/>
      <c r="BH515" s="648"/>
      <c r="BI515" s="648"/>
      <c r="BJ515" s="648"/>
      <c r="BK515" s="648"/>
      <c r="BL515" s="648"/>
      <c r="BM515" s="648"/>
      <c r="BN515" s="648"/>
      <c r="BO515" s="648"/>
      <c r="BP515" s="648"/>
      <c r="BQ515" s="648"/>
      <c r="BR515" s="648"/>
      <c r="BS515" s="648"/>
      <c r="BT515" s="648"/>
      <c r="BU515" s="648"/>
      <c r="BV515" s="648"/>
      <c r="BW515" s="648"/>
      <c r="BX515" s="648"/>
      <c r="BY515" s="648"/>
      <c r="BZ515" s="648"/>
      <c r="CA515" s="648"/>
      <c r="CB515" s="648"/>
      <c r="CC515" s="648"/>
      <c r="CD515" s="648"/>
      <c r="CE515" s="648"/>
      <c r="CF515" s="648"/>
      <c r="CG515" s="648"/>
      <c r="CH515" s="648"/>
      <c r="CI515" s="648"/>
      <c r="CJ515" s="648"/>
      <c r="CK515" s="648"/>
      <c r="CL515" s="648"/>
      <c r="CM515" s="648"/>
      <c r="CN515" s="648"/>
      <c r="CO515" s="648"/>
      <c r="CP515" s="648"/>
      <c r="CQ515" s="648"/>
      <c r="CR515" s="648"/>
      <c r="CS515" s="648"/>
      <c r="CT515" s="648"/>
      <c r="CU515" s="648"/>
      <c r="CV515" s="648"/>
      <c r="CW515" s="648"/>
      <c r="CX515" s="648"/>
      <c r="CY515" s="648"/>
      <c r="CZ515" s="648"/>
      <c r="DA515" s="648"/>
      <c r="DB515" s="648"/>
      <c r="DC515" s="648"/>
      <c r="DD515" s="648"/>
      <c r="DE515" s="648"/>
      <c r="DF515" s="648"/>
      <c r="DG515" s="648"/>
      <c r="DH515" s="648"/>
      <c r="DI515" s="648"/>
      <c r="DJ515" s="648"/>
      <c r="DK515" s="648"/>
      <c r="DL515" s="648"/>
      <c r="DM515" s="648"/>
      <c r="DN515" s="648"/>
      <c r="DO515" s="648"/>
      <c r="DP515" s="648"/>
      <c r="DQ515" s="648"/>
      <c r="DR515" s="648"/>
      <c r="DS515" s="648"/>
      <c r="DT515" s="648"/>
      <c r="DU515" s="648"/>
      <c r="DV515" s="648"/>
      <c r="DW515" s="648"/>
      <c r="DX515" s="648"/>
      <c r="DY515" s="648"/>
      <c r="DZ515" s="648"/>
      <c r="EA515" s="648"/>
      <c r="EB515" s="648"/>
      <c r="EC515" s="648"/>
      <c r="ED515" s="648"/>
      <c r="EE515" s="648"/>
      <c r="EF515" s="648"/>
      <c r="EG515" s="648"/>
      <c r="EH515" s="648"/>
      <c r="EI515" s="648"/>
      <c r="EJ515" s="648"/>
      <c r="EK515" s="648"/>
      <c r="EL515" s="648"/>
      <c r="EM515" s="648"/>
      <c r="EN515" s="648"/>
      <c r="EO515" s="648"/>
      <c r="EP515" s="648"/>
      <c r="EQ515" s="648"/>
      <c r="ER515" s="648"/>
      <c r="ES515" s="648"/>
      <c r="ET515" s="648"/>
      <c r="EU515" s="648"/>
      <c r="EV515" s="648"/>
      <c r="EW515" s="648"/>
      <c r="EX515" s="648"/>
      <c r="EY515" s="648"/>
      <c r="EZ515" s="648"/>
      <c r="FA515" s="648"/>
      <c r="FB515" s="648"/>
      <c r="FC515" s="648"/>
      <c r="FD515" s="648"/>
      <c r="FE515" s="648"/>
      <c r="FF515" s="648"/>
      <c r="FG515" s="648"/>
      <c r="FH515" s="648"/>
      <c r="FI515" s="648"/>
      <c r="FJ515" s="648"/>
      <c r="FK515" s="648"/>
      <c r="FL515" s="648"/>
      <c r="FM515" s="648"/>
      <c r="FN515" s="648"/>
      <c r="FO515" s="648"/>
      <c r="FP515" s="648"/>
      <c r="FQ515" s="648"/>
      <c r="FR515" s="648"/>
      <c r="FS515" s="648"/>
      <c r="FT515" s="648"/>
      <c r="FU515" s="648"/>
      <c r="FV515" s="648"/>
      <c r="FW515" s="648"/>
      <c r="FX515" s="648"/>
      <c r="FY515" s="648"/>
      <c r="FZ515" s="648"/>
      <c r="GA515" s="648"/>
      <c r="GB515" s="648"/>
      <c r="GC515" s="648"/>
      <c r="GD515" s="648"/>
      <c r="GE515" s="648"/>
      <c r="GF515" s="648"/>
      <c r="GG515" s="648"/>
      <c r="GH515" s="648"/>
      <c r="GI515" s="648"/>
      <c r="GJ515" s="648"/>
      <c r="GK515" s="648"/>
      <c r="GL515" s="648"/>
      <c r="GM515" s="648"/>
      <c r="GN515" s="648"/>
      <c r="GO515" s="648"/>
      <c r="GP515" s="648"/>
      <c r="GQ515" s="648"/>
      <c r="GR515" s="648"/>
      <c r="GS515" s="648"/>
      <c r="GT515" s="648"/>
      <c r="GU515" s="648"/>
      <c r="GV515" s="648"/>
      <c r="GW515" s="648"/>
      <c r="GX515" s="648"/>
      <c r="GY515" s="648"/>
      <c r="GZ515" s="648"/>
      <c r="HA515" s="648"/>
      <c r="HB515" s="648"/>
      <c r="HC515" s="648"/>
      <c r="HD515" s="648"/>
      <c r="HE515" s="648"/>
      <c r="HF515" s="648"/>
      <c r="HG515" s="648"/>
      <c r="HH515" s="648"/>
      <c r="HI515" s="648"/>
      <c r="HJ515" s="648"/>
      <c r="HK515" s="648"/>
      <c r="HL515" s="648"/>
    </row>
    <row r="516" spans="1:220" s="679" customFormat="1">
      <c r="A516" s="648"/>
      <c r="B516" s="648"/>
      <c r="C516" s="648"/>
      <c r="D516" s="648"/>
      <c r="E516" s="648"/>
      <c r="F516" s="648"/>
      <c r="G516" s="690"/>
      <c r="H516" s="691"/>
      <c r="I516" s="691"/>
      <c r="J516" s="645"/>
      <c r="K516" s="648"/>
      <c r="L516" s="648"/>
      <c r="M516" s="648"/>
      <c r="N516" s="648"/>
      <c r="O516" s="648"/>
      <c r="P516" s="648"/>
      <c r="Q516" s="648"/>
      <c r="R516" s="648"/>
      <c r="S516" s="648"/>
      <c r="T516" s="648"/>
      <c r="U516" s="648"/>
      <c r="V516" s="648"/>
      <c r="W516" s="648"/>
      <c r="X516" s="648"/>
      <c r="Y516" s="648"/>
      <c r="Z516" s="648"/>
      <c r="AA516" s="648"/>
      <c r="AB516" s="648"/>
      <c r="AC516" s="648"/>
      <c r="AD516" s="648"/>
      <c r="AE516" s="648"/>
      <c r="AF516" s="648"/>
      <c r="AG516" s="648"/>
      <c r="AH516" s="648"/>
      <c r="AI516" s="648"/>
      <c r="AJ516" s="648"/>
      <c r="AK516" s="648"/>
      <c r="AL516" s="648"/>
      <c r="AM516" s="648"/>
      <c r="AN516" s="648"/>
      <c r="AO516" s="648"/>
      <c r="AP516" s="648"/>
      <c r="AQ516" s="648"/>
      <c r="AR516" s="648"/>
      <c r="AS516" s="648"/>
      <c r="AT516" s="648"/>
      <c r="AU516" s="648"/>
      <c r="AV516" s="648"/>
      <c r="AW516" s="648"/>
      <c r="AX516" s="648"/>
      <c r="AY516" s="648"/>
      <c r="AZ516" s="648"/>
      <c r="BA516" s="648"/>
      <c r="BB516" s="648"/>
      <c r="BC516" s="648"/>
      <c r="BD516" s="648"/>
      <c r="BE516" s="648"/>
      <c r="BF516" s="648"/>
      <c r="BG516" s="648"/>
      <c r="BH516" s="648"/>
      <c r="BI516" s="648"/>
      <c r="BJ516" s="648"/>
      <c r="BK516" s="648"/>
      <c r="BL516" s="648"/>
      <c r="BM516" s="648"/>
      <c r="BN516" s="648"/>
      <c r="BO516" s="648"/>
      <c r="BP516" s="648"/>
      <c r="BQ516" s="648"/>
      <c r="BR516" s="648"/>
      <c r="BS516" s="648"/>
      <c r="BT516" s="648"/>
      <c r="BU516" s="648"/>
      <c r="BV516" s="648"/>
      <c r="BW516" s="648"/>
      <c r="BX516" s="648"/>
      <c r="BY516" s="648"/>
      <c r="BZ516" s="648"/>
      <c r="CA516" s="648"/>
      <c r="CB516" s="648"/>
      <c r="CC516" s="648"/>
      <c r="CD516" s="648"/>
      <c r="CE516" s="648"/>
      <c r="CF516" s="648"/>
      <c r="CG516" s="648"/>
      <c r="CH516" s="648"/>
      <c r="CI516" s="648"/>
      <c r="CJ516" s="648"/>
      <c r="CK516" s="648"/>
      <c r="CL516" s="648"/>
      <c r="CM516" s="648"/>
      <c r="CN516" s="648"/>
      <c r="CO516" s="648"/>
      <c r="CP516" s="648"/>
      <c r="CQ516" s="648"/>
      <c r="CR516" s="648"/>
      <c r="CS516" s="648"/>
      <c r="CT516" s="648"/>
      <c r="CU516" s="648"/>
      <c r="CV516" s="648"/>
      <c r="CW516" s="648"/>
      <c r="CX516" s="648"/>
      <c r="CY516" s="648"/>
      <c r="CZ516" s="648"/>
      <c r="DA516" s="648"/>
      <c r="DB516" s="648"/>
      <c r="DC516" s="648"/>
      <c r="DD516" s="648"/>
      <c r="DE516" s="648"/>
      <c r="DF516" s="648"/>
      <c r="DG516" s="648"/>
      <c r="DH516" s="648"/>
      <c r="DI516" s="648"/>
      <c r="DJ516" s="648"/>
      <c r="DK516" s="648"/>
      <c r="DL516" s="648"/>
      <c r="DM516" s="648"/>
      <c r="DN516" s="648"/>
      <c r="DO516" s="648"/>
      <c r="DP516" s="648"/>
      <c r="DQ516" s="648"/>
      <c r="DR516" s="648"/>
      <c r="DS516" s="648"/>
      <c r="DT516" s="648"/>
      <c r="DU516" s="648"/>
      <c r="DV516" s="648"/>
      <c r="DW516" s="648"/>
      <c r="DX516" s="648"/>
      <c r="DY516" s="648"/>
      <c r="DZ516" s="648"/>
      <c r="EA516" s="648"/>
      <c r="EB516" s="648"/>
      <c r="EC516" s="648"/>
      <c r="ED516" s="648"/>
      <c r="EE516" s="648"/>
      <c r="EF516" s="648"/>
      <c r="EG516" s="648"/>
      <c r="EH516" s="648"/>
      <c r="EI516" s="648"/>
      <c r="EJ516" s="648"/>
      <c r="EK516" s="648"/>
      <c r="EL516" s="648"/>
      <c r="EM516" s="648"/>
      <c r="EN516" s="648"/>
      <c r="EO516" s="648"/>
      <c r="EP516" s="648"/>
      <c r="EQ516" s="648"/>
      <c r="ER516" s="648"/>
      <c r="ES516" s="648"/>
      <c r="ET516" s="648"/>
      <c r="EU516" s="648"/>
      <c r="EV516" s="648"/>
      <c r="EW516" s="648"/>
      <c r="EX516" s="648"/>
      <c r="EY516" s="648"/>
      <c r="EZ516" s="648"/>
      <c r="FA516" s="648"/>
      <c r="FB516" s="648"/>
      <c r="FC516" s="648"/>
      <c r="FD516" s="648"/>
      <c r="FE516" s="648"/>
      <c r="FF516" s="648"/>
      <c r="FG516" s="648"/>
      <c r="FH516" s="648"/>
      <c r="FI516" s="648"/>
      <c r="FJ516" s="648"/>
      <c r="FK516" s="648"/>
      <c r="FL516" s="648"/>
      <c r="FM516" s="648"/>
      <c r="FN516" s="648"/>
      <c r="FO516" s="648"/>
      <c r="FP516" s="648"/>
      <c r="FQ516" s="648"/>
      <c r="FR516" s="648"/>
      <c r="FS516" s="648"/>
      <c r="FT516" s="648"/>
      <c r="FU516" s="648"/>
      <c r="FV516" s="648"/>
      <c r="FW516" s="648"/>
      <c r="FX516" s="648"/>
      <c r="FY516" s="648"/>
      <c r="FZ516" s="648"/>
      <c r="GA516" s="648"/>
      <c r="GB516" s="648"/>
      <c r="GC516" s="648"/>
      <c r="GD516" s="648"/>
      <c r="GE516" s="648"/>
      <c r="GF516" s="648"/>
      <c r="GG516" s="648"/>
      <c r="GH516" s="648"/>
      <c r="GI516" s="648"/>
      <c r="GJ516" s="648"/>
      <c r="GK516" s="648"/>
      <c r="GL516" s="648"/>
      <c r="GM516" s="648"/>
      <c r="GN516" s="648"/>
      <c r="GO516" s="648"/>
      <c r="GP516" s="648"/>
      <c r="GQ516" s="648"/>
      <c r="GR516" s="648"/>
      <c r="GS516" s="648"/>
      <c r="GT516" s="648"/>
      <c r="GU516" s="648"/>
      <c r="GV516" s="648"/>
      <c r="GW516" s="648"/>
      <c r="GX516" s="648"/>
      <c r="GY516" s="648"/>
      <c r="GZ516" s="648"/>
      <c r="HA516" s="648"/>
      <c r="HB516" s="648"/>
      <c r="HC516" s="648"/>
      <c r="HD516" s="648"/>
      <c r="HE516" s="648"/>
      <c r="HF516" s="648"/>
      <c r="HG516" s="648"/>
      <c r="HH516" s="648"/>
      <c r="HI516" s="648"/>
      <c r="HJ516" s="648"/>
      <c r="HK516" s="648"/>
      <c r="HL516" s="648"/>
    </row>
    <row r="517" spans="1:220" s="679" customFormat="1">
      <c r="A517" s="648"/>
      <c r="B517" s="648"/>
      <c r="C517" s="648"/>
      <c r="D517" s="648"/>
      <c r="E517" s="648"/>
      <c r="F517" s="648"/>
      <c r="G517" s="690"/>
      <c r="H517" s="691"/>
      <c r="I517" s="691"/>
      <c r="J517" s="645"/>
      <c r="K517" s="648"/>
      <c r="L517" s="648"/>
      <c r="M517" s="648"/>
      <c r="N517" s="648"/>
      <c r="O517" s="648"/>
      <c r="P517" s="648"/>
      <c r="Q517" s="648"/>
      <c r="R517" s="648"/>
      <c r="S517" s="648"/>
      <c r="T517" s="648"/>
      <c r="U517" s="648"/>
      <c r="V517" s="648"/>
      <c r="W517" s="648"/>
      <c r="X517" s="648"/>
      <c r="Y517" s="648"/>
      <c r="Z517" s="648"/>
      <c r="AA517" s="648"/>
      <c r="AB517" s="648"/>
      <c r="AC517" s="648"/>
      <c r="AD517" s="648"/>
      <c r="AE517" s="648"/>
      <c r="AF517" s="648"/>
      <c r="AG517" s="648"/>
      <c r="AH517" s="648"/>
      <c r="AI517" s="648"/>
      <c r="AJ517" s="648"/>
      <c r="AK517" s="648"/>
      <c r="AL517" s="648"/>
      <c r="AM517" s="648"/>
      <c r="AN517" s="648"/>
      <c r="AO517" s="648"/>
      <c r="AP517" s="648"/>
      <c r="AQ517" s="648"/>
      <c r="AR517" s="648"/>
      <c r="AS517" s="648"/>
      <c r="AT517" s="648"/>
      <c r="AU517" s="648"/>
      <c r="AV517" s="648"/>
      <c r="AW517" s="648"/>
      <c r="AX517" s="648"/>
      <c r="AY517" s="648"/>
      <c r="AZ517" s="648"/>
      <c r="BA517" s="648"/>
      <c r="BB517" s="648"/>
      <c r="BC517" s="648"/>
      <c r="BD517" s="648"/>
      <c r="BE517" s="648"/>
      <c r="BF517" s="648"/>
      <c r="BG517" s="648"/>
      <c r="BH517" s="648"/>
      <c r="BI517" s="648"/>
      <c r="BJ517" s="648"/>
      <c r="BK517" s="648"/>
      <c r="BL517" s="648"/>
      <c r="BM517" s="648"/>
      <c r="BN517" s="648"/>
      <c r="BO517" s="648"/>
      <c r="BP517" s="648"/>
      <c r="BQ517" s="648"/>
      <c r="BR517" s="648"/>
      <c r="BS517" s="648"/>
      <c r="BT517" s="648"/>
      <c r="BU517" s="648"/>
      <c r="BV517" s="648"/>
      <c r="BW517" s="648"/>
      <c r="BX517" s="648"/>
      <c r="BY517" s="648"/>
      <c r="BZ517" s="648"/>
      <c r="CA517" s="648"/>
      <c r="CB517" s="648"/>
      <c r="CC517" s="648"/>
      <c r="CD517" s="648"/>
      <c r="CE517" s="648"/>
      <c r="CF517" s="648"/>
      <c r="CG517" s="648"/>
      <c r="CH517" s="648"/>
      <c r="CI517" s="648"/>
      <c r="CJ517" s="648"/>
      <c r="CK517" s="648"/>
      <c r="CL517" s="648"/>
      <c r="CM517" s="648"/>
      <c r="CN517" s="648"/>
      <c r="CO517" s="648"/>
      <c r="CP517" s="648"/>
      <c r="CQ517" s="648"/>
      <c r="CR517" s="648"/>
      <c r="CS517" s="648"/>
      <c r="CT517" s="648"/>
      <c r="CU517" s="648"/>
      <c r="CV517" s="648"/>
      <c r="CW517" s="648"/>
      <c r="CX517" s="648"/>
      <c r="CY517" s="648"/>
      <c r="CZ517" s="648"/>
      <c r="DA517" s="648"/>
      <c r="DB517" s="648"/>
      <c r="DC517" s="648"/>
      <c r="DD517" s="648"/>
      <c r="DE517" s="648"/>
      <c r="DF517" s="648"/>
      <c r="DG517" s="648"/>
      <c r="DH517" s="648"/>
      <c r="DI517" s="648"/>
      <c r="DJ517" s="648"/>
      <c r="DK517" s="648"/>
      <c r="DL517" s="648"/>
      <c r="DM517" s="648"/>
      <c r="DN517" s="648"/>
      <c r="DO517" s="648"/>
      <c r="DP517" s="648"/>
      <c r="DQ517" s="648"/>
      <c r="DR517" s="648"/>
      <c r="DS517" s="648"/>
      <c r="DT517" s="648"/>
      <c r="DU517" s="648"/>
      <c r="DV517" s="648"/>
      <c r="DW517" s="648"/>
      <c r="DX517" s="648"/>
      <c r="DY517" s="648"/>
      <c r="DZ517" s="648"/>
      <c r="EA517" s="648"/>
      <c r="EB517" s="648"/>
      <c r="EC517" s="648"/>
      <c r="ED517" s="648"/>
      <c r="EE517" s="648"/>
      <c r="EF517" s="648"/>
      <c r="EG517" s="648"/>
      <c r="EH517" s="648"/>
      <c r="EI517" s="648"/>
      <c r="EJ517" s="648"/>
      <c r="EK517" s="648"/>
      <c r="EL517" s="648"/>
      <c r="EM517" s="648"/>
      <c r="EN517" s="648"/>
      <c r="EO517" s="648"/>
      <c r="EP517" s="648"/>
      <c r="EQ517" s="648"/>
      <c r="ER517" s="648"/>
      <c r="ES517" s="648"/>
      <c r="ET517" s="648"/>
      <c r="EU517" s="648"/>
      <c r="EV517" s="648"/>
      <c r="EW517" s="648"/>
      <c r="EX517" s="648"/>
      <c r="EY517" s="648"/>
      <c r="EZ517" s="648"/>
      <c r="FA517" s="648"/>
      <c r="FB517" s="648"/>
      <c r="FC517" s="648"/>
      <c r="FD517" s="648"/>
      <c r="FE517" s="648"/>
      <c r="FF517" s="648"/>
      <c r="FG517" s="648"/>
      <c r="FH517" s="648"/>
      <c r="FI517" s="648"/>
      <c r="FJ517" s="648"/>
      <c r="FK517" s="648"/>
      <c r="FL517" s="648"/>
      <c r="FM517" s="648"/>
      <c r="FN517" s="648"/>
      <c r="FO517" s="648"/>
      <c r="FP517" s="648"/>
      <c r="FQ517" s="648"/>
      <c r="FR517" s="648"/>
      <c r="FS517" s="648"/>
      <c r="FT517" s="648"/>
      <c r="FU517" s="648"/>
      <c r="FV517" s="648"/>
      <c r="FW517" s="648"/>
      <c r="FX517" s="648"/>
      <c r="FY517" s="648"/>
      <c r="FZ517" s="648"/>
      <c r="GA517" s="648"/>
      <c r="GB517" s="648"/>
      <c r="GC517" s="648"/>
      <c r="GD517" s="648"/>
      <c r="GE517" s="648"/>
      <c r="GF517" s="648"/>
      <c r="GG517" s="648"/>
      <c r="GH517" s="648"/>
      <c r="GI517" s="648"/>
      <c r="GJ517" s="648"/>
      <c r="GK517" s="648"/>
      <c r="GL517" s="648"/>
      <c r="GM517" s="648"/>
      <c r="GN517" s="648"/>
      <c r="GO517" s="648"/>
      <c r="GP517" s="648"/>
      <c r="GQ517" s="648"/>
      <c r="GR517" s="648"/>
      <c r="GS517" s="648"/>
      <c r="GT517" s="648"/>
      <c r="GU517" s="648"/>
      <c r="GV517" s="648"/>
      <c r="GW517" s="648"/>
      <c r="GX517" s="648"/>
      <c r="GY517" s="648"/>
      <c r="GZ517" s="648"/>
      <c r="HA517" s="648"/>
      <c r="HB517" s="648"/>
      <c r="HC517" s="648"/>
      <c r="HD517" s="648"/>
      <c r="HE517" s="648"/>
      <c r="HF517" s="648"/>
      <c r="HG517" s="648"/>
      <c r="HH517" s="648"/>
      <c r="HI517" s="648"/>
      <c r="HJ517" s="648"/>
      <c r="HK517" s="648"/>
      <c r="HL517" s="648"/>
    </row>
    <row r="518" spans="1:220" s="679" customFormat="1">
      <c r="A518" s="648"/>
      <c r="B518" s="648"/>
      <c r="C518" s="648"/>
      <c r="D518" s="648"/>
      <c r="E518" s="648"/>
      <c r="F518" s="648"/>
      <c r="G518" s="690"/>
      <c r="H518" s="691"/>
      <c r="I518" s="691"/>
      <c r="J518" s="645"/>
      <c r="K518" s="648"/>
      <c r="L518" s="648"/>
      <c r="M518" s="648"/>
      <c r="N518" s="648"/>
      <c r="O518" s="648"/>
      <c r="P518" s="648"/>
      <c r="Q518" s="648"/>
      <c r="R518" s="648"/>
      <c r="S518" s="648"/>
      <c r="T518" s="648"/>
      <c r="U518" s="648"/>
      <c r="V518" s="648"/>
      <c r="W518" s="648"/>
      <c r="X518" s="648"/>
      <c r="Y518" s="648"/>
      <c r="Z518" s="648"/>
      <c r="AA518" s="648"/>
      <c r="AB518" s="648"/>
      <c r="AC518" s="648"/>
      <c r="AD518" s="648"/>
      <c r="AE518" s="648"/>
      <c r="AF518" s="648"/>
      <c r="AG518" s="648"/>
      <c r="AH518" s="648"/>
      <c r="AI518" s="648"/>
      <c r="AJ518" s="648"/>
      <c r="AK518" s="648"/>
      <c r="AL518" s="648"/>
      <c r="AM518" s="648"/>
      <c r="AN518" s="648"/>
      <c r="AO518" s="648"/>
      <c r="AP518" s="648"/>
      <c r="AQ518" s="648"/>
      <c r="AR518" s="648"/>
      <c r="AS518" s="648"/>
      <c r="AT518" s="648"/>
      <c r="AU518" s="648"/>
      <c r="AV518" s="648"/>
      <c r="AW518" s="648"/>
      <c r="AX518" s="648"/>
      <c r="AY518" s="648"/>
      <c r="AZ518" s="648"/>
      <c r="BA518" s="648"/>
      <c r="BB518" s="648"/>
      <c r="BC518" s="648"/>
      <c r="BD518" s="648"/>
      <c r="BE518" s="648"/>
      <c r="BF518" s="648"/>
      <c r="BG518" s="648"/>
      <c r="BH518" s="648"/>
      <c r="BI518" s="648"/>
      <c r="BJ518" s="648"/>
      <c r="BK518" s="648"/>
      <c r="BL518" s="648"/>
      <c r="BM518" s="648"/>
      <c r="BN518" s="648"/>
      <c r="BO518" s="648"/>
      <c r="BP518" s="648"/>
      <c r="BQ518" s="648"/>
      <c r="BR518" s="648"/>
      <c r="BS518" s="648"/>
      <c r="BT518" s="648"/>
      <c r="BU518" s="648"/>
      <c r="BV518" s="648"/>
      <c r="BW518" s="648"/>
      <c r="BX518" s="648"/>
      <c r="BY518" s="648"/>
      <c r="BZ518" s="648"/>
      <c r="CA518" s="648"/>
      <c r="CB518" s="648"/>
      <c r="CC518" s="648"/>
      <c r="CD518" s="648"/>
      <c r="CE518" s="648"/>
      <c r="CF518" s="648"/>
      <c r="CG518" s="648"/>
      <c r="CH518" s="648"/>
      <c r="CI518" s="648"/>
      <c r="CJ518" s="648"/>
      <c r="CK518" s="648"/>
      <c r="CL518" s="648"/>
      <c r="CM518" s="648"/>
      <c r="CN518" s="648"/>
      <c r="CO518" s="648"/>
      <c r="CP518" s="648"/>
      <c r="CQ518" s="648"/>
      <c r="CR518" s="648"/>
      <c r="CS518" s="648"/>
      <c r="CT518" s="648"/>
      <c r="CU518" s="648"/>
      <c r="CV518" s="648"/>
      <c r="CW518" s="648"/>
      <c r="CX518" s="648"/>
      <c r="CY518" s="648"/>
      <c r="CZ518" s="648"/>
      <c r="DA518" s="648"/>
      <c r="DB518" s="648"/>
      <c r="DC518" s="648"/>
      <c r="DD518" s="648"/>
      <c r="DE518" s="648"/>
      <c r="DF518" s="648"/>
      <c r="DG518" s="648"/>
      <c r="DH518" s="648"/>
      <c r="DI518" s="648"/>
      <c r="DJ518" s="648"/>
      <c r="DK518" s="648"/>
      <c r="DL518" s="648"/>
      <c r="DM518" s="648"/>
      <c r="DN518" s="648"/>
      <c r="DO518" s="648"/>
      <c r="DP518" s="648"/>
      <c r="DQ518" s="648"/>
      <c r="DR518" s="648"/>
      <c r="DS518" s="648"/>
      <c r="DT518" s="648"/>
      <c r="DU518" s="648"/>
      <c r="DV518" s="648"/>
      <c r="DW518" s="648"/>
      <c r="DX518" s="648"/>
      <c r="DY518" s="648"/>
      <c r="DZ518" s="648"/>
      <c r="EA518" s="648"/>
      <c r="EB518" s="648"/>
      <c r="EC518" s="648"/>
      <c r="ED518" s="648"/>
      <c r="EE518" s="648"/>
      <c r="EF518" s="648"/>
      <c r="EG518" s="648"/>
      <c r="EH518" s="648"/>
      <c r="EI518" s="648"/>
      <c r="EJ518" s="648"/>
      <c r="EK518" s="648"/>
      <c r="EL518" s="648"/>
      <c r="EM518" s="648"/>
      <c r="EN518" s="648"/>
      <c r="EO518" s="648"/>
      <c r="EP518" s="648"/>
      <c r="EQ518" s="648"/>
      <c r="ER518" s="648"/>
      <c r="ES518" s="648"/>
      <c r="ET518" s="648"/>
      <c r="EU518" s="648"/>
      <c r="EV518" s="648"/>
      <c r="EW518" s="648"/>
      <c r="EX518" s="648"/>
      <c r="EY518" s="648"/>
      <c r="EZ518" s="648"/>
      <c r="FA518" s="648"/>
      <c r="FB518" s="648"/>
      <c r="FC518" s="648"/>
      <c r="FD518" s="648"/>
      <c r="FE518" s="648"/>
      <c r="FF518" s="648"/>
      <c r="FG518" s="648"/>
      <c r="FH518" s="648"/>
      <c r="FI518" s="648"/>
      <c r="FJ518" s="648"/>
      <c r="FK518" s="648"/>
      <c r="FL518" s="648"/>
      <c r="FM518" s="648"/>
      <c r="FN518" s="648"/>
      <c r="FO518" s="648"/>
      <c r="FP518" s="648"/>
      <c r="FQ518" s="648"/>
      <c r="FR518" s="648"/>
      <c r="FS518" s="648"/>
      <c r="FT518" s="648"/>
      <c r="FU518" s="648"/>
      <c r="FV518" s="648"/>
      <c r="FW518" s="648"/>
      <c r="FX518" s="648"/>
      <c r="FY518" s="648"/>
      <c r="FZ518" s="648"/>
      <c r="GA518" s="648"/>
      <c r="GB518" s="648"/>
      <c r="GC518" s="648"/>
      <c r="GD518" s="648"/>
      <c r="GE518" s="648"/>
      <c r="GF518" s="648"/>
      <c r="GG518" s="648"/>
      <c r="GH518" s="648"/>
      <c r="GI518" s="648"/>
      <c r="GJ518" s="648"/>
      <c r="GK518" s="648"/>
      <c r="GL518" s="648"/>
      <c r="GM518" s="648"/>
      <c r="GN518" s="648"/>
      <c r="GO518" s="648"/>
      <c r="GP518" s="648"/>
      <c r="GQ518" s="648"/>
      <c r="GR518" s="648"/>
      <c r="GS518" s="648"/>
      <c r="GT518" s="648"/>
      <c r="GU518" s="648"/>
      <c r="GV518" s="648"/>
      <c r="GW518" s="648"/>
      <c r="GX518" s="648"/>
      <c r="GY518" s="648"/>
      <c r="GZ518" s="648"/>
      <c r="HA518" s="648"/>
      <c r="HB518" s="648"/>
      <c r="HC518" s="648"/>
      <c r="HD518" s="648"/>
      <c r="HE518" s="648"/>
      <c r="HF518" s="648"/>
      <c r="HG518" s="648"/>
      <c r="HH518" s="648"/>
      <c r="HI518" s="648"/>
      <c r="HJ518" s="648"/>
      <c r="HK518" s="648"/>
      <c r="HL518" s="648"/>
    </row>
    <row r="519" spans="1:220" s="679" customFormat="1">
      <c r="A519" s="648"/>
      <c r="B519" s="648"/>
      <c r="C519" s="648"/>
      <c r="D519" s="648"/>
      <c r="E519" s="648"/>
      <c r="F519" s="648"/>
      <c r="G519" s="690"/>
      <c r="H519" s="691"/>
      <c r="I519" s="691"/>
      <c r="J519" s="645"/>
      <c r="K519" s="648"/>
      <c r="L519" s="648"/>
      <c r="M519" s="648"/>
      <c r="N519" s="648"/>
      <c r="O519" s="648"/>
      <c r="P519" s="648"/>
      <c r="Q519" s="648"/>
      <c r="R519" s="648"/>
      <c r="S519" s="648"/>
      <c r="T519" s="648"/>
      <c r="U519" s="648"/>
      <c r="V519" s="648"/>
      <c r="W519" s="648"/>
      <c r="X519" s="648"/>
      <c r="Y519" s="648"/>
      <c r="Z519" s="648"/>
      <c r="AA519" s="648"/>
      <c r="AB519" s="648"/>
      <c r="AC519" s="648"/>
      <c r="AD519" s="648"/>
      <c r="AE519" s="648"/>
      <c r="AF519" s="648"/>
      <c r="AG519" s="648"/>
      <c r="AH519" s="648"/>
      <c r="AI519" s="648"/>
      <c r="AJ519" s="648"/>
      <c r="AK519" s="648"/>
      <c r="AL519" s="648"/>
      <c r="AM519" s="648"/>
      <c r="AN519" s="648"/>
      <c r="AO519" s="648"/>
      <c r="AP519" s="648"/>
      <c r="AQ519" s="648"/>
      <c r="AR519" s="648"/>
      <c r="AS519" s="648"/>
      <c r="AT519" s="648"/>
      <c r="AU519" s="648"/>
      <c r="AV519" s="648"/>
      <c r="AW519" s="648"/>
      <c r="AX519" s="648"/>
      <c r="AY519" s="648"/>
      <c r="AZ519" s="648"/>
      <c r="BA519" s="648"/>
      <c r="BB519" s="648"/>
      <c r="BC519" s="648"/>
      <c r="BD519" s="648"/>
      <c r="BE519" s="648"/>
      <c r="BF519" s="648"/>
      <c r="BG519" s="648"/>
      <c r="BH519" s="648"/>
      <c r="BI519" s="648"/>
      <c r="BJ519" s="648"/>
      <c r="BK519" s="648"/>
      <c r="BL519" s="648"/>
      <c r="BM519" s="648"/>
      <c r="BN519" s="648"/>
      <c r="BO519" s="648"/>
      <c r="BP519" s="648"/>
      <c r="BQ519" s="648"/>
      <c r="BR519" s="648"/>
      <c r="BS519" s="648"/>
      <c r="BT519" s="648"/>
      <c r="BU519" s="648"/>
      <c r="BV519" s="648"/>
      <c r="BW519" s="648"/>
      <c r="BX519" s="648"/>
      <c r="BY519" s="648"/>
      <c r="BZ519" s="648"/>
      <c r="CA519" s="648"/>
      <c r="CB519" s="648"/>
      <c r="CC519" s="648"/>
      <c r="CD519" s="648"/>
      <c r="CE519" s="648"/>
      <c r="CF519" s="648"/>
      <c r="CG519" s="648"/>
      <c r="CH519" s="648"/>
      <c r="CI519" s="648"/>
      <c r="CJ519" s="648"/>
      <c r="CK519" s="648"/>
      <c r="CL519" s="648"/>
      <c r="CM519" s="648"/>
      <c r="CN519" s="648"/>
      <c r="CO519" s="648"/>
      <c r="CP519" s="648"/>
      <c r="CQ519" s="648"/>
      <c r="CR519" s="648"/>
      <c r="CS519" s="648"/>
      <c r="CT519" s="648"/>
      <c r="CU519" s="648"/>
      <c r="CV519" s="648"/>
      <c r="CW519" s="648"/>
      <c r="CX519" s="648"/>
      <c r="CY519" s="648"/>
      <c r="CZ519" s="648"/>
      <c r="DA519" s="648"/>
      <c r="DB519" s="648"/>
      <c r="DC519" s="648"/>
      <c r="DD519" s="648"/>
      <c r="DE519" s="648"/>
      <c r="DF519" s="648"/>
      <c r="DG519" s="648"/>
      <c r="DH519" s="648"/>
      <c r="DI519" s="648"/>
      <c r="DJ519" s="648"/>
      <c r="DK519" s="648"/>
      <c r="DL519" s="648"/>
      <c r="DM519" s="648"/>
      <c r="DN519" s="648"/>
      <c r="DO519" s="648"/>
      <c r="DP519" s="648"/>
      <c r="DQ519" s="648"/>
      <c r="DR519" s="648"/>
      <c r="DS519" s="648"/>
      <c r="DT519" s="648"/>
      <c r="DU519" s="648"/>
      <c r="DV519" s="648"/>
      <c r="DW519" s="648"/>
      <c r="DX519" s="648"/>
      <c r="DY519" s="648"/>
      <c r="DZ519" s="648"/>
      <c r="EA519" s="648"/>
      <c r="EB519" s="648"/>
      <c r="EC519" s="648"/>
      <c r="ED519" s="648"/>
      <c r="EE519" s="648"/>
      <c r="EF519" s="648"/>
      <c r="EG519" s="648"/>
      <c r="EH519" s="648"/>
      <c r="EI519" s="648"/>
      <c r="EJ519" s="648"/>
      <c r="EK519" s="648"/>
      <c r="EL519" s="648"/>
      <c r="EM519" s="648"/>
      <c r="EN519" s="648"/>
      <c r="EO519" s="648"/>
      <c r="EP519" s="648"/>
      <c r="EQ519" s="648"/>
      <c r="ER519" s="648"/>
      <c r="ES519" s="648"/>
      <c r="ET519" s="648"/>
      <c r="EU519" s="648"/>
      <c r="EV519" s="648"/>
      <c r="EW519" s="648"/>
      <c r="EX519" s="648"/>
      <c r="EY519" s="648"/>
      <c r="EZ519" s="648"/>
      <c r="FA519" s="648"/>
      <c r="FB519" s="648"/>
      <c r="FC519" s="648"/>
      <c r="FD519" s="648"/>
      <c r="FE519" s="648"/>
      <c r="FF519" s="648"/>
      <c r="FG519" s="648"/>
      <c r="FH519" s="648"/>
      <c r="FI519" s="648"/>
      <c r="FJ519" s="648"/>
      <c r="FK519" s="648"/>
      <c r="FL519" s="648"/>
      <c r="FM519" s="648"/>
      <c r="FN519" s="648"/>
      <c r="FO519" s="648"/>
      <c r="FP519" s="648"/>
      <c r="FQ519" s="648"/>
      <c r="FR519" s="648"/>
      <c r="FS519" s="648"/>
      <c r="FT519" s="648"/>
      <c r="FU519" s="648"/>
      <c r="FV519" s="648"/>
      <c r="FW519" s="648"/>
      <c r="FX519" s="648"/>
      <c r="FY519" s="648"/>
      <c r="FZ519" s="648"/>
      <c r="GA519" s="648"/>
      <c r="GB519" s="648"/>
      <c r="GC519" s="648"/>
      <c r="GD519" s="648"/>
      <c r="GE519" s="648"/>
      <c r="GF519" s="648"/>
      <c r="GG519" s="648"/>
      <c r="GH519" s="648"/>
      <c r="GI519" s="648"/>
      <c r="GJ519" s="648"/>
      <c r="GK519" s="648"/>
      <c r="GL519" s="648"/>
      <c r="GM519" s="648"/>
      <c r="GN519" s="648"/>
      <c r="GO519" s="648"/>
      <c r="GP519" s="648"/>
      <c r="GQ519" s="648"/>
      <c r="GR519" s="648"/>
      <c r="GS519" s="648"/>
      <c r="GT519" s="648"/>
      <c r="GU519" s="648"/>
      <c r="GV519" s="648"/>
      <c r="GW519" s="648"/>
      <c r="GX519" s="648"/>
      <c r="GY519" s="648"/>
      <c r="GZ519" s="648"/>
      <c r="HA519" s="648"/>
      <c r="HB519" s="648"/>
      <c r="HC519" s="648"/>
      <c r="HD519" s="648"/>
      <c r="HE519" s="648"/>
      <c r="HF519" s="648"/>
      <c r="HG519" s="648"/>
      <c r="HH519" s="648"/>
      <c r="HI519" s="648"/>
      <c r="HJ519" s="648"/>
      <c r="HK519" s="648"/>
      <c r="HL519" s="648"/>
    </row>
    <row r="520" spans="1:220" s="679" customFormat="1">
      <c r="A520" s="648"/>
      <c r="B520" s="648"/>
      <c r="C520" s="648"/>
      <c r="D520" s="648"/>
      <c r="E520" s="648"/>
      <c r="F520" s="648"/>
      <c r="G520" s="690"/>
      <c r="H520" s="691"/>
      <c r="I520" s="691"/>
      <c r="J520" s="645"/>
      <c r="K520" s="648"/>
      <c r="L520" s="648"/>
      <c r="M520" s="648"/>
      <c r="N520" s="648"/>
      <c r="O520" s="648"/>
      <c r="P520" s="648"/>
      <c r="Q520" s="648"/>
      <c r="R520" s="648"/>
      <c r="S520" s="648"/>
      <c r="T520" s="648"/>
      <c r="U520" s="648"/>
      <c r="V520" s="648"/>
      <c r="W520" s="648"/>
      <c r="X520" s="648"/>
      <c r="Y520" s="648"/>
      <c r="Z520" s="648"/>
      <c r="AA520" s="648"/>
      <c r="AB520" s="648"/>
      <c r="AC520" s="648"/>
      <c r="AD520" s="648"/>
      <c r="AE520" s="648"/>
      <c r="AF520" s="648"/>
      <c r="AG520" s="648"/>
      <c r="AH520" s="648"/>
      <c r="AI520" s="648"/>
      <c r="AJ520" s="648"/>
      <c r="AK520" s="648"/>
      <c r="AL520" s="648"/>
      <c r="AM520" s="648"/>
      <c r="AN520" s="648"/>
      <c r="AO520" s="648"/>
      <c r="AP520" s="648"/>
      <c r="AQ520" s="648"/>
      <c r="AR520" s="648"/>
      <c r="AS520" s="648"/>
      <c r="AT520" s="648"/>
      <c r="AU520" s="648"/>
      <c r="AV520" s="648"/>
      <c r="AW520" s="648"/>
      <c r="AX520" s="648"/>
      <c r="AY520" s="648"/>
      <c r="AZ520" s="648"/>
      <c r="BA520" s="648"/>
      <c r="BB520" s="648"/>
      <c r="BC520" s="648"/>
      <c r="BD520" s="648"/>
      <c r="BE520" s="648"/>
      <c r="BF520" s="648"/>
      <c r="BG520" s="648"/>
      <c r="BH520" s="648"/>
      <c r="BI520" s="648"/>
      <c r="BJ520" s="648"/>
      <c r="BK520" s="648"/>
      <c r="BL520" s="648"/>
      <c r="BM520" s="648"/>
      <c r="BN520" s="648"/>
      <c r="BO520" s="648"/>
      <c r="BP520" s="648"/>
      <c r="BQ520" s="648"/>
      <c r="BR520" s="648"/>
      <c r="BS520" s="648"/>
      <c r="BT520" s="648"/>
      <c r="BU520" s="648"/>
      <c r="BV520" s="648"/>
      <c r="BW520" s="648"/>
      <c r="BX520" s="648"/>
      <c r="BY520" s="648"/>
      <c r="BZ520" s="648"/>
      <c r="CA520" s="648"/>
      <c r="CB520" s="648"/>
      <c r="CC520" s="648"/>
      <c r="CD520" s="648"/>
      <c r="CE520" s="648"/>
      <c r="CF520" s="648"/>
      <c r="CG520" s="648"/>
      <c r="CH520" s="648"/>
      <c r="CI520" s="648"/>
      <c r="CJ520" s="648"/>
      <c r="CK520" s="648"/>
      <c r="CL520" s="648"/>
      <c r="CM520" s="648"/>
      <c r="CN520" s="648"/>
      <c r="CO520" s="648"/>
      <c r="CP520" s="648"/>
      <c r="CQ520" s="648"/>
      <c r="CR520" s="648"/>
      <c r="CS520" s="648"/>
      <c r="CT520" s="648"/>
      <c r="CU520" s="648"/>
      <c r="CV520" s="648"/>
      <c r="CW520" s="648"/>
      <c r="CX520" s="648"/>
      <c r="CY520" s="648"/>
      <c r="CZ520" s="648"/>
      <c r="DA520" s="648"/>
      <c r="DB520" s="648"/>
      <c r="DC520" s="648"/>
      <c r="DD520" s="648"/>
      <c r="DE520" s="648"/>
      <c r="DF520" s="648"/>
      <c r="DG520" s="648"/>
      <c r="DH520" s="648"/>
      <c r="DI520" s="648"/>
      <c r="DJ520" s="648"/>
      <c r="DK520" s="648"/>
      <c r="DL520" s="648"/>
      <c r="DM520" s="648"/>
      <c r="DN520" s="648"/>
      <c r="DO520" s="648"/>
      <c r="DP520" s="648"/>
      <c r="DQ520" s="648"/>
      <c r="DR520" s="648"/>
      <c r="DS520" s="648"/>
      <c r="DT520" s="648"/>
      <c r="DU520" s="648"/>
      <c r="DV520" s="648"/>
      <c r="DW520" s="648"/>
      <c r="DX520" s="648"/>
      <c r="DY520" s="648"/>
      <c r="DZ520" s="648"/>
      <c r="EA520" s="648"/>
      <c r="EB520" s="648"/>
      <c r="EC520" s="648"/>
      <c r="ED520" s="648"/>
      <c r="EE520" s="648"/>
      <c r="EF520" s="648"/>
      <c r="EG520" s="648"/>
      <c r="EH520" s="648"/>
      <c r="EI520" s="648"/>
      <c r="EJ520" s="648"/>
      <c r="EK520" s="648"/>
      <c r="EL520" s="648"/>
      <c r="EM520" s="648"/>
      <c r="EN520" s="648"/>
      <c r="EO520" s="648"/>
      <c r="EP520" s="648"/>
      <c r="EQ520" s="648"/>
      <c r="ER520" s="648"/>
      <c r="ES520" s="648"/>
      <c r="ET520" s="648"/>
      <c r="EU520" s="648"/>
      <c r="EV520" s="648"/>
      <c r="EW520" s="648"/>
      <c r="EX520" s="648"/>
      <c r="EY520" s="648"/>
      <c r="EZ520" s="648"/>
      <c r="FA520" s="648"/>
      <c r="FB520" s="648"/>
      <c r="FC520" s="648"/>
      <c r="FD520" s="648"/>
      <c r="FE520" s="648"/>
      <c r="FF520" s="648"/>
      <c r="FG520" s="648"/>
      <c r="FH520" s="648"/>
      <c r="FI520" s="648"/>
      <c r="FJ520" s="648"/>
      <c r="FK520" s="648"/>
      <c r="FL520" s="648"/>
      <c r="FM520" s="648"/>
      <c r="FN520" s="648"/>
      <c r="FO520" s="648"/>
      <c r="FP520" s="648"/>
      <c r="FQ520" s="648"/>
      <c r="FR520" s="648"/>
      <c r="FS520" s="648"/>
      <c r="FT520" s="648"/>
      <c r="FU520" s="648"/>
      <c r="FV520" s="648"/>
      <c r="FW520" s="648"/>
      <c r="FX520" s="648"/>
      <c r="FY520" s="648"/>
      <c r="FZ520" s="648"/>
      <c r="GA520" s="648"/>
      <c r="GB520" s="648"/>
      <c r="GC520" s="648"/>
      <c r="GD520" s="648"/>
      <c r="GE520" s="648"/>
      <c r="GF520" s="648"/>
      <c r="GG520" s="648"/>
      <c r="GH520" s="648"/>
      <c r="GI520" s="648"/>
      <c r="GJ520" s="648"/>
      <c r="GK520" s="648"/>
      <c r="GL520" s="648"/>
      <c r="GM520" s="648"/>
      <c r="GN520" s="648"/>
      <c r="GO520" s="648"/>
      <c r="GP520" s="648"/>
      <c r="GQ520" s="648"/>
      <c r="GR520" s="648"/>
      <c r="GS520" s="648"/>
      <c r="GT520" s="648"/>
      <c r="GU520" s="648"/>
      <c r="GV520" s="648"/>
      <c r="GW520" s="648"/>
      <c r="GX520" s="648"/>
      <c r="GY520" s="648"/>
      <c r="GZ520" s="648"/>
      <c r="HA520" s="648"/>
      <c r="HB520" s="648"/>
      <c r="HC520" s="648"/>
      <c r="HD520" s="648"/>
      <c r="HE520" s="648"/>
      <c r="HF520" s="648"/>
      <c r="HG520" s="648"/>
      <c r="HH520" s="648"/>
      <c r="HI520" s="648"/>
      <c r="HJ520" s="648"/>
      <c r="HK520" s="648"/>
      <c r="HL520" s="648"/>
    </row>
    <row r="521" spans="1:220" s="679" customFormat="1">
      <c r="A521" s="648"/>
      <c r="B521" s="648"/>
      <c r="C521" s="648"/>
      <c r="D521" s="648"/>
      <c r="E521" s="648"/>
      <c r="F521" s="648"/>
      <c r="G521" s="690"/>
      <c r="H521" s="691"/>
      <c r="I521" s="691"/>
      <c r="J521" s="645"/>
      <c r="K521" s="648"/>
      <c r="L521" s="648"/>
      <c r="M521" s="648"/>
      <c r="N521" s="648"/>
      <c r="O521" s="648"/>
      <c r="P521" s="648"/>
      <c r="Q521" s="648"/>
      <c r="R521" s="648"/>
      <c r="S521" s="648"/>
      <c r="T521" s="648"/>
      <c r="U521" s="648"/>
      <c r="V521" s="648"/>
      <c r="W521" s="648"/>
      <c r="X521" s="648"/>
      <c r="Y521" s="648"/>
      <c r="Z521" s="648"/>
      <c r="AA521" s="648"/>
      <c r="AB521" s="648"/>
      <c r="AC521" s="648"/>
      <c r="AD521" s="648"/>
      <c r="AE521" s="648"/>
      <c r="AF521" s="648"/>
      <c r="AG521" s="648"/>
      <c r="AH521" s="648"/>
      <c r="AI521" s="648"/>
      <c r="AJ521" s="648"/>
      <c r="AK521" s="648"/>
      <c r="AL521" s="648"/>
      <c r="AM521" s="648"/>
      <c r="AN521" s="648"/>
      <c r="AO521" s="648"/>
      <c r="AP521" s="648"/>
      <c r="AQ521" s="648"/>
      <c r="AR521" s="648"/>
      <c r="AS521" s="648"/>
      <c r="AT521" s="648"/>
      <c r="AU521" s="648"/>
      <c r="AV521" s="648"/>
      <c r="AW521" s="648"/>
      <c r="AX521" s="648"/>
      <c r="AY521" s="648"/>
      <c r="AZ521" s="648"/>
      <c r="BA521" s="648"/>
      <c r="BB521" s="648"/>
      <c r="BC521" s="648"/>
      <c r="BD521" s="648"/>
      <c r="BE521" s="648"/>
      <c r="BF521" s="648"/>
      <c r="BG521" s="648"/>
      <c r="BH521" s="648"/>
      <c r="BI521" s="648"/>
      <c r="BJ521" s="648"/>
      <c r="BK521" s="648"/>
      <c r="BL521" s="648"/>
      <c r="BM521" s="648"/>
      <c r="BN521" s="648"/>
      <c r="BO521" s="648"/>
      <c r="BP521" s="648"/>
      <c r="BQ521" s="648"/>
      <c r="BR521" s="648"/>
      <c r="BS521" s="648"/>
      <c r="BT521" s="648"/>
      <c r="BU521" s="648"/>
      <c r="BV521" s="648"/>
      <c r="BW521" s="648"/>
      <c r="BX521" s="648"/>
      <c r="BY521" s="648"/>
      <c r="BZ521" s="648"/>
      <c r="CA521" s="648"/>
      <c r="CB521" s="648"/>
      <c r="CC521" s="648"/>
      <c r="CD521" s="648"/>
      <c r="CE521" s="648"/>
      <c r="CF521" s="648"/>
      <c r="CG521" s="648"/>
      <c r="CH521" s="648"/>
      <c r="CI521" s="648"/>
      <c r="CJ521" s="648"/>
      <c r="CK521" s="648"/>
      <c r="CL521" s="648"/>
      <c r="CM521" s="648"/>
      <c r="CN521" s="648"/>
      <c r="CO521" s="648"/>
      <c r="CP521" s="648"/>
      <c r="CQ521" s="648"/>
      <c r="CR521" s="648"/>
      <c r="CS521" s="648"/>
      <c r="CT521" s="648"/>
      <c r="CU521" s="648"/>
      <c r="CV521" s="648"/>
      <c r="CW521" s="648"/>
      <c r="CX521" s="648"/>
      <c r="CY521" s="648"/>
      <c r="CZ521" s="648"/>
      <c r="DA521" s="648"/>
      <c r="DB521" s="648"/>
      <c r="DC521" s="648"/>
      <c r="DD521" s="648"/>
      <c r="DE521" s="648"/>
      <c r="DF521" s="648"/>
      <c r="DG521" s="648"/>
      <c r="DH521" s="648"/>
      <c r="DI521" s="648"/>
      <c r="DJ521" s="648"/>
      <c r="DK521" s="648"/>
      <c r="DL521" s="648"/>
      <c r="DM521" s="648"/>
      <c r="DN521" s="648"/>
      <c r="DO521" s="648"/>
      <c r="DP521" s="648"/>
      <c r="DQ521" s="648"/>
      <c r="DR521" s="648"/>
      <c r="DS521" s="648"/>
      <c r="DT521" s="648"/>
      <c r="DU521" s="648"/>
      <c r="DV521" s="648"/>
      <c r="DW521" s="648"/>
      <c r="DX521" s="648"/>
      <c r="DY521" s="648"/>
      <c r="DZ521" s="648"/>
      <c r="EA521" s="648"/>
      <c r="EB521" s="648"/>
      <c r="EC521" s="648"/>
      <c r="ED521" s="648"/>
      <c r="EE521" s="648"/>
      <c r="EF521" s="648"/>
      <c r="EG521" s="648"/>
      <c r="EH521" s="648"/>
      <c r="EI521" s="648"/>
      <c r="EJ521" s="648"/>
      <c r="EK521" s="648"/>
      <c r="EL521" s="648"/>
      <c r="EM521" s="648"/>
      <c r="EN521" s="648"/>
      <c r="EO521" s="648"/>
      <c r="EP521" s="648"/>
      <c r="EQ521" s="648"/>
      <c r="ER521" s="648"/>
      <c r="ES521" s="648"/>
      <c r="ET521" s="648"/>
      <c r="EU521" s="648"/>
      <c r="EV521" s="648"/>
      <c r="EW521" s="648"/>
      <c r="EX521" s="648"/>
      <c r="EY521" s="648"/>
      <c r="EZ521" s="648"/>
      <c r="FA521" s="648"/>
      <c r="FB521" s="648"/>
      <c r="FC521" s="648"/>
      <c r="FD521" s="648"/>
      <c r="FE521" s="648"/>
      <c r="FF521" s="648"/>
      <c r="FG521" s="648"/>
      <c r="FH521" s="648"/>
      <c r="FI521" s="648"/>
      <c r="FJ521" s="648"/>
      <c r="FK521" s="648"/>
      <c r="FL521" s="648"/>
      <c r="FM521" s="648"/>
      <c r="FN521" s="648"/>
      <c r="FO521" s="648"/>
      <c r="FP521" s="648"/>
      <c r="FQ521" s="648"/>
      <c r="FR521" s="648"/>
      <c r="FS521" s="648"/>
      <c r="FT521" s="648"/>
      <c r="FU521" s="648"/>
      <c r="FV521" s="648"/>
      <c r="FW521" s="648"/>
      <c r="FX521" s="648"/>
      <c r="FY521" s="648"/>
      <c r="FZ521" s="648"/>
      <c r="GA521" s="648"/>
      <c r="GB521" s="648"/>
      <c r="GC521" s="648"/>
      <c r="GD521" s="648"/>
      <c r="GE521" s="648"/>
      <c r="GF521" s="648"/>
      <c r="GG521" s="648"/>
      <c r="GH521" s="648"/>
      <c r="GI521" s="648"/>
      <c r="GJ521" s="648"/>
      <c r="GK521" s="648"/>
      <c r="GL521" s="648"/>
      <c r="GM521" s="648"/>
      <c r="GN521" s="648"/>
      <c r="GO521" s="648"/>
      <c r="GP521" s="648"/>
      <c r="GQ521" s="648"/>
      <c r="GR521" s="648"/>
      <c r="GS521" s="648"/>
      <c r="GT521" s="648"/>
      <c r="GU521" s="648"/>
      <c r="GV521" s="648"/>
      <c r="GW521" s="648"/>
      <c r="GX521" s="648"/>
      <c r="GY521" s="648"/>
      <c r="GZ521" s="648"/>
      <c r="HA521" s="648"/>
      <c r="HB521" s="648"/>
      <c r="HC521" s="648"/>
      <c r="HD521" s="648"/>
      <c r="HE521" s="648"/>
      <c r="HF521" s="648"/>
      <c r="HG521" s="648"/>
      <c r="HH521" s="648"/>
      <c r="HI521" s="648"/>
      <c r="HJ521" s="648"/>
      <c r="HK521" s="648"/>
      <c r="HL521" s="648"/>
    </row>
    <row r="522" spans="1:220" s="679" customFormat="1">
      <c r="A522" s="648"/>
      <c r="B522" s="648"/>
      <c r="C522" s="648"/>
      <c r="D522" s="648"/>
      <c r="E522" s="648"/>
      <c r="F522" s="648"/>
      <c r="G522" s="690"/>
      <c r="H522" s="691"/>
      <c r="I522" s="691"/>
      <c r="J522" s="645"/>
      <c r="K522" s="648"/>
      <c r="L522" s="648"/>
      <c r="M522" s="648"/>
      <c r="N522" s="648"/>
      <c r="O522" s="648"/>
      <c r="P522" s="648"/>
      <c r="Q522" s="648"/>
      <c r="R522" s="648"/>
      <c r="S522" s="648"/>
      <c r="T522" s="648"/>
      <c r="U522" s="648"/>
      <c r="V522" s="648"/>
      <c r="W522" s="648"/>
      <c r="X522" s="648"/>
      <c r="Y522" s="648"/>
      <c r="Z522" s="648"/>
      <c r="AA522" s="648"/>
      <c r="AB522" s="648"/>
      <c r="AC522" s="648"/>
      <c r="AD522" s="648"/>
      <c r="AE522" s="648"/>
      <c r="AF522" s="648"/>
      <c r="AG522" s="648"/>
      <c r="AH522" s="648"/>
      <c r="AI522" s="648"/>
      <c r="AJ522" s="648"/>
      <c r="AK522" s="648"/>
      <c r="AL522" s="648"/>
      <c r="AM522" s="648"/>
      <c r="AN522" s="648"/>
      <c r="AO522" s="648"/>
      <c r="AP522" s="648"/>
      <c r="AQ522" s="648"/>
      <c r="AR522" s="648"/>
      <c r="AS522" s="648"/>
      <c r="AT522" s="648"/>
      <c r="AU522" s="648"/>
      <c r="AV522" s="648"/>
      <c r="AW522" s="648"/>
      <c r="AX522" s="648"/>
      <c r="AY522" s="648"/>
      <c r="AZ522" s="648"/>
      <c r="BA522" s="648"/>
      <c r="BB522" s="648"/>
      <c r="BC522" s="648"/>
      <c r="BD522" s="648"/>
      <c r="BE522" s="648"/>
      <c r="BF522" s="648"/>
      <c r="BG522" s="648"/>
      <c r="BH522" s="648"/>
      <c r="BI522" s="648"/>
      <c r="BJ522" s="648"/>
      <c r="BK522" s="648"/>
      <c r="BL522" s="648"/>
      <c r="BM522" s="648"/>
      <c r="BN522" s="648"/>
      <c r="BO522" s="648"/>
      <c r="BP522" s="648"/>
      <c r="BQ522" s="648"/>
      <c r="BR522" s="648"/>
      <c r="BS522" s="648"/>
      <c r="BT522" s="648"/>
      <c r="BU522" s="648"/>
      <c r="BV522" s="648"/>
      <c r="BW522" s="648"/>
      <c r="BX522" s="648"/>
      <c r="BY522" s="648"/>
      <c r="BZ522" s="648"/>
      <c r="CA522" s="648"/>
      <c r="CB522" s="648"/>
      <c r="CC522" s="648"/>
      <c r="CD522" s="648"/>
      <c r="CE522" s="648"/>
      <c r="CF522" s="648"/>
      <c r="CG522" s="648"/>
      <c r="CH522" s="648"/>
      <c r="CI522" s="648"/>
      <c r="CJ522" s="648"/>
      <c r="CK522" s="648"/>
      <c r="CL522" s="648"/>
      <c r="CM522" s="648"/>
      <c r="CN522" s="648"/>
      <c r="CO522" s="648"/>
      <c r="CP522" s="648"/>
      <c r="CQ522" s="648"/>
      <c r="CR522" s="648"/>
      <c r="CS522" s="648"/>
      <c r="CT522" s="648"/>
      <c r="CU522" s="648"/>
      <c r="CV522" s="648"/>
      <c r="CW522" s="648"/>
      <c r="CX522" s="648"/>
      <c r="CY522" s="648"/>
      <c r="CZ522" s="648"/>
      <c r="DA522" s="648"/>
      <c r="DB522" s="648"/>
      <c r="DC522" s="648"/>
      <c r="DD522" s="648"/>
      <c r="DE522" s="648"/>
      <c r="DF522" s="648"/>
      <c r="DG522" s="648"/>
      <c r="DH522" s="648"/>
      <c r="DI522" s="648"/>
      <c r="DJ522" s="648"/>
      <c r="DK522" s="648"/>
      <c r="DL522" s="648"/>
      <c r="DM522" s="648"/>
      <c r="DN522" s="648"/>
      <c r="DO522" s="648"/>
      <c r="DP522" s="648"/>
      <c r="DQ522" s="648"/>
      <c r="DR522" s="648"/>
      <c r="DS522" s="648"/>
      <c r="DT522" s="648"/>
      <c r="DU522" s="648"/>
      <c r="DV522" s="648"/>
      <c r="DW522" s="648"/>
      <c r="DX522" s="648"/>
      <c r="DY522" s="648"/>
      <c r="DZ522" s="648"/>
      <c r="EA522" s="648"/>
      <c r="EB522" s="648"/>
      <c r="EC522" s="648"/>
      <c r="ED522" s="648"/>
      <c r="EE522" s="648"/>
      <c r="EF522" s="648"/>
      <c r="EG522" s="648"/>
      <c r="EH522" s="648"/>
      <c r="EI522" s="648"/>
      <c r="EJ522" s="648"/>
      <c r="EK522" s="648"/>
      <c r="EL522" s="648"/>
      <c r="EM522" s="648"/>
      <c r="EN522" s="648"/>
      <c r="EO522" s="648"/>
      <c r="EP522" s="648"/>
      <c r="EQ522" s="648"/>
      <c r="ER522" s="648"/>
      <c r="ES522" s="648"/>
      <c r="ET522" s="648"/>
      <c r="EU522" s="648"/>
      <c r="EV522" s="648"/>
      <c r="EW522" s="648"/>
      <c r="EX522" s="648"/>
      <c r="EY522" s="648"/>
      <c r="EZ522" s="648"/>
      <c r="FA522" s="648"/>
      <c r="FB522" s="648"/>
      <c r="FC522" s="648"/>
      <c r="FD522" s="648"/>
      <c r="FE522" s="648"/>
      <c r="FF522" s="648"/>
      <c r="FG522" s="648"/>
      <c r="FH522" s="648"/>
      <c r="FI522" s="648"/>
      <c r="FJ522" s="648"/>
      <c r="FK522" s="648"/>
      <c r="FL522" s="648"/>
      <c r="FM522" s="648"/>
      <c r="FN522" s="648"/>
      <c r="FO522" s="648"/>
      <c r="FP522" s="648"/>
      <c r="FQ522" s="648"/>
      <c r="FR522" s="648"/>
      <c r="FS522" s="648"/>
      <c r="FT522" s="648"/>
      <c r="FU522" s="648"/>
      <c r="FV522" s="648"/>
      <c r="FW522" s="648"/>
      <c r="FX522" s="648"/>
      <c r="FY522" s="648"/>
      <c r="FZ522" s="648"/>
      <c r="GA522" s="648"/>
      <c r="GB522" s="648"/>
      <c r="GC522" s="648"/>
      <c r="GD522" s="648"/>
      <c r="GE522" s="648"/>
      <c r="GF522" s="648"/>
      <c r="GG522" s="648"/>
      <c r="GH522" s="648"/>
      <c r="GI522" s="648"/>
      <c r="GJ522" s="648"/>
      <c r="GK522" s="648"/>
      <c r="GL522" s="648"/>
      <c r="GM522" s="648"/>
      <c r="GN522" s="648"/>
      <c r="GO522" s="648"/>
      <c r="GP522" s="648"/>
      <c r="GQ522" s="648"/>
      <c r="GR522" s="648"/>
      <c r="GS522" s="648"/>
      <c r="GT522" s="648"/>
      <c r="GU522" s="648"/>
      <c r="GV522" s="648"/>
      <c r="GW522" s="648"/>
      <c r="GX522" s="648"/>
      <c r="GY522" s="648"/>
      <c r="GZ522" s="648"/>
      <c r="HA522" s="648"/>
      <c r="HB522" s="648"/>
      <c r="HC522" s="648"/>
      <c r="HD522" s="648"/>
      <c r="HE522" s="648"/>
      <c r="HF522" s="648"/>
      <c r="HG522" s="648"/>
      <c r="HH522" s="648"/>
      <c r="HI522" s="648"/>
      <c r="HJ522" s="648"/>
      <c r="HK522" s="648"/>
      <c r="HL522" s="648"/>
    </row>
    <row r="523" spans="1:220" s="679" customFormat="1">
      <c r="A523" s="648"/>
      <c r="B523" s="648"/>
      <c r="C523" s="648"/>
      <c r="D523" s="648"/>
      <c r="E523" s="648"/>
      <c r="F523" s="648"/>
      <c r="G523" s="690"/>
      <c r="H523" s="691"/>
      <c r="I523" s="691"/>
      <c r="J523" s="645"/>
      <c r="K523" s="648"/>
      <c r="L523" s="648"/>
      <c r="M523" s="648"/>
      <c r="N523" s="648"/>
      <c r="O523" s="648"/>
      <c r="P523" s="648"/>
      <c r="Q523" s="648"/>
      <c r="R523" s="648"/>
      <c r="S523" s="648"/>
      <c r="T523" s="648"/>
      <c r="U523" s="648"/>
      <c r="V523" s="648"/>
      <c r="W523" s="648"/>
      <c r="X523" s="648"/>
      <c r="Y523" s="648"/>
      <c r="Z523" s="648"/>
      <c r="AA523" s="648"/>
      <c r="AB523" s="648"/>
      <c r="AC523" s="648"/>
      <c r="AD523" s="648"/>
      <c r="AE523" s="648"/>
      <c r="AF523" s="648"/>
      <c r="AG523" s="648"/>
      <c r="AH523" s="648"/>
      <c r="AI523" s="648"/>
      <c r="AJ523" s="648"/>
      <c r="AK523" s="648"/>
      <c r="AL523" s="648"/>
      <c r="AM523" s="648"/>
      <c r="AN523" s="648"/>
      <c r="AO523" s="648"/>
      <c r="AP523" s="648"/>
      <c r="AQ523" s="648"/>
      <c r="AR523" s="648"/>
      <c r="AS523" s="648"/>
      <c r="AT523" s="648"/>
      <c r="AU523" s="648"/>
      <c r="AV523" s="648"/>
      <c r="AW523" s="648"/>
      <c r="AX523" s="648"/>
      <c r="AY523" s="648"/>
      <c r="AZ523" s="648"/>
      <c r="BA523" s="648"/>
      <c r="BB523" s="648"/>
      <c r="BC523" s="648"/>
      <c r="BD523" s="648"/>
      <c r="BE523" s="648"/>
      <c r="BF523" s="648"/>
      <c r="BG523" s="648"/>
      <c r="BH523" s="648"/>
      <c r="BI523" s="648"/>
      <c r="BJ523" s="648"/>
      <c r="BK523" s="648"/>
      <c r="BL523" s="648"/>
      <c r="BM523" s="648"/>
      <c r="BN523" s="648"/>
      <c r="BO523" s="648"/>
      <c r="BP523" s="648"/>
      <c r="BQ523" s="648"/>
      <c r="BR523" s="648"/>
      <c r="BS523" s="648"/>
      <c r="BT523" s="648"/>
      <c r="BU523" s="648"/>
      <c r="BV523" s="648"/>
      <c r="BW523" s="648"/>
      <c r="BX523" s="648"/>
      <c r="BY523" s="648"/>
      <c r="BZ523" s="648"/>
      <c r="CA523" s="648"/>
      <c r="CB523" s="648"/>
      <c r="CC523" s="648"/>
      <c r="CD523" s="648"/>
      <c r="CE523" s="648"/>
      <c r="CF523" s="648"/>
      <c r="CG523" s="648"/>
      <c r="CH523" s="648"/>
      <c r="CI523" s="648"/>
      <c r="CJ523" s="648"/>
      <c r="CK523" s="648"/>
      <c r="CL523" s="648"/>
      <c r="CM523" s="648"/>
      <c r="CN523" s="648"/>
      <c r="CO523" s="648"/>
      <c r="CP523" s="648"/>
      <c r="CQ523" s="648"/>
      <c r="CR523" s="648"/>
      <c r="CS523" s="648"/>
      <c r="CT523" s="648"/>
      <c r="CU523" s="648"/>
      <c r="CV523" s="648"/>
      <c r="CW523" s="648"/>
      <c r="CX523" s="648"/>
      <c r="CY523" s="648"/>
      <c r="CZ523" s="648"/>
      <c r="DA523" s="648"/>
      <c r="DB523" s="648"/>
      <c r="DC523" s="648"/>
      <c r="DD523" s="648"/>
      <c r="DE523" s="648"/>
      <c r="DF523" s="648"/>
      <c r="DG523" s="648"/>
      <c r="DH523" s="648"/>
      <c r="DI523" s="648"/>
      <c r="DJ523" s="648"/>
      <c r="DK523" s="648"/>
      <c r="DL523" s="648"/>
      <c r="DM523" s="648"/>
      <c r="DN523" s="648"/>
      <c r="DO523" s="648"/>
      <c r="DP523" s="648"/>
      <c r="DQ523" s="648"/>
      <c r="DR523" s="648"/>
      <c r="DS523" s="648"/>
      <c r="DT523" s="648"/>
      <c r="DU523" s="648"/>
      <c r="DV523" s="648"/>
      <c r="DW523" s="648"/>
      <c r="DX523" s="648"/>
      <c r="DY523" s="648"/>
      <c r="DZ523" s="648"/>
      <c r="EA523" s="648"/>
      <c r="EB523" s="648"/>
      <c r="EC523" s="648"/>
      <c r="ED523" s="648"/>
      <c r="EE523" s="648"/>
      <c r="EF523" s="648"/>
      <c r="EG523" s="648"/>
      <c r="EH523" s="648"/>
      <c r="EI523" s="648"/>
      <c r="EJ523" s="648"/>
      <c r="EK523" s="648"/>
      <c r="EL523" s="648"/>
      <c r="EM523" s="648"/>
      <c r="EN523" s="648"/>
      <c r="EO523" s="648"/>
      <c r="EP523" s="648"/>
      <c r="EQ523" s="648"/>
      <c r="ER523" s="648"/>
      <c r="ES523" s="648"/>
      <c r="ET523" s="648"/>
      <c r="EU523" s="648"/>
      <c r="EV523" s="648"/>
      <c r="EW523" s="648"/>
      <c r="EX523" s="648"/>
      <c r="EY523" s="648"/>
      <c r="EZ523" s="648"/>
      <c r="FA523" s="648"/>
      <c r="FB523" s="648"/>
      <c r="FC523" s="648"/>
      <c r="FD523" s="648"/>
      <c r="FE523" s="648"/>
      <c r="FF523" s="648"/>
      <c r="FG523" s="648"/>
      <c r="FH523" s="648"/>
      <c r="FI523" s="648"/>
      <c r="FJ523" s="648"/>
      <c r="FK523" s="648"/>
      <c r="FL523" s="648"/>
      <c r="FM523" s="648"/>
      <c r="FN523" s="648"/>
      <c r="FO523" s="648"/>
      <c r="FP523" s="648"/>
      <c r="FQ523" s="648"/>
      <c r="FR523" s="648"/>
      <c r="FS523" s="648"/>
      <c r="FT523" s="648"/>
      <c r="FU523" s="648"/>
      <c r="FV523" s="648"/>
      <c r="FW523" s="648"/>
      <c r="FX523" s="648"/>
      <c r="FY523" s="648"/>
      <c r="FZ523" s="648"/>
      <c r="GA523" s="648"/>
      <c r="GB523" s="648"/>
      <c r="GC523" s="648"/>
      <c r="GD523" s="648"/>
      <c r="GE523" s="648"/>
      <c r="GF523" s="648"/>
      <c r="GG523" s="648"/>
      <c r="GH523" s="648"/>
      <c r="GI523" s="648"/>
      <c r="GJ523" s="648"/>
      <c r="GK523" s="648"/>
      <c r="GL523" s="648"/>
      <c r="GM523" s="648"/>
      <c r="GN523" s="648"/>
      <c r="GO523" s="648"/>
      <c r="GP523" s="648"/>
      <c r="GQ523" s="648"/>
      <c r="GR523" s="648"/>
      <c r="GS523" s="648"/>
      <c r="GT523" s="648"/>
      <c r="GU523" s="648"/>
      <c r="GV523" s="648"/>
      <c r="GW523" s="648"/>
      <c r="GX523" s="648"/>
      <c r="GY523" s="648"/>
      <c r="GZ523" s="648"/>
      <c r="HA523" s="648"/>
      <c r="HB523" s="648"/>
      <c r="HC523" s="648"/>
      <c r="HD523" s="648"/>
      <c r="HE523" s="648"/>
      <c r="HF523" s="648"/>
      <c r="HG523" s="648"/>
      <c r="HH523" s="648"/>
      <c r="HI523" s="648"/>
      <c r="HJ523" s="648"/>
      <c r="HK523" s="648"/>
      <c r="HL523" s="648"/>
    </row>
    <row r="524" spans="1:220" s="679" customFormat="1">
      <c r="A524" s="648"/>
      <c r="B524" s="648"/>
      <c r="C524" s="648"/>
      <c r="D524" s="648"/>
      <c r="E524" s="648"/>
      <c r="F524" s="648"/>
      <c r="G524" s="690"/>
      <c r="H524" s="691"/>
      <c r="I524" s="691"/>
      <c r="J524" s="645"/>
      <c r="K524" s="648"/>
      <c r="L524" s="648"/>
      <c r="M524" s="648"/>
      <c r="N524" s="648"/>
      <c r="O524" s="648"/>
      <c r="P524" s="648"/>
      <c r="Q524" s="648"/>
      <c r="R524" s="648"/>
      <c r="S524" s="648"/>
      <c r="T524" s="648"/>
      <c r="U524" s="648"/>
      <c r="V524" s="648"/>
      <c r="W524" s="648"/>
      <c r="X524" s="648"/>
      <c r="Y524" s="648"/>
      <c r="Z524" s="648"/>
      <c r="AA524" s="648"/>
      <c r="AB524" s="648"/>
      <c r="AC524" s="648"/>
      <c r="AD524" s="648"/>
      <c r="AE524" s="648"/>
      <c r="AF524" s="648"/>
      <c r="AG524" s="648"/>
      <c r="AH524" s="648"/>
      <c r="AI524" s="648"/>
      <c r="AJ524" s="648"/>
      <c r="AK524" s="648"/>
      <c r="AL524" s="648"/>
      <c r="AM524" s="648"/>
      <c r="AN524" s="648"/>
      <c r="AO524" s="648"/>
      <c r="AP524" s="648"/>
      <c r="AQ524" s="648"/>
      <c r="AR524" s="648"/>
      <c r="AS524" s="648"/>
      <c r="AT524" s="648"/>
      <c r="AU524" s="648"/>
      <c r="AV524" s="648"/>
      <c r="AW524" s="648"/>
      <c r="AX524" s="648"/>
      <c r="AY524" s="648"/>
      <c r="AZ524" s="648"/>
      <c r="BA524" s="648"/>
      <c r="BB524" s="648"/>
      <c r="BC524" s="648"/>
      <c r="BD524" s="648"/>
      <c r="BE524" s="648"/>
      <c r="BF524" s="648"/>
      <c r="BG524" s="648"/>
      <c r="BH524" s="648"/>
      <c r="BI524" s="648"/>
      <c r="BJ524" s="648"/>
      <c r="BK524" s="648"/>
      <c r="BL524" s="648"/>
      <c r="BM524" s="648"/>
      <c r="BN524" s="648"/>
      <c r="BO524" s="648"/>
      <c r="BP524" s="648"/>
      <c r="BQ524" s="648"/>
      <c r="BR524" s="648"/>
      <c r="BS524" s="648"/>
      <c r="BT524" s="648"/>
      <c r="BU524" s="648"/>
      <c r="BV524" s="648"/>
      <c r="BW524" s="648"/>
      <c r="BX524" s="648"/>
      <c r="BY524" s="648"/>
      <c r="BZ524" s="648"/>
      <c r="CA524" s="648"/>
      <c r="CB524" s="648"/>
      <c r="CC524" s="648"/>
      <c r="CD524" s="648"/>
      <c r="CE524" s="648"/>
      <c r="CF524" s="648"/>
      <c r="CG524" s="648"/>
      <c r="CH524" s="648"/>
      <c r="CI524" s="648"/>
      <c r="CJ524" s="648"/>
      <c r="CK524" s="648"/>
      <c r="CL524" s="648"/>
      <c r="CM524" s="648"/>
      <c r="CN524" s="648"/>
      <c r="CO524" s="648"/>
      <c r="CP524" s="648"/>
      <c r="CQ524" s="648"/>
      <c r="CR524" s="648"/>
      <c r="CS524" s="648"/>
      <c r="CT524" s="648"/>
      <c r="CU524" s="648"/>
      <c r="CV524" s="648"/>
      <c r="CW524" s="648"/>
      <c r="CX524" s="648"/>
      <c r="CY524" s="648"/>
      <c r="CZ524" s="648"/>
      <c r="DA524" s="648"/>
      <c r="DB524" s="648"/>
      <c r="DC524" s="648"/>
      <c r="DD524" s="648"/>
      <c r="DE524" s="648"/>
      <c r="DF524" s="648"/>
      <c r="DG524" s="648"/>
      <c r="DH524" s="648"/>
      <c r="DI524" s="648"/>
      <c r="DJ524" s="648"/>
      <c r="DK524" s="648"/>
      <c r="DL524" s="648"/>
      <c r="DM524" s="648"/>
      <c r="DN524" s="648"/>
      <c r="DO524" s="648"/>
      <c r="DP524" s="648"/>
      <c r="DQ524" s="648"/>
      <c r="DR524" s="648"/>
      <c r="DS524" s="648"/>
      <c r="DT524" s="648"/>
      <c r="DU524" s="648"/>
      <c r="DV524" s="648"/>
      <c r="DW524" s="648"/>
      <c r="DX524" s="648"/>
      <c r="DY524" s="648"/>
      <c r="DZ524" s="648"/>
      <c r="EA524" s="648"/>
      <c r="EB524" s="648"/>
      <c r="EC524" s="648"/>
      <c r="ED524" s="648"/>
      <c r="EE524" s="648"/>
      <c r="EF524" s="648"/>
      <c r="EG524" s="648"/>
      <c r="EH524" s="648"/>
      <c r="EI524" s="648"/>
      <c r="EJ524" s="648"/>
      <c r="EK524" s="648"/>
      <c r="EL524" s="648"/>
      <c r="EM524" s="648"/>
      <c r="EN524" s="648"/>
      <c r="EO524" s="648"/>
      <c r="EP524" s="648"/>
      <c r="EQ524" s="648"/>
      <c r="ER524" s="648"/>
      <c r="ES524" s="648"/>
      <c r="ET524" s="648"/>
      <c r="EU524" s="648"/>
      <c r="EV524" s="648"/>
      <c r="EW524" s="648"/>
      <c r="EX524" s="648"/>
      <c r="EY524" s="648"/>
      <c r="EZ524" s="648"/>
      <c r="FA524" s="648"/>
      <c r="FB524" s="648"/>
      <c r="FC524" s="648"/>
      <c r="FD524" s="648"/>
      <c r="FE524" s="648"/>
      <c r="FF524" s="648"/>
      <c r="FG524" s="648"/>
      <c r="FH524" s="648"/>
      <c r="FI524" s="648"/>
      <c r="FJ524" s="648"/>
      <c r="FK524" s="648"/>
      <c r="FL524" s="648"/>
      <c r="FM524" s="648"/>
      <c r="FN524" s="648"/>
      <c r="FO524" s="648"/>
      <c r="FP524" s="648"/>
      <c r="FQ524" s="648"/>
      <c r="FR524" s="648"/>
      <c r="FS524" s="648"/>
      <c r="FT524" s="648"/>
      <c r="FU524" s="648"/>
      <c r="FV524" s="648"/>
      <c r="FW524" s="648"/>
      <c r="FX524" s="648"/>
      <c r="FY524" s="648"/>
      <c r="FZ524" s="648"/>
      <c r="GA524" s="648"/>
      <c r="GB524" s="648"/>
      <c r="GC524" s="648"/>
      <c r="GD524" s="648"/>
      <c r="GE524" s="648"/>
      <c r="GF524" s="648"/>
      <c r="GG524" s="648"/>
      <c r="GH524" s="648"/>
      <c r="GI524" s="648"/>
      <c r="GJ524" s="648"/>
      <c r="GK524" s="648"/>
      <c r="GL524" s="648"/>
      <c r="GM524" s="648"/>
      <c r="GN524" s="648"/>
      <c r="GO524" s="648"/>
      <c r="GP524" s="648"/>
      <c r="GQ524" s="648"/>
      <c r="GR524" s="648"/>
      <c r="GS524" s="648"/>
      <c r="GT524" s="648"/>
      <c r="GU524" s="648"/>
      <c r="GV524" s="648"/>
      <c r="GW524" s="648"/>
      <c r="GX524" s="648"/>
      <c r="GY524" s="648"/>
      <c r="GZ524" s="648"/>
      <c r="HA524" s="648"/>
      <c r="HB524" s="648"/>
      <c r="HC524" s="648"/>
      <c r="HD524" s="648"/>
      <c r="HE524" s="648"/>
      <c r="HF524" s="648"/>
      <c r="HG524" s="648"/>
      <c r="HH524" s="648"/>
      <c r="HI524" s="648"/>
      <c r="HJ524" s="648"/>
      <c r="HK524" s="648"/>
      <c r="HL524" s="648"/>
    </row>
    <row r="525" spans="1:220" s="679" customFormat="1">
      <c r="A525" s="648"/>
      <c r="B525" s="648"/>
      <c r="C525" s="648"/>
      <c r="D525" s="648"/>
      <c r="E525" s="648"/>
      <c r="F525" s="648"/>
      <c r="G525" s="690"/>
      <c r="H525" s="691"/>
      <c r="I525" s="691"/>
      <c r="J525" s="645"/>
      <c r="K525" s="648"/>
      <c r="L525" s="648"/>
      <c r="M525" s="648"/>
      <c r="N525" s="648"/>
      <c r="O525" s="648"/>
      <c r="P525" s="648"/>
      <c r="Q525" s="648"/>
      <c r="R525" s="648"/>
      <c r="S525" s="648"/>
      <c r="T525" s="648"/>
      <c r="U525" s="648"/>
      <c r="V525" s="648"/>
      <c r="W525" s="648"/>
      <c r="X525" s="648"/>
      <c r="Y525" s="648"/>
      <c r="Z525" s="648"/>
      <c r="AA525" s="648"/>
      <c r="AB525" s="648"/>
      <c r="AC525" s="648"/>
      <c r="AD525" s="648"/>
      <c r="AE525" s="648"/>
      <c r="AF525" s="648"/>
      <c r="AG525" s="648"/>
      <c r="AH525" s="648"/>
      <c r="AI525" s="648"/>
      <c r="AJ525" s="648"/>
      <c r="AK525" s="648"/>
      <c r="AL525" s="648"/>
      <c r="AM525" s="648"/>
      <c r="AN525" s="648"/>
      <c r="AO525" s="648"/>
      <c r="AP525" s="648"/>
      <c r="AQ525" s="648"/>
      <c r="AR525" s="648"/>
      <c r="AS525" s="648"/>
      <c r="AT525" s="648"/>
      <c r="AU525" s="648"/>
      <c r="AV525" s="648"/>
      <c r="AW525" s="648"/>
      <c r="AX525" s="648"/>
      <c r="AY525" s="648"/>
      <c r="AZ525" s="648"/>
      <c r="BA525" s="648"/>
      <c r="BB525" s="648"/>
      <c r="BC525" s="648"/>
      <c r="BD525" s="648"/>
      <c r="BE525" s="648"/>
      <c r="BF525" s="648"/>
      <c r="BG525" s="648"/>
      <c r="BH525" s="648"/>
      <c r="BI525" s="648"/>
      <c r="BJ525" s="648"/>
      <c r="BK525" s="648"/>
      <c r="BL525" s="648"/>
      <c r="BM525" s="648"/>
      <c r="BN525" s="648"/>
      <c r="BO525" s="648"/>
      <c r="BP525" s="648"/>
      <c r="BQ525" s="648"/>
      <c r="BR525" s="648"/>
      <c r="BS525" s="648"/>
      <c r="BT525" s="648"/>
      <c r="BU525" s="648"/>
      <c r="BV525" s="648"/>
      <c r="BW525" s="648"/>
      <c r="BX525" s="648"/>
      <c r="BY525" s="648"/>
      <c r="BZ525" s="648"/>
      <c r="CA525" s="648"/>
      <c r="CB525" s="648"/>
      <c r="CC525" s="648"/>
      <c r="CD525" s="648"/>
      <c r="CE525" s="648"/>
      <c r="CF525" s="648"/>
      <c r="CG525" s="648"/>
      <c r="CH525" s="648"/>
      <c r="CI525" s="648"/>
      <c r="CJ525" s="648"/>
      <c r="CK525" s="648"/>
      <c r="CL525" s="648"/>
      <c r="CM525" s="648"/>
      <c r="CN525" s="648"/>
      <c r="CO525" s="648"/>
      <c r="CP525" s="648"/>
      <c r="CQ525" s="648"/>
      <c r="CR525" s="648"/>
      <c r="CS525" s="648"/>
      <c r="CT525" s="648"/>
      <c r="CU525" s="648"/>
      <c r="CV525" s="648"/>
      <c r="CW525" s="648"/>
      <c r="CX525" s="648"/>
      <c r="CY525" s="648"/>
      <c r="CZ525" s="648"/>
      <c r="DA525" s="648"/>
      <c r="DB525" s="648"/>
      <c r="DC525" s="648"/>
      <c r="DD525" s="648"/>
      <c r="DE525" s="648"/>
      <c r="DF525" s="648"/>
      <c r="DG525" s="648"/>
      <c r="DH525" s="648"/>
      <c r="DI525" s="648"/>
      <c r="DJ525" s="648"/>
      <c r="DK525" s="648"/>
      <c r="DL525" s="648"/>
      <c r="DM525" s="648"/>
      <c r="DN525" s="648"/>
      <c r="DO525" s="648"/>
      <c r="DP525" s="648"/>
      <c r="DQ525" s="648"/>
      <c r="DR525" s="648"/>
      <c r="DS525" s="648"/>
      <c r="DT525" s="648"/>
      <c r="DU525" s="648"/>
      <c r="DV525" s="648"/>
      <c r="DW525" s="648"/>
      <c r="DX525" s="648"/>
      <c r="DY525" s="648"/>
      <c r="DZ525" s="648"/>
      <c r="EA525" s="648"/>
      <c r="EB525" s="648"/>
      <c r="EC525" s="648"/>
      <c r="ED525" s="648"/>
      <c r="EE525" s="648"/>
      <c r="EF525" s="648"/>
      <c r="EG525" s="648"/>
      <c r="EH525" s="648"/>
      <c r="EI525" s="648"/>
      <c r="EJ525" s="648"/>
      <c r="EK525" s="648"/>
      <c r="EL525" s="648"/>
      <c r="EM525" s="648"/>
      <c r="EN525" s="648"/>
      <c r="EO525" s="648"/>
      <c r="EP525" s="648"/>
      <c r="EQ525" s="648"/>
      <c r="ER525" s="648"/>
      <c r="ES525" s="648"/>
      <c r="ET525" s="648"/>
      <c r="EU525" s="648"/>
      <c r="EV525" s="648"/>
      <c r="EW525" s="648"/>
      <c r="EX525" s="648"/>
      <c r="EY525" s="648"/>
      <c r="EZ525" s="648"/>
      <c r="FA525" s="648"/>
      <c r="FB525" s="648"/>
      <c r="FC525" s="648"/>
      <c r="FD525" s="648"/>
      <c r="FE525" s="648"/>
      <c r="FF525" s="648"/>
      <c r="FG525" s="648"/>
      <c r="FH525" s="648"/>
      <c r="FI525" s="648"/>
      <c r="FJ525" s="648"/>
      <c r="FK525" s="648"/>
      <c r="FL525" s="648"/>
      <c r="FM525" s="648"/>
      <c r="FN525" s="648"/>
      <c r="FO525" s="648"/>
      <c r="FP525" s="648"/>
      <c r="FQ525" s="648"/>
      <c r="FR525" s="648"/>
      <c r="FS525" s="648"/>
      <c r="FT525" s="648"/>
      <c r="FU525" s="648"/>
      <c r="FV525" s="648"/>
      <c r="FW525" s="648"/>
      <c r="FX525" s="648"/>
      <c r="FY525" s="648"/>
      <c r="FZ525" s="648"/>
      <c r="GA525" s="648"/>
      <c r="GB525" s="648"/>
      <c r="GC525" s="648"/>
      <c r="GD525" s="648"/>
      <c r="GE525" s="648"/>
      <c r="GF525" s="648"/>
      <c r="GG525" s="648"/>
      <c r="GH525" s="648"/>
      <c r="GI525" s="648"/>
      <c r="GJ525" s="648"/>
      <c r="GK525" s="648"/>
      <c r="GL525" s="648"/>
      <c r="GM525" s="648"/>
      <c r="GN525" s="648"/>
      <c r="GO525" s="648"/>
      <c r="GP525" s="648"/>
      <c r="GQ525" s="648"/>
      <c r="GR525" s="648"/>
      <c r="GS525" s="648"/>
      <c r="GT525" s="648"/>
      <c r="GU525" s="648"/>
      <c r="GV525" s="648"/>
      <c r="GW525" s="648"/>
      <c r="GX525" s="648"/>
      <c r="GY525" s="648"/>
      <c r="GZ525" s="648"/>
      <c r="HA525" s="648"/>
      <c r="HB525" s="648"/>
      <c r="HC525" s="648"/>
      <c r="HD525" s="648"/>
      <c r="HE525" s="648"/>
      <c r="HF525" s="648"/>
      <c r="HG525" s="648"/>
      <c r="HH525" s="648"/>
      <c r="HI525" s="648"/>
      <c r="HJ525" s="648"/>
      <c r="HK525" s="648"/>
      <c r="HL525" s="648"/>
    </row>
    <row r="526" spans="1:220" s="679" customFormat="1">
      <c r="A526" s="648"/>
      <c r="B526" s="648"/>
      <c r="C526" s="648"/>
      <c r="D526" s="648"/>
      <c r="E526" s="648"/>
      <c r="F526" s="648"/>
      <c r="G526" s="690"/>
      <c r="H526" s="691"/>
      <c r="I526" s="691"/>
      <c r="J526" s="645"/>
      <c r="K526" s="648"/>
      <c r="L526" s="648"/>
      <c r="M526" s="648"/>
      <c r="N526" s="648"/>
      <c r="O526" s="648"/>
      <c r="P526" s="648"/>
      <c r="Q526" s="648"/>
      <c r="R526" s="648"/>
      <c r="S526" s="648"/>
      <c r="T526" s="648"/>
      <c r="U526" s="648"/>
      <c r="V526" s="648"/>
      <c r="W526" s="648"/>
      <c r="X526" s="648"/>
      <c r="Y526" s="648"/>
      <c r="Z526" s="648"/>
      <c r="AA526" s="648"/>
      <c r="AB526" s="648"/>
      <c r="AC526" s="648"/>
      <c r="AD526" s="648"/>
      <c r="AE526" s="648"/>
      <c r="AF526" s="648"/>
      <c r="AG526" s="648"/>
      <c r="AH526" s="648"/>
      <c r="AI526" s="648"/>
      <c r="AJ526" s="648"/>
      <c r="AK526" s="648"/>
      <c r="AL526" s="648"/>
      <c r="AM526" s="648"/>
      <c r="AN526" s="648"/>
      <c r="AO526" s="648"/>
      <c r="AP526" s="648"/>
      <c r="AQ526" s="648"/>
      <c r="AR526" s="648"/>
      <c r="AS526" s="648"/>
      <c r="AT526" s="648"/>
      <c r="AU526" s="648"/>
      <c r="AV526" s="648"/>
      <c r="AW526" s="648"/>
      <c r="AX526" s="648"/>
      <c r="AY526" s="648"/>
      <c r="AZ526" s="648"/>
      <c r="BA526" s="648"/>
      <c r="BB526" s="648"/>
      <c r="BC526" s="648"/>
      <c r="BD526" s="648"/>
      <c r="BE526" s="648"/>
      <c r="BF526" s="648"/>
      <c r="BG526" s="648"/>
      <c r="BH526" s="648"/>
      <c r="BI526" s="648"/>
      <c r="BJ526" s="648"/>
      <c r="BK526" s="648"/>
      <c r="BL526" s="648"/>
      <c r="BM526" s="648"/>
      <c r="BN526" s="648"/>
      <c r="BO526" s="648"/>
      <c r="BP526" s="648"/>
      <c r="BQ526" s="648"/>
      <c r="BR526" s="648"/>
      <c r="BS526" s="648"/>
      <c r="BT526" s="648"/>
      <c r="BU526" s="648"/>
      <c r="BV526" s="648"/>
      <c r="BW526" s="648"/>
      <c r="BX526" s="648"/>
      <c r="BY526" s="648"/>
      <c r="BZ526" s="648"/>
      <c r="CA526" s="648"/>
      <c r="CB526" s="648"/>
      <c r="CC526" s="648"/>
      <c r="CD526" s="648"/>
      <c r="CE526" s="648"/>
      <c r="CF526" s="648"/>
      <c r="CG526" s="648"/>
      <c r="CH526" s="648"/>
      <c r="CI526" s="648"/>
      <c r="CJ526" s="648"/>
      <c r="CK526" s="648"/>
      <c r="CL526" s="648"/>
      <c r="CM526" s="648"/>
      <c r="CN526" s="648"/>
      <c r="CO526" s="648"/>
      <c r="CP526" s="648"/>
      <c r="CQ526" s="648"/>
      <c r="CR526" s="648"/>
      <c r="CS526" s="648"/>
      <c r="CT526" s="648"/>
      <c r="CU526" s="648"/>
      <c r="CV526" s="648"/>
      <c r="CW526" s="648"/>
      <c r="CX526" s="648"/>
      <c r="CY526" s="648"/>
      <c r="CZ526" s="648"/>
      <c r="DA526" s="648"/>
      <c r="DB526" s="648"/>
      <c r="DC526" s="648"/>
      <c r="DD526" s="648"/>
      <c r="DE526" s="648"/>
      <c r="DF526" s="648"/>
      <c r="DG526" s="648"/>
      <c r="DH526" s="648"/>
      <c r="DI526" s="648"/>
      <c r="DJ526" s="648"/>
      <c r="DK526" s="648"/>
      <c r="DL526" s="648"/>
      <c r="DM526" s="648"/>
      <c r="DN526" s="648"/>
      <c r="DO526" s="648"/>
      <c r="DP526" s="648"/>
      <c r="DQ526" s="648"/>
      <c r="DR526" s="648"/>
      <c r="DS526" s="648"/>
      <c r="DT526" s="648"/>
      <c r="DU526" s="648"/>
      <c r="DV526" s="648"/>
      <c r="DW526" s="648"/>
      <c r="DX526" s="648"/>
      <c r="DY526" s="648"/>
      <c r="DZ526" s="648"/>
      <c r="EA526" s="648"/>
      <c r="EB526" s="648"/>
      <c r="EC526" s="648"/>
      <c r="ED526" s="648"/>
      <c r="EE526" s="648"/>
      <c r="EF526" s="648"/>
      <c r="EG526" s="648"/>
      <c r="EH526" s="648"/>
      <c r="EI526" s="648"/>
      <c r="EJ526" s="648"/>
      <c r="EK526" s="648"/>
      <c r="EL526" s="648"/>
      <c r="EM526" s="648"/>
      <c r="EN526" s="648"/>
      <c r="EO526" s="648"/>
      <c r="EP526" s="648"/>
      <c r="EQ526" s="648"/>
      <c r="ER526" s="648"/>
      <c r="ES526" s="648"/>
      <c r="ET526" s="648"/>
      <c r="EU526" s="648"/>
      <c r="EV526" s="648"/>
      <c r="EW526" s="648"/>
      <c r="EX526" s="648"/>
      <c r="EY526" s="648"/>
      <c r="EZ526" s="648"/>
      <c r="FA526" s="648"/>
      <c r="FB526" s="648"/>
      <c r="FC526" s="648"/>
      <c r="FD526" s="648"/>
      <c r="FE526" s="648"/>
      <c r="FF526" s="648"/>
      <c r="FG526" s="648"/>
      <c r="FH526" s="648"/>
      <c r="FI526" s="648"/>
      <c r="FJ526" s="648"/>
      <c r="FK526" s="648"/>
      <c r="FL526" s="648"/>
      <c r="FM526" s="648"/>
      <c r="FN526" s="648"/>
      <c r="FO526" s="648"/>
      <c r="FP526" s="648"/>
      <c r="FQ526" s="648"/>
      <c r="FR526" s="648"/>
      <c r="FS526" s="648"/>
      <c r="FT526" s="648"/>
      <c r="FU526" s="648"/>
      <c r="FV526" s="648"/>
      <c r="FW526" s="648"/>
      <c r="FX526" s="648"/>
      <c r="FY526" s="648"/>
      <c r="FZ526" s="648"/>
      <c r="GA526" s="648"/>
      <c r="GB526" s="648"/>
      <c r="GC526" s="648"/>
      <c r="GD526" s="648"/>
      <c r="GE526" s="648"/>
      <c r="GF526" s="648"/>
      <c r="GG526" s="648"/>
      <c r="GH526" s="648"/>
      <c r="GI526" s="648"/>
      <c r="GJ526" s="648"/>
      <c r="GK526" s="648"/>
      <c r="GL526" s="648"/>
      <c r="GM526" s="648"/>
      <c r="GN526" s="648"/>
      <c r="GO526" s="648"/>
      <c r="GP526" s="648"/>
      <c r="GQ526" s="648"/>
      <c r="GR526" s="648"/>
      <c r="GS526" s="648"/>
      <c r="GT526" s="648"/>
      <c r="GU526" s="648"/>
      <c r="GV526" s="648"/>
      <c r="GW526" s="648"/>
      <c r="GX526" s="648"/>
      <c r="GY526" s="648"/>
      <c r="GZ526" s="648"/>
      <c r="HA526" s="648"/>
      <c r="HB526" s="648"/>
      <c r="HC526" s="648"/>
      <c r="HD526" s="648"/>
      <c r="HE526" s="648"/>
      <c r="HF526" s="648"/>
      <c r="HG526" s="648"/>
      <c r="HH526" s="648"/>
      <c r="HI526" s="648"/>
      <c r="HJ526" s="648"/>
      <c r="HK526" s="648"/>
      <c r="HL526" s="648"/>
    </row>
    <row r="527" spans="1:220" s="679" customFormat="1">
      <c r="A527" s="648"/>
      <c r="B527" s="648"/>
      <c r="C527" s="648"/>
      <c r="D527" s="648"/>
      <c r="E527" s="648"/>
      <c r="F527" s="648"/>
      <c r="G527" s="690"/>
      <c r="H527" s="691"/>
      <c r="I527" s="691"/>
      <c r="J527" s="645"/>
      <c r="K527" s="648"/>
      <c r="L527" s="648"/>
      <c r="M527" s="648"/>
      <c r="N527" s="648"/>
      <c r="O527" s="648"/>
      <c r="P527" s="648"/>
      <c r="Q527" s="648"/>
      <c r="R527" s="648"/>
      <c r="S527" s="648"/>
      <c r="T527" s="648"/>
      <c r="U527" s="648"/>
      <c r="V527" s="648"/>
      <c r="W527" s="648"/>
      <c r="X527" s="648"/>
      <c r="Y527" s="648"/>
      <c r="Z527" s="648"/>
      <c r="AA527" s="648"/>
      <c r="AB527" s="648"/>
      <c r="AC527" s="648"/>
      <c r="AD527" s="648"/>
      <c r="AE527" s="648"/>
      <c r="AF527" s="648"/>
      <c r="AG527" s="648"/>
      <c r="AH527" s="648"/>
      <c r="AI527" s="648"/>
      <c r="AJ527" s="648"/>
      <c r="AK527" s="648"/>
      <c r="AL527" s="648"/>
      <c r="AM527" s="648"/>
      <c r="AN527" s="648"/>
      <c r="AO527" s="648"/>
      <c r="AP527" s="648"/>
      <c r="AQ527" s="648"/>
      <c r="AR527" s="648"/>
      <c r="AS527" s="648"/>
      <c r="AT527" s="648"/>
      <c r="AU527" s="648"/>
      <c r="AV527" s="648"/>
      <c r="AW527" s="648"/>
      <c r="AX527" s="648"/>
      <c r="AY527" s="648"/>
      <c r="AZ527" s="648"/>
      <c r="BA527" s="648"/>
      <c r="BB527" s="648"/>
      <c r="BC527" s="648"/>
      <c r="BD527" s="648"/>
      <c r="BE527" s="648"/>
      <c r="BF527" s="648"/>
      <c r="BG527" s="648"/>
      <c r="BH527" s="648"/>
      <c r="BI527" s="648"/>
      <c r="BJ527" s="648"/>
      <c r="BK527" s="648"/>
      <c r="BL527" s="648"/>
      <c r="BM527" s="648"/>
      <c r="BN527" s="648"/>
      <c r="BO527" s="648"/>
      <c r="BP527" s="648"/>
      <c r="BQ527" s="648"/>
      <c r="BR527" s="648"/>
      <c r="BS527" s="648"/>
      <c r="BT527" s="648"/>
      <c r="BU527" s="648"/>
      <c r="BV527" s="648"/>
      <c r="BW527" s="648"/>
      <c r="BX527" s="648"/>
      <c r="BY527" s="648"/>
      <c r="BZ527" s="648"/>
      <c r="CA527" s="648"/>
      <c r="CB527" s="648"/>
      <c r="CC527" s="648"/>
      <c r="CD527" s="648"/>
      <c r="CE527" s="648"/>
      <c r="CF527" s="648"/>
      <c r="CG527" s="648"/>
      <c r="CH527" s="648"/>
      <c r="CI527" s="648"/>
      <c r="CJ527" s="648"/>
      <c r="CK527" s="648"/>
      <c r="CL527" s="648"/>
      <c r="CM527" s="648"/>
      <c r="CN527" s="648"/>
      <c r="CO527" s="648"/>
      <c r="CP527" s="648"/>
      <c r="CQ527" s="648"/>
      <c r="CR527" s="648"/>
      <c r="CS527" s="648"/>
      <c r="CT527" s="648"/>
      <c r="CU527" s="648"/>
      <c r="CV527" s="648"/>
      <c r="CW527" s="648"/>
      <c r="CX527" s="648"/>
      <c r="CY527" s="648"/>
      <c r="CZ527" s="648"/>
      <c r="DA527" s="648"/>
      <c r="DB527" s="648"/>
      <c r="DC527" s="648"/>
      <c r="DD527" s="648"/>
      <c r="DE527" s="648"/>
      <c r="DF527" s="648"/>
      <c r="DG527" s="648"/>
      <c r="DH527" s="648"/>
      <c r="DI527" s="648"/>
      <c r="DJ527" s="648"/>
      <c r="DK527" s="648"/>
      <c r="DL527" s="648"/>
      <c r="DM527" s="648"/>
      <c r="DN527" s="648"/>
      <c r="DO527" s="648"/>
      <c r="DP527" s="648"/>
      <c r="DQ527" s="648"/>
      <c r="DR527" s="648"/>
      <c r="DS527" s="648"/>
      <c r="DT527" s="648"/>
      <c r="DU527" s="648"/>
      <c r="DV527" s="648"/>
      <c r="DW527" s="648"/>
      <c r="DX527" s="648"/>
      <c r="DY527" s="648"/>
      <c r="DZ527" s="648"/>
      <c r="EA527" s="648"/>
      <c r="EB527" s="648"/>
      <c r="EC527" s="648"/>
      <c r="ED527" s="648"/>
      <c r="EE527" s="648"/>
      <c r="EF527" s="648"/>
      <c r="EG527" s="648"/>
      <c r="EH527" s="648"/>
      <c r="EI527" s="648"/>
      <c r="EJ527" s="648"/>
      <c r="EK527" s="648"/>
      <c r="EL527" s="648"/>
      <c r="EM527" s="648"/>
      <c r="EN527" s="648"/>
      <c r="EO527" s="648"/>
      <c r="EP527" s="648"/>
      <c r="EQ527" s="648"/>
      <c r="ER527" s="648"/>
      <c r="ES527" s="648"/>
      <c r="ET527" s="648"/>
      <c r="EU527" s="648"/>
      <c r="EV527" s="648"/>
      <c r="EW527" s="648"/>
      <c r="EX527" s="648"/>
      <c r="EY527" s="648"/>
      <c r="EZ527" s="648"/>
      <c r="FA527" s="648"/>
      <c r="FB527" s="648"/>
      <c r="FC527" s="648"/>
      <c r="FD527" s="648"/>
      <c r="FE527" s="648"/>
      <c r="FF527" s="648"/>
      <c r="FG527" s="648"/>
      <c r="FH527" s="648"/>
      <c r="FI527" s="648"/>
      <c r="FJ527" s="648"/>
      <c r="FK527" s="648"/>
      <c r="FL527" s="648"/>
      <c r="FM527" s="648"/>
      <c r="FN527" s="648"/>
      <c r="FO527" s="648"/>
      <c r="FP527" s="648"/>
      <c r="FQ527" s="648"/>
      <c r="FR527" s="648"/>
      <c r="FS527" s="648"/>
      <c r="FT527" s="648"/>
      <c r="FU527" s="648"/>
      <c r="FV527" s="648"/>
      <c r="FW527" s="648"/>
      <c r="FX527" s="648"/>
      <c r="FY527" s="648"/>
      <c r="FZ527" s="648"/>
      <c r="GA527" s="648"/>
      <c r="GB527" s="648"/>
      <c r="GC527" s="648"/>
      <c r="GD527" s="648"/>
      <c r="GE527" s="648"/>
      <c r="GF527" s="648"/>
      <c r="GG527" s="648"/>
      <c r="GH527" s="648"/>
      <c r="GI527" s="648"/>
      <c r="GJ527" s="648"/>
      <c r="GK527" s="648"/>
      <c r="GL527" s="648"/>
      <c r="GM527" s="648"/>
      <c r="GN527" s="648"/>
      <c r="GO527" s="648"/>
      <c r="GP527" s="648"/>
      <c r="GQ527" s="648"/>
      <c r="GR527" s="648"/>
      <c r="GS527" s="648"/>
      <c r="GT527" s="648"/>
      <c r="GU527" s="648"/>
      <c r="GV527" s="648"/>
      <c r="GW527" s="648"/>
      <c r="GX527" s="648"/>
      <c r="GY527" s="648"/>
      <c r="GZ527" s="648"/>
      <c r="HA527" s="648"/>
      <c r="HB527" s="648"/>
      <c r="HC527" s="648"/>
      <c r="HD527" s="648"/>
      <c r="HE527" s="648"/>
      <c r="HF527" s="648"/>
      <c r="HG527" s="648"/>
      <c r="HH527" s="648"/>
      <c r="HI527" s="648"/>
      <c r="HJ527" s="648"/>
      <c r="HK527" s="648"/>
      <c r="HL527" s="648"/>
    </row>
    <row r="528" spans="1:220" s="679" customFormat="1">
      <c r="A528" s="648"/>
      <c r="B528" s="648"/>
      <c r="C528" s="648"/>
      <c r="D528" s="648"/>
      <c r="E528" s="648"/>
      <c r="F528" s="648"/>
      <c r="G528" s="690"/>
      <c r="H528" s="691"/>
      <c r="I528" s="691"/>
      <c r="J528" s="645"/>
      <c r="K528" s="648"/>
      <c r="L528" s="648"/>
      <c r="M528" s="648"/>
      <c r="N528" s="648"/>
      <c r="O528" s="648"/>
      <c r="P528" s="648"/>
      <c r="Q528" s="648"/>
      <c r="R528" s="648"/>
      <c r="S528" s="648"/>
      <c r="T528" s="648"/>
      <c r="U528" s="648"/>
      <c r="V528" s="648"/>
      <c r="W528" s="648"/>
      <c r="X528" s="648"/>
      <c r="Y528" s="648"/>
      <c r="Z528" s="648"/>
      <c r="AA528" s="648"/>
      <c r="AB528" s="648"/>
      <c r="AC528" s="648"/>
      <c r="AD528" s="648"/>
      <c r="AE528" s="648"/>
      <c r="AF528" s="648"/>
      <c r="AG528" s="648"/>
      <c r="AH528" s="648"/>
      <c r="AI528" s="648"/>
      <c r="AJ528" s="648"/>
      <c r="AK528" s="648"/>
      <c r="AL528" s="648"/>
      <c r="AM528" s="648"/>
      <c r="AN528" s="648"/>
      <c r="AO528" s="648"/>
      <c r="AP528" s="648"/>
      <c r="AQ528" s="648"/>
      <c r="AR528" s="648"/>
      <c r="AS528" s="648"/>
      <c r="AT528" s="648"/>
      <c r="AU528" s="648"/>
      <c r="AV528" s="648"/>
      <c r="AW528" s="648"/>
      <c r="AX528" s="648"/>
      <c r="AY528" s="648"/>
      <c r="AZ528" s="648"/>
      <c r="BA528" s="648"/>
      <c r="BB528" s="648"/>
      <c r="BC528" s="648"/>
      <c r="BD528" s="648"/>
      <c r="BE528" s="648"/>
      <c r="BF528" s="648"/>
      <c r="BG528" s="648"/>
      <c r="BH528" s="648"/>
      <c r="BI528" s="648"/>
      <c r="BJ528" s="648"/>
      <c r="BK528" s="648"/>
      <c r="BL528" s="648"/>
      <c r="BM528" s="648"/>
      <c r="BN528" s="648"/>
      <c r="BO528" s="648"/>
      <c r="BP528" s="648"/>
      <c r="BQ528" s="648"/>
      <c r="BR528" s="648"/>
      <c r="BS528" s="648"/>
      <c r="BT528" s="648"/>
      <c r="BU528" s="648"/>
      <c r="BV528" s="648"/>
      <c r="BW528" s="648"/>
      <c r="BX528" s="648"/>
      <c r="BY528" s="648"/>
      <c r="BZ528" s="648"/>
      <c r="CA528" s="648"/>
      <c r="CB528" s="648"/>
      <c r="CC528" s="648"/>
      <c r="CD528" s="648"/>
      <c r="CE528" s="648"/>
      <c r="CF528" s="648"/>
      <c r="CG528" s="648"/>
      <c r="CH528" s="648"/>
      <c r="CI528" s="648"/>
      <c r="CJ528" s="648"/>
      <c r="CK528" s="648"/>
      <c r="CL528" s="648"/>
      <c r="CM528" s="648"/>
      <c r="CN528" s="648"/>
      <c r="CO528" s="648"/>
      <c r="CP528" s="648"/>
      <c r="CQ528" s="648"/>
      <c r="CR528" s="648"/>
      <c r="CS528" s="648"/>
      <c r="CT528" s="648"/>
      <c r="CU528" s="648"/>
      <c r="CV528" s="648"/>
      <c r="CW528" s="648"/>
      <c r="CX528" s="648"/>
      <c r="CY528" s="648"/>
      <c r="CZ528" s="648"/>
      <c r="DA528" s="648"/>
      <c r="DB528" s="648"/>
      <c r="DC528" s="648"/>
      <c r="DD528" s="648"/>
      <c r="DE528" s="648"/>
      <c r="DF528" s="648"/>
      <c r="DG528" s="648"/>
      <c r="DH528" s="648"/>
      <c r="DI528" s="648"/>
      <c r="DJ528" s="648"/>
      <c r="DK528" s="648"/>
      <c r="DL528" s="648"/>
      <c r="DM528" s="648"/>
      <c r="DN528" s="648"/>
      <c r="DO528" s="648"/>
      <c r="DP528" s="648"/>
      <c r="DQ528" s="648"/>
      <c r="DR528" s="648"/>
      <c r="DS528" s="648"/>
      <c r="DT528" s="648"/>
      <c r="DU528" s="648"/>
      <c r="DV528" s="648"/>
      <c r="DW528" s="648"/>
      <c r="DX528" s="648"/>
      <c r="DY528" s="648"/>
      <c r="DZ528" s="648"/>
      <c r="EA528" s="648"/>
      <c r="EB528" s="648"/>
      <c r="EC528" s="648"/>
      <c r="ED528" s="648"/>
      <c r="EE528" s="648"/>
      <c r="EF528" s="648"/>
      <c r="EG528" s="648"/>
      <c r="EH528" s="648"/>
      <c r="EI528" s="648"/>
      <c r="EJ528" s="648"/>
      <c r="EK528" s="648"/>
      <c r="EL528" s="648"/>
      <c r="EM528" s="648"/>
      <c r="EN528" s="648"/>
      <c r="EO528" s="648"/>
      <c r="EP528" s="648"/>
      <c r="EQ528" s="648"/>
      <c r="ER528" s="648"/>
      <c r="ES528" s="648"/>
      <c r="ET528" s="648"/>
      <c r="EU528" s="648"/>
      <c r="EV528" s="648"/>
      <c r="EW528" s="648"/>
      <c r="EX528" s="648"/>
      <c r="EY528" s="648"/>
      <c r="EZ528" s="648"/>
      <c r="FA528" s="648"/>
      <c r="FB528" s="648"/>
      <c r="FC528" s="648"/>
      <c r="FD528" s="648"/>
      <c r="FE528" s="648"/>
      <c r="FF528" s="648"/>
      <c r="FG528" s="648"/>
      <c r="FH528" s="648"/>
      <c r="FI528" s="648"/>
      <c r="FJ528" s="648"/>
      <c r="FK528" s="648"/>
      <c r="FL528" s="648"/>
      <c r="FM528" s="648"/>
      <c r="FN528" s="648"/>
      <c r="FO528" s="648"/>
      <c r="FP528" s="648"/>
      <c r="FQ528" s="648"/>
      <c r="FR528" s="648"/>
      <c r="FS528" s="648"/>
      <c r="FT528" s="648"/>
      <c r="FU528" s="648"/>
      <c r="FV528" s="648"/>
      <c r="FW528" s="648"/>
      <c r="FX528" s="648"/>
      <c r="FY528" s="648"/>
      <c r="FZ528" s="648"/>
      <c r="GA528" s="648"/>
      <c r="GB528" s="648"/>
      <c r="GC528" s="648"/>
      <c r="GD528" s="648"/>
      <c r="GE528" s="648"/>
      <c r="GF528" s="648"/>
      <c r="GG528" s="648"/>
      <c r="GH528" s="648"/>
      <c r="GI528" s="648"/>
      <c r="GJ528" s="648"/>
      <c r="GK528" s="648"/>
      <c r="GL528" s="648"/>
      <c r="GM528" s="648"/>
      <c r="GN528" s="648"/>
      <c r="GO528" s="648"/>
      <c r="GP528" s="648"/>
      <c r="GQ528" s="648"/>
      <c r="GR528" s="648"/>
      <c r="GS528" s="648"/>
      <c r="GT528" s="648"/>
      <c r="GU528" s="648"/>
      <c r="GV528" s="648"/>
      <c r="GW528" s="648"/>
      <c r="GX528" s="648"/>
      <c r="GY528" s="648"/>
      <c r="GZ528" s="648"/>
      <c r="HA528" s="648"/>
      <c r="HB528" s="648"/>
      <c r="HC528" s="648"/>
      <c r="HD528" s="648"/>
      <c r="HE528" s="648"/>
      <c r="HF528" s="648"/>
      <c r="HG528" s="648"/>
      <c r="HH528" s="648"/>
      <c r="HI528" s="648"/>
      <c r="HJ528" s="648"/>
      <c r="HK528" s="648"/>
      <c r="HL528" s="648"/>
    </row>
    <row r="529" spans="1:220" s="679" customFormat="1">
      <c r="A529" s="648"/>
      <c r="B529" s="648"/>
      <c r="C529" s="648"/>
      <c r="D529" s="648"/>
      <c r="E529" s="648"/>
      <c r="F529" s="648"/>
      <c r="G529" s="690"/>
      <c r="H529" s="691"/>
      <c r="I529" s="691"/>
      <c r="J529" s="645"/>
      <c r="K529" s="648"/>
      <c r="L529" s="648"/>
      <c r="M529" s="648"/>
      <c r="N529" s="648"/>
      <c r="O529" s="648"/>
      <c r="P529" s="648"/>
      <c r="Q529" s="648"/>
      <c r="R529" s="648"/>
      <c r="S529" s="648"/>
      <c r="T529" s="648"/>
      <c r="U529" s="648"/>
      <c r="V529" s="648"/>
      <c r="W529" s="648"/>
      <c r="X529" s="648"/>
      <c r="Y529" s="648"/>
      <c r="Z529" s="648"/>
      <c r="AA529" s="648"/>
      <c r="AB529" s="648"/>
      <c r="AC529" s="648"/>
      <c r="AD529" s="648"/>
      <c r="AE529" s="648"/>
      <c r="AF529" s="648"/>
      <c r="AG529" s="648"/>
      <c r="AH529" s="648"/>
      <c r="AI529" s="648"/>
      <c r="AJ529" s="648"/>
      <c r="AK529" s="648"/>
      <c r="AL529" s="648"/>
      <c r="AM529" s="648"/>
      <c r="AN529" s="648"/>
      <c r="AO529" s="648"/>
      <c r="AP529" s="648"/>
      <c r="AQ529" s="648"/>
      <c r="AR529" s="648"/>
      <c r="AS529" s="648"/>
      <c r="AT529" s="648"/>
      <c r="AU529" s="648"/>
      <c r="AV529" s="648"/>
      <c r="AW529" s="648"/>
      <c r="AX529" s="648"/>
      <c r="AY529" s="648"/>
      <c r="AZ529" s="648"/>
      <c r="BA529" s="648"/>
      <c r="BB529" s="648"/>
      <c r="BC529" s="648"/>
      <c r="BD529" s="648"/>
      <c r="BE529" s="648"/>
      <c r="BF529" s="648"/>
      <c r="BG529" s="648"/>
      <c r="BH529" s="648"/>
      <c r="BI529" s="648"/>
      <c r="BJ529" s="648"/>
      <c r="BK529" s="648"/>
      <c r="BL529" s="648"/>
      <c r="BM529" s="648"/>
      <c r="BN529" s="648"/>
      <c r="BO529" s="648"/>
      <c r="BP529" s="648"/>
      <c r="BQ529" s="648"/>
      <c r="BR529" s="648"/>
      <c r="BS529" s="648"/>
      <c r="BT529" s="648"/>
      <c r="BU529" s="648"/>
      <c r="BV529" s="648"/>
      <c r="BW529" s="648"/>
      <c r="BX529" s="648"/>
      <c r="BY529" s="648"/>
      <c r="BZ529" s="648"/>
      <c r="CA529" s="648"/>
      <c r="CB529" s="648"/>
      <c r="CC529" s="648"/>
      <c r="CD529" s="648"/>
      <c r="CE529" s="648"/>
      <c r="CF529" s="648"/>
      <c r="CG529" s="648"/>
      <c r="CH529" s="648"/>
      <c r="CI529" s="648"/>
      <c r="CJ529" s="648"/>
      <c r="CK529" s="648"/>
      <c r="CL529" s="648"/>
      <c r="CM529" s="648"/>
      <c r="CN529" s="648"/>
      <c r="CO529" s="648"/>
      <c r="CP529" s="648"/>
      <c r="CQ529" s="648"/>
      <c r="CR529" s="648"/>
      <c r="CS529" s="648"/>
      <c r="CT529" s="648"/>
      <c r="CU529" s="648"/>
      <c r="CV529" s="648"/>
      <c r="CW529" s="648"/>
      <c r="CX529" s="648"/>
      <c r="CY529" s="648"/>
      <c r="CZ529" s="648"/>
      <c r="DA529" s="648"/>
      <c r="DB529" s="648"/>
      <c r="DC529" s="648"/>
      <c r="DD529" s="648"/>
      <c r="DE529" s="648"/>
      <c r="DF529" s="648"/>
      <c r="DG529" s="648"/>
      <c r="DH529" s="648"/>
      <c r="DI529" s="648"/>
      <c r="DJ529" s="648"/>
      <c r="DK529" s="648"/>
      <c r="DL529" s="648"/>
      <c r="DM529" s="648"/>
      <c r="DN529" s="648"/>
      <c r="DO529" s="648"/>
      <c r="DP529" s="648"/>
      <c r="DQ529" s="648"/>
      <c r="DR529" s="648"/>
      <c r="DS529" s="648"/>
      <c r="DT529" s="648"/>
      <c r="DU529" s="648"/>
      <c r="DV529" s="648"/>
      <c r="DW529" s="648"/>
      <c r="DX529" s="648"/>
      <c r="DY529" s="648"/>
      <c r="DZ529" s="648"/>
      <c r="EA529" s="648"/>
      <c r="EB529" s="648"/>
      <c r="EC529" s="648"/>
      <c r="ED529" s="648"/>
      <c r="EE529" s="648"/>
      <c r="EF529" s="648"/>
      <c r="EG529" s="648"/>
      <c r="EH529" s="648"/>
      <c r="EI529" s="648"/>
      <c r="EJ529" s="648"/>
      <c r="EK529" s="648"/>
      <c r="EL529" s="648"/>
      <c r="EM529" s="648"/>
      <c r="EN529" s="648"/>
      <c r="EO529" s="648"/>
      <c r="EP529" s="648"/>
      <c r="EQ529" s="648"/>
      <c r="ER529" s="648"/>
      <c r="ES529" s="648"/>
      <c r="ET529" s="648"/>
      <c r="EU529" s="648"/>
      <c r="EV529" s="648"/>
      <c r="EW529" s="648"/>
      <c r="EX529" s="648"/>
      <c r="EY529" s="648"/>
      <c r="EZ529" s="648"/>
      <c r="FA529" s="648"/>
      <c r="FB529" s="648"/>
      <c r="FC529" s="648"/>
      <c r="FD529" s="648"/>
      <c r="FE529" s="648"/>
      <c r="FF529" s="648"/>
      <c r="FG529" s="648"/>
      <c r="FH529" s="648"/>
      <c r="FI529" s="648"/>
      <c r="FJ529" s="648"/>
      <c r="FK529" s="648"/>
      <c r="FL529" s="648"/>
      <c r="FM529" s="648"/>
      <c r="FN529" s="648"/>
      <c r="FO529" s="648"/>
      <c r="FP529" s="648"/>
      <c r="FQ529" s="648"/>
      <c r="FR529" s="648"/>
      <c r="FS529" s="648"/>
      <c r="FT529" s="648"/>
      <c r="FU529" s="648"/>
      <c r="FV529" s="648"/>
      <c r="FW529" s="648"/>
      <c r="FX529" s="648"/>
      <c r="FY529" s="648"/>
      <c r="FZ529" s="648"/>
      <c r="GA529" s="648"/>
      <c r="GB529" s="648"/>
      <c r="GC529" s="648"/>
      <c r="GD529" s="648"/>
      <c r="GE529" s="648"/>
      <c r="GF529" s="648"/>
      <c r="GG529" s="648"/>
      <c r="GH529" s="648"/>
      <c r="GI529" s="648"/>
      <c r="GJ529" s="648"/>
      <c r="GK529" s="648"/>
      <c r="GL529" s="648"/>
      <c r="GM529" s="648"/>
      <c r="GN529" s="648"/>
      <c r="GO529" s="648"/>
      <c r="GP529" s="648"/>
      <c r="GQ529" s="648"/>
      <c r="GR529" s="648"/>
      <c r="GS529" s="648"/>
      <c r="GT529" s="648"/>
      <c r="GU529" s="648"/>
      <c r="GV529" s="648"/>
      <c r="GW529" s="648"/>
      <c r="GX529" s="648"/>
      <c r="GY529" s="648"/>
      <c r="GZ529" s="648"/>
      <c r="HA529" s="648"/>
      <c r="HB529" s="648"/>
      <c r="HC529" s="648"/>
      <c r="HD529" s="648"/>
      <c r="HE529" s="648"/>
      <c r="HF529" s="648"/>
      <c r="HG529" s="648"/>
      <c r="HH529" s="648"/>
      <c r="HI529" s="648"/>
      <c r="HJ529" s="648"/>
      <c r="HK529" s="648"/>
      <c r="HL529" s="648"/>
    </row>
    <row r="530" spans="1:220" s="679" customFormat="1">
      <c r="A530" s="648"/>
      <c r="B530" s="648"/>
      <c r="C530" s="648"/>
      <c r="D530" s="648"/>
      <c r="E530" s="648"/>
      <c r="F530" s="648"/>
      <c r="G530" s="690"/>
      <c r="H530" s="691"/>
      <c r="I530" s="691"/>
      <c r="J530" s="645"/>
      <c r="K530" s="648"/>
      <c r="L530" s="648"/>
      <c r="M530" s="648"/>
      <c r="N530" s="648"/>
      <c r="O530" s="648"/>
      <c r="P530" s="648"/>
      <c r="Q530" s="648"/>
      <c r="R530" s="648"/>
      <c r="S530" s="648"/>
      <c r="T530" s="648"/>
      <c r="U530" s="648"/>
      <c r="V530" s="648"/>
      <c r="W530" s="648"/>
      <c r="X530" s="648"/>
      <c r="Y530" s="648"/>
      <c r="Z530" s="648"/>
      <c r="AA530" s="648"/>
      <c r="AB530" s="648"/>
      <c r="AC530" s="648"/>
      <c r="AD530" s="648"/>
      <c r="AE530" s="648"/>
      <c r="AF530" s="648"/>
      <c r="AG530" s="648"/>
      <c r="AH530" s="648"/>
      <c r="AI530" s="648"/>
      <c r="AJ530" s="648"/>
      <c r="AK530" s="648"/>
      <c r="AL530" s="648"/>
      <c r="AM530" s="648"/>
      <c r="AN530" s="648"/>
      <c r="AO530" s="648"/>
      <c r="AP530" s="648"/>
      <c r="AQ530" s="648"/>
      <c r="AR530" s="648"/>
      <c r="AS530" s="648"/>
      <c r="AT530" s="648"/>
      <c r="AU530" s="648"/>
      <c r="AV530" s="648"/>
      <c r="AW530" s="648"/>
      <c r="AX530" s="648"/>
      <c r="AY530" s="648"/>
      <c r="AZ530" s="648"/>
      <c r="BA530" s="648"/>
      <c r="BB530" s="648"/>
      <c r="BC530" s="648"/>
      <c r="BD530" s="648"/>
      <c r="BE530" s="648"/>
      <c r="BF530" s="648"/>
      <c r="BG530" s="648"/>
      <c r="BH530" s="648"/>
      <c r="BI530" s="648"/>
      <c r="BJ530" s="648"/>
      <c r="BK530" s="648"/>
      <c r="BL530" s="648"/>
      <c r="BM530" s="648"/>
      <c r="BN530" s="648"/>
      <c r="BO530" s="648"/>
      <c r="BP530" s="648"/>
      <c r="BQ530" s="648"/>
      <c r="BR530" s="648"/>
      <c r="BS530" s="648"/>
      <c r="BT530" s="648"/>
      <c r="BU530" s="648"/>
      <c r="BV530" s="648"/>
      <c r="BW530" s="648"/>
      <c r="BX530" s="648"/>
      <c r="BY530" s="648"/>
      <c r="BZ530" s="648"/>
      <c r="CA530" s="648"/>
      <c r="CB530" s="648"/>
      <c r="CC530" s="648"/>
      <c r="CD530" s="648"/>
      <c r="CE530" s="648"/>
      <c r="CF530" s="648"/>
      <c r="CG530" s="648"/>
      <c r="CH530" s="648"/>
      <c r="CI530" s="648"/>
      <c r="CJ530" s="648"/>
      <c r="CK530" s="648"/>
      <c r="CL530" s="648"/>
      <c r="CM530" s="648"/>
      <c r="CN530" s="648"/>
      <c r="CO530" s="648"/>
      <c r="CP530" s="648"/>
      <c r="CQ530" s="648"/>
      <c r="CR530" s="648"/>
      <c r="CS530" s="648"/>
      <c r="CT530" s="648"/>
      <c r="CU530" s="648"/>
      <c r="CV530" s="648"/>
      <c r="CW530" s="648"/>
      <c r="CX530" s="648"/>
      <c r="CY530" s="648"/>
      <c r="CZ530" s="648"/>
      <c r="DA530" s="648"/>
      <c r="DB530" s="648"/>
      <c r="DC530" s="648"/>
      <c r="DD530" s="648"/>
      <c r="DE530" s="648"/>
      <c r="DF530" s="648"/>
      <c r="DG530" s="648"/>
      <c r="DH530" s="648"/>
      <c r="DI530" s="648"/>
      <c r="DJ530" s="648"/>
      <c r="DK530" s="648"/>
      <c r="DL530" s="648"/>
      <c r="DM530" s="648"/>
      <c r="DN530" s="648"/>
      <c r="DO530" s="648"/>
      <c r="DP530" s="648"/>
      <c r="DQ530" s="648"/>
      <c r="DR530" s="648"/>
      <c r="DS530" s="648"/>
      <c r="DT530" s="648"/>
      <c r="DU530" s="648"/>
      <c r="DV530" s="648"/>
      <c r="DW530" s="648"/>
      <c r="DX530" s="648"/>
      <c r="DY530" s="648"/>
      <c r="DZ530" s="648"/>
      <c r="EA530" s="648"/>
      <c r="EB530" s="648"/>
      <c r="EC530" s="648"/>
      <c r="ED530" s="648"/>
      <c r="EE530" s="648"/>
      <c r="EF530" s="648"/>
      <c r="EG530" s="648"/>
      <c r="EH530" s="648"/>
      <c r="EI530" s="648"/>
      <c r="EJ530" s="648"/>
      <c r="EK530" s="648"/>
      <c r="EL530" s="648"/>
      <c r="EM530" s="648"/>
      <c r="EN530" s="648"/>
      <c r="EO530" s="648"/>
      <c r="EP530" s="648"/>
      <c r="EQ530" s="648"/>
      <c r="ER530" s="648"/>
      <c r="ES530" s="648"/>
      <c r="ET530" s="648"/>
      <c r="EU530" s="648"/>
      <c r="EV530" s="648"/>
      <c r="EW530" s="648"/>
      <c r="EX530" s="648"/>
      <c r="EY530" s="648"/>
      <c r="EZ530" s="648"/>
      <c r="FA530" s="648"/>
      <c r="FB530" s="648"/>
      <c r="FC530" s="648"/>
      <c r="FD530" s="648"/>
      <c r="FE530" s="648"/>
      <c r="FF530" s="648"/>
      <c r="FG530" s="648"/>
      <c r="FH530" s="648"/>
      <c r="FI530" s="648"/>
      <c r="FJ530" s="648"/>
      <c r="FK530" s="648"/>
      <c r="FL530" s="648"/>
      <c r="FM530" s="648"/>
      <c r="FN530" s="648"/>
      <c r="FO530" s="648"/>
      <c r="FP530" s="648"/>
      <c r="FQ530" s="648"/>
      <c r="FR530" s="648"/>
      <c r="FS530" s="648"/>
      <c r="FT530" s="648"/>
      <c r="FU530" s="648"/>
      <c r="FV530" s="648"/>
      <c r="FW530" s="648"/>
      <c r="FX530" s="648"/>
      <c r="FY530" s="648"/>
      <c r="FZ530" s="648"/>
      <c r="GA530" s="648"/>
      <c r="GB530" s="648"/>
      <c r="GC530" s="648"/>
      <c r="GD530" s="648"/>
      <c r="GE530" s="648"/>
      <c r="GF530" s="648"/>
      <c r="GG530" s="648"/>
      <c r="GH530" s="648"/>
      <c r="GI530" s="648"/>
      <c r="GJ530" s="648"/>
      <c r="GK530" s="648"/>
      <c r="GL530" s="648"/>
      <c r="GM530" s="648"/>
      <c r="GN530" s="648"/>
      <c r="GO530" s="648"/>
      <c r="GP530" s="648"/>
      <c r="GQ530" s="648"/>
      <c r="GR530" s="648"/>
      <c r="GS530" s="648"/>
      <c r="GT530" s="648"/>
      <c r="GU530" s="648"/>
      <c r="GV530" s="648"/>
      <c r="GW530" s="648"/>
      <c r="GX530" s="648"/>
      <c r="GY530" s="648"/>
      <c r="GZ530" s="648"/>
      <c r="HA530" s="648"/>
      <c r="HB530" s="648"/>
      <c r="HC530" s="648"/>
      <c r="HD530" s="648"/>
      <c r="HE530" s="648"/>
      <c r="HF530" s="648"/>
      <c r="HG530" s="648"/>
      <c r="HH530" s="648"/>
      <c r="HI530" s="648"/>
      <c r="HJ530" s="648"/>
      <c r="HK530" s="648"/>
      <c r="HL530" s="648"/>
    </row>
    <row r="531" spans="1:220" s="679" customFormat="1">
      <c r="A531" s="648"/>
      <c r="B531" s="648"/>
      <c r="C531" s="648"/>
      <c r="D531" s="648"/>
      <c r="E531" s="648"/>
      <c r="F531" s="648"/>
      <c r="G531" s="690"/>
      <c r="H531" s="691"/>
      <c r="I531" s="691"/>
      <c r="J531" s="645"/>
      <c r="K531" s="648"/>
      <c r="L531" s="648"/>
      <c r="M531" s="648"/>
      <c r="N531" s="648"/>
      <c r="O531" s="648"/>
      <c r="P531" s="648"/>
      <c r="Q531" s="648"/>
      <c r="R531" s="648"/>
      <c r="S531" s="648"/>
      <c r="T531" s="648"/>
      <c r="U531" s="648"/>
      <c r="V531" s="648"/>
      <c r="W531" s="648"/>
      <c r="X531" s="648"/>
      <c r="Y531" s="648"/>
      <c r="Z531" s="648"/>
      <c r="AA531" s="648"/>
      <c r="AB531" s="648"/>
      <c r="AC531" s="648"/>
      <c r="AD531" s="648"/>
      <c r="AE531" s="648"/>
      <c r="AF531" s="648"/>
      <c r="AG531" s="648"/>
      <c r="AH531" s="648"/>
      <c r="AI531" s="648"/>
      <c r="AJ531" s="648"/>
      <c r="AK531" s="648"/>
      <c r="AL531" s="648"/>
      <c r="AM531" s="648"/>
      <c r="AN531" s="648"/>
      <c r="AO531" s="648"/>
      <c r="AP531" s="648"/>
      <c r="AQ531" s="648"/>
      <c r="AR531" s="648"/>
      <c r="AS531" s="648"/>
      <c r="AT531" s="648"/>
      <c r="AU531" s="648"/>
      <c r="AV531" s="648"/>
      <c r="AW531" s="648"/>
      <c r="AX531" s="648"/>
      <c r="AY531" s="648"/>
      <c r="AZ531" s="648"/>
      <c r="BA531" s="648"/>
      <c r="BB531" s="648"/>
      <c r="BC531" s="648"/>
      <c r="BD531" s="648"/>
      <c r="BE531" s="648"/>
      <c r="BF531" s="648"/>
      <c r="BG531" s="648"/>
      <c r="BH531" s="648"/>
      <c r="BI531" s="648"/>
      <c r="BJ531" s="648"/>
      <c r="BK531" s="648"/>
      <c r="BL531" s="648"/>
      <c r="BM531" s="648"/>
      <c r="BN531" s="648"/>
      <c r="BO531" s="648"/>
      <c r="BP531" s="648"/>
      <c r="BQ531" s="648"/>
      <c r="BR531" s="648"/>
      <c r="BS531" s="648"/>
      <c r="BT531" s="648"/>
      <c r="BU531" s="648"/>
      <c r="BV531" s="648"/>
      <c r="BW531" s="648"/>
      <c r="BX531" s="648"/>
      <c r="BY531" s="648"/>
      <c r="BZ531" s="648"/>
      <c r="CA531" s="648"/>
      <c r="CB531" s="648"/>
      <c r="CC531" s="648"/>
      <c r="CD531" s="648"/>
      <c r="CE531" s="648"/>
      <c r="CF531" s="648"/>
      <c r="CG531" s="648"/>
      <c r="CH531" s="648"/>
      <c r="CI531" s="648"/>
      <c r="CJ531" s="648"/>
      <c r="CK531" s="648"/>
      <c r="CL531" s="648"/>
      <c r="CM531" s="648"/>
      <c r="CN531" s="648"/>
      <c r="CO531" s="648"/>
      <c r="CP531" s="648"/>
      <c r="CQ531" s="648"/>
      <c r="CR531" s="648"/>
      <c r="CS531" s="648"/>
      <c r="CT531" s="648"/>
      <c r="CU531" s="648"/>
      <c r="CV531" s="648"/>
      <c r="CW531" s="648"/>
      <c r="CX531" s="648"/>
      <c r="CY531" s="648"/>
      <c r="CZ531" s="648"/>
      <c r="DA531" s="648"/>
      <c r="DB531" s="648"/>
      <c r="DC531" s="648"/>
      <c r="DD531" s="648"/>
      <c r="DE531" s="648"/>
      <c r="DF531" s="648"/>
      <c r="DG531" s="648"/>
      <c r="DH531" s="648"/>
      <c r="DI531" s="648"/>
      <c r="DJ531" s="648"/>
      <c r="DK531" s="648"/>
      <c r="DL531" s="648"/>
      <c r="DM531" s="648"/>
      <c r="DN531" s="648"/>
      <c r="DO531" s="648"/>
      <c r="DP531" s="648"/>
      <c r="DQ531" s="648"/>
      <c r="DR531" s="648"/>
      <c r="DS531" s="648"/>
      <c r="DT531" s="648"/>
      <c r="DU531" s="648"/>
      <c r="DV531" s="648"/>
      <c r="DW531" s="648"/>
      <c r="DX531" s="648"/>
      <c r="DY531" s="648"/>
      <c r="DZ531" s="648"/>
      <c r="EA531" s="648"/>
      <c r="EB531" s="648"/>
      <c r="EC531" s="648"/>
      <c r="ED531" s="648"/>
      <c r="EE531" s="648"/>
      <c r="EF531" s="648"/>
      <c r="EG531" s="648"/>
      <c r="EH531" s="648"/>
      <c r="EI531" s="648"/>
      <c r="EJ531" s="648"/>
      <c r="EK531" s="648"/>
      <c r="EL531" s="648"/>
      <c r="EM531" s="648"/>
      <c r="EN531" s="648"/>
      <c r="EO531" s="648"/>
      <c r="EP531" s="648"/>
      <c r="EQ531" s="648"/>
      <c r="ER531" s="648"/>
      <c r="ES531" s="648"/>
      <c r="ET531" s="648"/>
      <c r="EU531" s="648"/>
      <c r="EV531" s="648"/>
      <c r="EW531" s="648"/>
      <c r="EX531" s="648"/>
      <c r="EY531" s="648"/>
      <c r="EZ531" s="648"/>
      <c r="FA531" s="648"/>
      <c r="FB531" s="648"/>
      <c r="FC531" s="648"/>
      <c r="FD531" s="648"/>
      <c r="FE531" s="648"/>
      <c r="FF531" s="648"/>
      <c r="FG531" s="648"/>
      <c r="FH531" s="648"/>
      <c r="FI531" s="648"/>
      <c r="FJ531" s="648"/>
      <c r="FK531" s="648"/>
      <c r="FL531" s="648"/>
      <c r="FM531" s="648"/>
      <c r="FN531" s="648"/>
      <c r="FO531" s="648"/>
      <c r="FP531" s="648"/>
      <c r="FQ531" s="648"/>
      <c r="FR531" s="648"/>
      <c r="FS531" s="648"/>
      <c r="FT531" s="648"/>
      <c r="FU531" s="648"/>
      <c r="FV531" s="648"/>
      <c r="FW531" s="648"/>
      <c r="FX531" s="648"/>
      <c r="FY531" s="648"/>
      <c r="FZ531" s="648"/>
      <c r="GA531" s="648"/>
      <c r="GB531" s="648"/>
      <c r="GC531" s="648"/>
      <c r="GD531" s="648"/>
      <c r="GE531" s="648"/>
      <c r="GF531" s="648"/>
      <c r="GG531" s="648"/>
      <c r="GH531" s="648"/>
      <c r="GI531" s="648"/>
      <c r="GJ531" s="648"/>
      <c r="GK531" s="648"/>
      <c r="GL531" s="648"/>
      <c r="GM531" s="648"/>
      <c r="GN531" s="648"/>
      <c r="GO531" s="648"/>
      <c r="GP531" s="648"/>
      <c r="GQ531" s="648"/>
      <c r="GR531" s="648"/>
      <c r="GS531" s="648"/>
      <c r="GT531" s="648"/>
      <c r="GU531" s="648"/>
      <c r="GV531" s="648"/>
      <c r="GW531" s="648"/>
      <c r="GX531" s="648"/>
      <c r="GY531" s="648"/>
      <c r="GZ531" s="648"/>
      <c r="HA531" s="648"/>
      <c r="HB531" s="648"/>
      <c r="HC531" s="648"/>
      <c r="HD531" s="648"/>
      <c r="HE531" s="648"/>
      <c r="HF531" s="648"/>
      <c r="HG531" s="648"/>
      <c r="HH531" s="648"/>
      <c r="HI531" s="648"/>
      <c r="HJ531" s="648"/>
      <c r="HK531" s="648"/>
      <c r="HL531" s="648"/>
    </row>
    <row r="532" spans="1:220" s="679" customFormat="1">
      <c r="A532" s="648"/>
      <c r="B532" s="648"/>
      <c r="C532" s="648"/>
      <c r="D532" s="648"/>
      <c r="E532" s="648"/>
      <c r="F532" s="648"/>
      <c r="G532" s="690"/>
      <c r="H532" s="691"/>
      <c r="I532" s="691"/>
      <c r="J532" s="645"/>
      <c r="K532" s="648"/>
      <c r="L532" s="648"/>
      <c r="M532" s="648"/>
      <c r="N532" s="648"/>
      <c r="O532" s="648"/>
      <c r="P532" s="648"/>
      <c r="Q532" s="648"/>
      <c r="R532" s="648"/>
      <c r="S532" s="648"/>
      <c r="T532" s="648"/>
      <c r="U532" s="648"/>
      <c r="V532" s="648"/>
      <c r="W532" s="648"/>
      <c r="X532" s="648"/>
      <c r="Y532" s="648"/>
      <c r="Z532" s="648"/>
      <c r="AA532" s="648"/>
      <c r="AB532" s="648"/>
      <c r="AC532" s="648"/>
      <c r="AD532" s="648"/>
      <c r="AE532" s="648"/>
      <c r="AF532" s="648"/>
      <c r="AG532" s="648"/>
      <c r="AH532" s="648"/>
      <c r="AI532" s="648"/>
      <c r="AJ532" s="648"/>
      <c r="AK532" s="648"/>
      <c r="AL532" s="648"/>
      <c r="AM532" s="648"/>
      <c r="AN532" s="648"/>
      <c r="AO532" s="648"/>
      <c r="AP532" s="648"/>
      <c r="AQ532" s="648"/>
      <c r="AR532" s="648"/>
      <c r="AS532" s="648"/>
      <c r="AT532" s="648"/>
      <c r="AU532" s="648"/>
      <c r="AV532" s="648"/>
      <c r="AW532" s="648"/>
      <c r="AX532" s="648"/>
      <c r="AY532" s="648"/>
      <c r="AZ532" s="648"/>
      <c r="BA532" s="648"/>
      <c r="BB532" s="648"/>
      <c r="BC532" s="648"/>
      <c r="BD532" s="648"/>
      <c r="BE532" s="648"/>
      <c r="BF532" s="648"/>
      <c r="BG532" s="648"/>
      <c r="BH532" s="648"/>
      <c r="BI532" s="648"/>
      <c r="BJ532" s="648"/>
      <c r="BK532" s="648"/>
      <c r="BL532" s="648"/>
      <c r="BM532" s="648"/>
      <c r="BN532" s="648"/>
      <c r="BO532" s="648"/>
      <c r="BP532" s="648"/>
      <c r="BQ532" s="648"/>
      <c r="BR532" s="648"/>
      <c r="BS532" s="648"/>
      <c r="BT532" s="648"/>
      <c r="BU532" s="648"/>
      <c r="BV532" s="648"/>
      <c r="BW532" s="648"/>
      <c r="BX532" s="648"/>
      <c r="BY532" s="648"/>
      <c r="BZ532" s="648"/>
      <c r="CA532" s="648"/>
      <c r="CB532" s="648"/>
      <c r="CC532" s="648"/>
      <c r="CD532" s="648"/>
      <c r="CE532" s="648"/>
      <c r="CF532" s="648"/>
      <c r="CG532" s="648"/>
      <c r="CH532" s="648"/>
      <c r="CI532" s="648"/>
      <c r="CJ532" s="648"/>
      <c r="CK532" s="648"/>
      <c r="CL532" s="648"/>
      <c r="CM532" s="648"/>
      <c r="CN532" s="648"/>
      <c r="CO532" s="648"/>
      <c r="CP532" s="648"/>
      <c r="CQ532" s="648"/>
      <c r="CR532" s="648"/>
      <c r="CS532" s="648"/>
      <c r="CT532" s="648"/>
      <c r="CU532" s="648"/>
      <c r="CV532" s="648"/>
      <c r="CW532" s="648"/>
      <c r="CX532" s="648"/>
      <c r="CY532" s="648"/>
      <c r="CZ532" s="648"/>
      <c r="DA532" s="648"/>
      <c r="DB532" s="648"/>
      <c r="DC532" s="648"/>
      <c r="DD532" s="648"/>
      <c r="DE532" s="648"/>
      <c r="DF532" s="648"/>
      <c r="DG532" s="648"/>
      <c r="DH532" s="648"/>
      <c r="DI532" s="648"/>
      <c r="DJ532" s="648"/>
      <c r="DK532" s="648"/>
      <c r="DL532" s="648"/>
      <c r="DM532" s="648"/>
      <c r="DN532" s="648"/>
      <c r="DO532" s="648"/>
      <c r="DP532" s="648"/>
      <c r="DQ532" s="648"/>
      <c r="DR532" s="648"/>
      <c r="DS532" s="648"/>
      <c r="DT532" s="648"/>
      <c r="DU532" s="648"/>
      <c r="DV532" s="648"/>
      <c r="DW532" s="648"/>
      <c r="DX532" s="648"/>
      <c r="DY532" s="648"/>
      <c r="DZ532" s="648"/>
      <c r="EA532" s="648"/>
      <c r="EB532" s="648"/>
      <c r="EC532" s="648"/>
      <c r="ED532" s="648"/>
      <c r="EE532" s="648"/>
      <c r="EF532" s="648"/>
      <c r="EG532" s="648"/>
      <c r="EH532" s="648"/>
      <c r="EI532" s="648"/>
      <c r="EJ532" s="648"/>
      <c r="EK532" s="648"/>
      <c r="EL532" s="648"/>
      <c r="EM532" s="648"/>
      <c r="EN532" s="648"/>
      <c r="EO532" s="648"/>
      <c r="EP532" s="648"/>
      <c r="EQ532" s="648"/>
      <c r="ER532" s="648"/>
      <c r="ES532" s="648"/>
      <c r="ET532" s="648"/>
      <c r="EU532" s="648"/>
      <c r="EV532" s="648"/>
      <c r="EW532" s="648"/>
      <c r="EX532" s="648"/>
      <c r="EY532" s="648"/>
      <c r="EZ532" s="648"/>
      <c r="FA532" s="648"/>
      <c r="FB532" s="648"/>
      <c r="FC532" s="648"/>
      <c r="FD532" s="648"/>
      <c r="FE532" s="648"/>
      <c r="FF532" s="648"/>
      <c r="FG532" s="648"/>
      <c r="FH532" s="648"/>
      <c r="FI532" s="648"/>
      <c r="FJ532" s="648"/>
      <c r="FK532" s="648"/>
      <c r="FL532" s="648"/>
      <c r="FM532" s="648"/>
      <c r="FN532" s="648"/>
      <c r="FO532" s="648"/>
      <c r="FP532" s="648"/>
      <c r="FQ532" s="648"/>
      <c r="FR532" s="648"/>
      <c r="FS532" s="648"/>
      <c r="FT532" s="648"/>
      <c r="FU532" s="648"/>
      <c r="FV532" s="648"/>
      <c r="FW532" s="648"/>
      <c r="FX532" s="648"/>
      <c r="FY532" s="648"/>
      <c r="FZ532" s="648"/>
      <c r="GA532" s="648"/>
      <c r="GB532" s="648"/>
      <c r="GC532" s="648"/>
      <c r="GD532" s="648"/>
      <c r="GE532" s="648"/>
      <c r="GF532" s="648"/>
      <c r="GG532" s="648"/>
      <c r="GH532" s="648"/>
      <c r="GI532" s="648"/>
      <c r="GJ532" s="648"/>
      <c r="GK532" s="648"/>
      <c r="GL532" s="648"/>
      <c r="GM532" s="648"/>
      <c r="GN532" s="648"/>
      <c r="GO532" s="648"/>
      <c r="GP532" s="648"/>
      <c r="GQ532" s="648"/>
      <c r="GR532" s="648"/>
      <c r="GS532" s="648"/>
      <c r="GT532" s="648"/>
      <c r="GU532" s="648"/>
      <c r="GV532" s="648"/>
      <c r="GW532" s="648"/>
      <c r="GX532" s="648"/>
      <c r="GY532" s="648"/>
      <c r="GZ532" s="648"/>
      <c r="HA532" s="648"/>
      <c r="HB532" s="648"/>
      <c r="HC532" s="648"/>
      <c r="HD532" s="648"/>
      <c r="HE532" s="648"/>
      <c r="HF532" s="648"/>
      <c r="HG532" s="648"/>
      <c r="HH532" s="648"/>
      <c r="HI532" s="648"/>
      <c r="HJ532" s="648"/>
      <c r="HK532" s="648"/>
      <c r="HL532" s="648"/>
    </row>
    <row r="533" spans="1:220" s="679" customFormat="1">
      <c r="A533" s="648"/>
      <c r="B533" s="648"/>
      <c r="C533" s="648"/>
      <c r="D533" s="648"/>
      <c r="E533" s="648"/>
      <c r="F533" s="648"/>
      <c r="G533" s="690"/>
      <c r="H533" s="691"/>
      <c r="I533" s="691"/>
      <c r="J533" s="645"/>
      <c r="K533" s="648"/>
      <c r="L533" s="648"/>
      <c r="M533" s="648"/>
      <c r="N533" s="648"/>
      <c r="O533" s="648"/>
      <c r="P533" s="648"/>
      <c r="Q533" s="648"/>
      <c r="R533" s="648"/>
      <c r="S533" s="648"/>
      <c r="T533" s="648"/>
      <c r="U533" s="648"/>
      <c r="V533" s="648"/>
      <c r="W533" s="648"/>
      <c r="X533" s="648"/>
      <c r="Y533" s="648"/>
      <c r="Z533" s="648"/>
      <c r="AA533" s="648"/>
      <c r="AB533" s="648"/>
      <c r="AC533" s="648"/>
      <c r="AD533" s="648"/>
      <c r="AE533" s="648"/>
      <c r="AF533" s="648"/>
      <c r="AG533" s="648"/>
      <c r="AH533" s="648"/>
      <c r="AI533" s="648"/>
      <c r="AJ533" s="648"/>
      <c r="AK533" s="648"/>
      <c r="AL533" s="648"/>
      <c r="AM533" s="648"/>
      <c r="AN533" s="648"/>
      <c r="AO533" s="648"/>
      <c r="AP533" s="648"/>
      <c r="AQ533" s="648"/>
      <c r="AR533" s="648"/>
      <c r="AS533" s="648"/>
      <c r="AT533" s="648"/>
      <c r="AU533" s="648"/>
      <c r="AV533" s="648"/>
      <c r="AW533" s="648"/>
      <c r="AX533" s="648"/>
      <c r="AY533" s="648"/>
      <c r="AZ533" s="648"/>
      <c r="BA533" s="648"/>
      <c r="BB533" s="648"/>
      <c r="BC533" s="648"/>
      <c r="BD533" s="648"/>
      <c r="BE533" s="648"/>
      <c r="BF533" s="648"/>
      <c r="BG533" s="648"/>
      <c r="BH533" s="648"/>
      <c r="BI533" s="648"/>
      <c r="BJ533" s="648"/>
      <c r="BK533" s="648"/>
      <c r="BL533" s="648"/>
      <c r="BM533" s="648"/>
      <c r="BN533" s="648"/>
      <c r="BO533" s="648"/>
      <c r="BP533" s="648"/>
      <c r="BQ533" s="648"/>
      <c r="BR533" s="648"/>
      <c r="BS533" s="648"/>
      <c r="BT533" s="648"/>
      <c r="BU533" s="648"/>
      <c r="BV533" s="648"/>
      <c r="BW533" s="648"/>
      <c r="BX533" s="648"/>
      <c r="BY533" s="648"/>
      <c r="BZ533" s="648"/>
      <c r="CA533" s="648"/>
      <c r="CB533" s="648"/>
      <c r="CC533" s="648"/>
      <c r="CD533" s="648"/>
      <c r="CE533" s="648"/>
      <c r="CF533" s="648"/>
      <c r="CG533" s="648"/>
      <c r="CH533" s="648"/>
      <c r="CI533" s="648"/>
      <c r="CJ533" s="648"/>
      <c r="CK533" s="648"/>
      <c r="CL533" s="648"/>
      <c r="CM533" s="648"/>
      <c r="CN533" s="648"/>
      <c r="CO533" s="648"/>
      <c r="CP533" s="648"/>
      <c r="CQ533" s="648"/>
      <c r="CR533" s="648"/>
      <c r="CS533" s="648"/>
      <c r="CT533" s="648"/>
      <c r="CU533" s="648"/>
      <c r="CV533" s="648"/>
      <c r="CW533" s="648"/>
      <c r="CX533" s="648"/>
      <c r="CY533" s="648"/>
      <c r="CZ533" s="648"/>
      <c r="DA533" s="648"/>
      <c r="DB533" s="648"/>
      <c r="DC533" s="648"/>
      <c r="DD533" s="648"/>
      <c r="DE533" s="648"/>
      <c r="DF533" s="648"/>
      <c r="DG533" s="648"/>
      <c r="DH533" s="648"/>
      <c r="DI533" s="648"/>
      <c r="DJ533" s="648"/>
      <c r="DK533" s="648"/>
      <c r="DL533" s="648"/>
      <c r="DM533" s="648"/>
      <c r="DN533" s="648"/>
      <c r="DO533" s="648"/>
      <c r="DP533" s="648"/>
      <c r="DQ533" s="648"/>
      <c r="DR533" s="648"/>
      <c r="DS533" s="648"/>
      <c r="DT533" s="648"/>
      <c r="DU533" s="648"/>
      <c r="DV533" s="648"/>
      <c r="DW533" s="648"/>
      <c r="DX533" s="648"/>
      <c r="DY533" s="648"/>
      <c r="DZ533" s="648"/>
      <c r="EA533" s="648"/>
      <c r="EB533" s="648"/>
      <c r="EC533" s="648"/>
      <c r="ED533" s="648"/>
      <c r="EE533" s="648"/>
      <c r="EF533" s="648"/>
      <c r="EG533" s="648"/>
      <c r="EH533" s="648"/>
      <c r="EI533" s="648"/>
      <c r="EJ533" s="648"/>
      <c r="EK533" s="648"/>
      <c r="EL533" s="648"/>
      <c r="EM533" s="648"/>
      <c r="EN533" s="648"/>
      <c r="EO533" s="648"/>
      <c r="EP533" s="648"/>
      <c r="EQ533" s="648"/>
      <c r="ER533" s="648"/>
      <c r="ES533" s="648"/>
      <c r="ET533" s="648"/>
      <c r="EU533" s="648"/>
      <c r="EV533" s="648"/>
      <c r="EW533" s="648"/>
      <c r="EX533" s="648"/>
      <c r="EY533" s="648"/>
      <c r="EZ533" s="648"/>
      <c r="FA533" s="648"/>
      <c r="FB533" s="648"/>
      <c r="FC533" s="648"/>
      <c r="FD533" s="648"/>
      <c r="FE533" s="648"/>
      <c r="FF533" s="648"/>
      <c r="FG533" s="648"/>
      <c r="FH533" s="648"/>
      <c r="FI533" s="648"/>
      <c r="FJ533" s="648"/>
      <c r="FK533" s="648"/>
      <c r="FL533" s="648"/>
      <c r="FM533" s="648"/>
      <c r="FN533" s="648"/>
      <c r="FO533" s="648"/>
      <c r="FP533" s="648"/>
      <c r="FQ533" s="648"/>
      <c r="FR533" s="648"/>
      <c r="FS533" s="648"/>
      <c r="FT533" s="648"/>
      <c r="FU533" s="648"/>
      <c r="FV533" s="648"/>
      <c r="FW533" s="648"/>
      <c r="FX533" s="648"/>
      <c r="FY533" s="648"/>
      <c r="FZ533" s="648"/>
      <c r="GA533" s="648"/>
      <c r="GB533" s="648"/>
      <c r="GC533" s="648"/>
      <c r="GD533" s="648"/>
      <c r="GE533" s="648"/>
      <c r="GF533" s="648"/>
      <c r="GG533" s="648"/>
      <c r="GH533" s="648"/>
      <c r="GI533" s="648"/>
      <c r="GJ533" s="648"/>
      <c r="GK533" s="648"/>
      <c r="GL533" s="648"/>
      <c r="GM533" s="648"/>
      <c r="GN533" s="648"/>
      <c r="GO533" s="648"/>
      <c r="GP533" s="648"/>
      <c r="GQ533" s="648"/>
      <c r="GR533" s="648"/>
      <c r="GS533" s="648"/>
      <c r="GT533" s="648"/>
      <c r="GU533" s="648"/>
      <c r="GV533" s="648"/>
      <c r="GW533" s="648"/>
      <c r="GX533" s="648"/>
      <c r="GY533" s="648"/>
      <c r="GZ533" s="648"/>
      <c r="HA533" s="648"/>
      <c r="HB533" s="648"/>
      <c r="HC533" s="648"/>
      <c r="HD533" s="648"/>
      <c r="HE533" s="648"/>
      <c r="HF533" s="648"/>
      <c r="HG533" s="648"/>
      <c r="HH533" s="648"/>
      <c r="HI533" s="648"/>
      <c r="HJ533" s="648"/>
      <c r="HK533" s="648"/>
      <c r="HL533" s="648"/>
    </row>
    <row r="534" spans="1:220" s="679" customFormat="1">
      <c r="A534" s="648"/>
      <c r="B534" s="648"/>
      <c r="C534" s="648"/>
      <c r="D534" s="648"/>
      <c r="E534" s="648"/>
      <c r="F534" s="648"/>
      <c r="G534" s="690"/>
      <c r="H534" s="691"/>
      <c r="I534" s="691"/>
      <c r="J534" s="645"/>
      <c r="K534" s="648"/>
      <c r="L534" s="648"/>
      <c r="M534" s="648"/>
      <c r="N534" s="648"/>
      <c r="O534" s="648"/>
      <c r="P534" s="648"/>
      <c r="Q534" s="648"/>
      <c r="R534" s="648"/>
      <c r="S534" s="648"/>
      <c r="T534" s="648"/>
      <c r="U534" s="648"/>
      <c r="V534" s="648"/>
      <c r="W534" s="648"/>
      <c r="X534" s="648"/>
      <c r="Y534" s="648"/>
      <c r="Z534" s="648"/>
      <c r="AA534" s="648"/>
      <c r="AB534" s="648"/>
      <c r="AC534" s="648"/>
      <c r="AD534" s="648"/>
      <c r="AE534" s="648"/>
      <c r="AF534" s="648"/>
      <c r="AG534" s="648"/>
      <c r="AH534" s="648"/>
      <c r="AI534" s="648"/>
      <c r="AJ534" s="648"/>
      <c r="AK534" s="648"/>
      <c r="AL534" s="648"/>
      <c r="AM534" s="648"/>
      <c r="AN534" s="648"/>
      <c r="AO534" s="648"/>
      <c r="AP534" s="648"/>
      <c r="AQ534" s="648"/>
      <c r="AR534" s="648"/>
      <c r="AS534" s="648"/>
      <c r="AT534" s="648"/>
      <c r="AU534" s="648"/>
      <c r="AV534" s="648"/>
      <c r="AW534" s="648"/>
      <c r="AX534" s="648"/>
      <c r="AY534" s="648"/>
      <c r="AZ534" s="648"/>
      <c r="BA534" s="648"/>
      <c r="BB534" s="648"/>
      <c r="BC534" s="648"/>
      <c r="BD534" s="648"/>
      <c r="BE534" s="648"/>
      <c r="BF534" s="648"/>
      <c r="BG534" s="648"/>
      <c r="BH534" s="648"/>
      <c r="BI534" s="648"/>
      <c r="BJ534" s="648"/>
      <c r="BK534" s="648"/>
      <c r="BL534" s="648"/>
      <c r="BM534" s="648"/>
      <c r="BN534" s="648"/>
      <c r="BO534" s="648"/>
      <c r="BP534" s="648"/>
      <c r="BQ534" s="648"/>
      <c r="BR534" s="648"/>
      <c r="BS534" s="648"/>
      <c r="BT534" s="648"/>
      <c r="BU534" s="648"/>
      <c r="BV534" s="648"/>
      <c r="BW534" s="648"/>
      <c r="BX534" s="648"/>
      <c r="BY534" s="648"/>
      <c r="BZ534" s="648"/>
      <c r="CA534" s="648"/>
      <c r="CB534" s="648"/>
      <c r="CC534" s="648"/>
      <c r="CD534" s="648"/>
      <c r="CE534" s="648"/>
      <c r="CF534" s="648"/>
      <c r="CG534" s="648"/>
      <c r="CH534" s="648"/>
      <c r="CI534" s="648"/>
      <c r="CJ534" s="648"/>
      <c r="CK534" s="648"/>
      <c r="CL534" s="648"/>
      <c r="CM534" s="648"/>
      <c r="CN534" s="648"/>
      <c r="CO534" s="648"/>
      <c r="CP534" s="648"/>
      <c r="CQ534" s="648"/>
      <c r="CR534" s="648"/>
      <c r="CS534" s="648"/>
      <c r="CT534" s="648"/>
      <c r="CU534" s="648"/>
      <c r="CV534" s="648"/>
      <c r="CW534" s="648"/>
      <c r="CX534" s="648"/>
      <c r="CY534" s="648"/>
      <c r="CZ534" s="648"/>
      <c r="DA534" s="648"/>
      <c r="DB534" s="648"/>
      <c r="DC534" s="648"/>
      <c r="DD534" s="648"/>
      <c r="DE534" s="648"/>
      <c r="DF534" s="648"/>
      <c r="DG534" s="648"/>
      <c r="DH534" s="648"/>
      <c r="DI534" s="648"/>
      <c r="DJ534" s="648"/>
      <c r="DK534" s="648"/>
      <c r="DL534" s="648"/>
      <c r="DM534" s="648"/>
      <c r="DN534" s="648"/>
      <c r="DO534" s="648"/>
      <c r="DP534" s="648"/>
      <c r="DQ534" s="648"/>
      <c r="DR534" s="648"/>
      <c r="DS534" s="648"/>
      <c r="DT534" s="648"/>
      <c r="DU534" s="648"/>
      <c r="DV534" s="648"/>
      <c r="DW534" s="648"/>
      <c r="DX534" s="648"/>
      <c r="DY534" s="648"/>
      <c r="DZ534" s="648"/>
      <c r="EA534" s="648"/>
      <c r="EB534" s="648"/>
      <c r="EC534" s="648"/>
      <c r="ED534" s="648"/>
      <c r="EE534" s="648"/>
      <c r="EF534" s="648"/>
      <c r="EG534" s="648"/>
      <c r="EH534" s="648"/>
      <c r="EI534" s="648"/>
      <c r="EJ534" s="648"/>
      <c r="EK534" s="648"/>
      <c r="EL534" s="648"/>
      <c r="EM534" s="648"/>
      <c r="EN534" s="648"/>
      <c r="EO534" s="648"/>
      <c r="EP534" s="648"/>
      <c r="EQ534" s="648"/>
      <c r="ER534" s="648"/>
      <c r="ES534" s="648"/>
      <c r="ET534" s="648"/>
      <c r="EU534" s="648"/>
      <c r="EV534" s="648"/>
      <c r="EW534" s="648"/>
      <c r="EX534" s="648"/>
      <c r="EY534" s="648"/>
      <c r="EZ534" s="648"/>
      <c r="FA534" s="648"/>
      <c r="FB534" s="648"/>
      <c r="FC534" s="648"/>
      <c r="FD534" s="648"/>
      <c r="FE534" s="648"/>
      <c r="FF534" s="648"/>
      <c r="FG534" s="648"/>
      <c r="FH534" s="648"/>
      <c r="FI534" s="648"/>
      <c r="FJ534" s="648"/>
      <c r="FK534" s="648"/>
      <c r="FL534" s="648"/>
      <c r="FM534" s="648"/>
      <c r="FN534" s="648"/>
      <c r="FO534" s="648"/>
      <c r="FP534" s="648"/>
      <c r="FQ534" s="648"/>
      <c r="FR534" s="648"/>
      <c r="FS534" s="648"/>
      <c r="FT534" s="648"/>
      <c r="FU534" s="648"/>
      <c r="FV534" s="648"/>
      <c r="FW534" s="648"/>
      <c r="FX534" s="648"/>
      <c r="FY534" s="648"/>
      <c r="FZ534" s="648"/>
      <c r="GA534" s="648"/>
      <c r="GB534" s="648"/>
      <c r="GC534" s="648"/>
      <c r="GD534" s="648"/>
      <c r="GE534" s="648"/>
      <c r="GF534" s="648"/>
      <c r="GG534" s="648"/>
      <c r="GH534" s="648"/>
      <c r="GI534" s="648"/>
      <c r="GJ534" s="648"/>
      <c r="GK534" s="648"/>
      <c r="GL534" s="648"/>
      <c r="GM534" s="648"/>
      <c r="GN534" s="648"/>
      <c r="GO534" s="648"/>
      <c r="GP534" s="648"/>
      <c r="GQ534" s="648"/>
      <c r="GR534" s="648"/>
      <c r="GS534" s="648"/>
      <c r="GT534" s="648"/>
      <c r="GU534" s="648"/>
      <c r="GV534" s="648"/>
      <c r="GW534" s="648"/>
      <c r="GX534" s="648"/>
      <c r="GY534" s="648"/>
      <c r="GZ534" s="648"/>
      <c r="HA534" s="648"/>
      <c r="HB534" s="648"/>
      <c r="HC534" s="648"/>
      <c r="HD534" s="648"/>
      <c r="HE534" s="648"/>
      <c r="HF534" s="648"/>
      <c r="HG534" s="648"/>
      <c r="HH534" s="648"/>
      <c r="HI534" s="648"/>
      <c r="HJ534" s="648"/>
      <c r="HK534" s="648"/>
      <c r="HL534" s="648"/>
    </row>
    <row r="535" spans="1:220" s="679" customFormat="1">
      <c r="A535" s="648"/>
      <c r="B535" s="648"/>
      <c r="C535" s="648"/>
      <c r="D535" s="648"/>
      <c r="E535" s="648"/>
      <c r="F535" s="648"/>
      <c r="G535" s="690"/>
      <c r="H535" s="691"/>
      <c r="I535" s="691"/>
      <c r="J535" s="645"/>
      <c r="K535" s="648"/>
      <c r="L535" s="648"/>
      <c r="M535" s="648"/>
      <c r="N535" s="648"/>
      <c r="O535" s="648"/>
      <c r="P535" s="648"/>
      <c r="Q535" s="648"/>
      <c r="R535" s="648"/>
      <c r="S535" s="648"/>
      <c r="T535" s="648"/>
      <c r="U535" s="648"/>
      <c r="V535" s="648"/>
      <c r="W535" s="648"/>
      <c r="X535" s="648"/>
      <c r="Y535" s="648"/>
      <c r="Z535" s="648"/>
      <c r="AA535" s="648"/>
      <c r="AB535" s="648"/>
      <c r="AC535" s="648"/>
      <c r="AD535" s="648"/>
      <c r="AE535" s="648"/>
      <c r="AF535" s="648"/>
      <c r="AG535" s="648"/>
      <c r="AH535" s="648"/>
      <c r="AI535" s="648"/>
      <c r="AJ535" s="648"/>
      <c r="AK535" s="648"/>
      <c r="AL535" s="648"/>
      <c r="AM535" s="648"/>
      <c r="AN535" s="648"/>
      <c r="AO535" s="648"/>
      <c r="AP535" s="648"/>
      <c r="AQ535" s="648"/>
      <c r="AR535" s="648"/>
      <c r="AS535" s="648"/>
      <c r="AT535" s="648"/>
      <c r="AU535" s="648"/>
      <c r="AV535" s="648"/>
      <c r="AW535" s="648"/>
      <c r="AX535" s="648"/>
      <c r="AY535" s="648"/>
      <c r="AZ535" s="648"/>
      <c r="BA535" s="648"/>
      <c r="BB535" s="648"/>
      <c r="BC535" s="648"/>
      <c r="BD535" s="648"/>
      <c r="BE535" s="648"/>
      <c r="BF535" s="648"/>
      <c r="BG535" s="648"/>
      <c r="BH535" s="648"/>
      <c r="BI535" s="648"/>
      <c r="BJ535" s="648"/>
      <c r="BK535" s="648"/>
      <c r="BL535" s="648"/>
      <c r="BM535" s="648"/>
      <c r="BN535" s="648"/>
      <c r="BO535" s="648"/>
      <c r="BP535" s="648"/>
      <c r="BQ535" s="648"/>
      <c r="BR535" s="648"/>
      <c r="BS535" s="648"/>
      <c r="BT535" s="648"/>
      <c r="BU535" s="648"/>
      <c r="BV535" s="648"/>
      <c r="BW535" s="648"/>
      <c r="BX535" s="648"/>
      <c r="BY535" s="648"/>
      <c r="BZ535" s="648"/>
      <c r="CA535" s="648"/>
      <c r="CB535" s="648"/>
      <c r="CC535" s="648"/>
      <c r="CD535" s="648"/>
      <c r="CE535" s="648"/>
      <c r="CF535" s="648"/>
      <c r="CG535" s="648"/>
      <c r="CH535" s="648"/>
      <c r="CI535" s="648"/>
      <c r="CJ535" s="648"/>
      <c r="CK535" s="648"/>
      <c r="CL535" s="648"/>
      <c r="CM535" s="648"/>
      <c r="CN535" s="648"/>
      <c r="CO535" s="648"/>
      <c r="CP535" s="648"/>
      <c r="CQ535" s="648"/>
      <c r="CR535" s="648"/>
      <c r="CS535" s="648"/>
      <c r="CT535" s="648"/>
      <c r="CU535" s="648"/>
      <c r="CV535" s="648"/>
      <c r="CW535" s="648"/>
      <c r="CX535" s="648"/>
      <c r="CY535" s="648"/>
      <c r="CZ535" s="648"/>
      <c r="DA535" s="648"/>
      <c r="DB535" s="648"/>
      <c r="DC535" s="648"/>
      <c r="DD535" s="648"/>
      <c r="DE535" s="648"/>
      <c r="DF535" s="648"/>
      <c r="DG535" s="648"/>
      <c r="DH535" s="648"/>
      <c r="DI535" s="648"/>
      <c r="DJ535" s="648"/>
      <c r="DK535" s="648"/>
      <c r="DL535" s="648"/>
      <c r="DM535" s="648"/>
      <c r="DN535" s="648"/>
      <c r="DO535" s="648"/>
      <c r="DP535" s="648"/>
      <c r="DQ535" s="648"/>
      <c r="DR535" s="648"/>
      <c r="DS535" s="648"/>
      <c r="DT535" s="648"/>
      <c r="DU535" s="648"/>
      <c r="DV535" s="648"/>
      <c r="DW535" s="648"/>
      <c r="DX535" s="648"/>
      <c r="DY535" s="648"/>
      <c r="DZ535" s="648"/>
      <c r="EA535" s="648"/>
      <c r="EB535" s="648"/>
      <c r="EC535" s="648"/>
      <c r="ED535" s="648"/>
      <c r="EE535" s="648"/>
      <c r="EF535" s="648"/>
      <c r="EG535" s="648"/>
      <c r="EH535" s="648"/>
      <c r="EI535" s="648"/>
      <c r="EJ535" s="648"/>
      <c r="EK535" s="648"/>
      <c r="EL535" s="648"/>
      <c r="EM535" s="648"/>
      <c r="EN535" s="648"/>
      <c r="EO535" s="648"/>
      <c r="EP535" s="648"/>
      <c r="EQ535" s="648"/>
      <c r="ER535" s="648"/>
      <c r="ES535" s="648"/>
      <c r="ET535" s="648"/>
      <c r="EU535" s="648"/>
      <c r="EV535" s="648"/>
      <c r="EW535" s="648"/>
      <c r="EX535" s="648"/>
      <c r="EY535" s="648"/>
      <c r="EZ535" s="648"/>
      <c r="FA535" s="648"/>
      <c r="FB535" s="648"/>
      <c r="FC535" s="648"/>
      <c r="FD535" s="648"/>
      <c r="FE535" s="648"/>
      <c r="FF535" s="648"/>
      <c r="FG535" s="648"/>
      <c r="FH535" s="648"/>
      <c r="FI535" s="648"/>
      <c r="FJ535" s="648"/>
      <c r="FK535" s="648"/>
      <c r="FL535" s="648"/>
      <c r="FM535" s="648"/>
      <c r="FN535" s="648"/>
      <c r="FO535" s="648"/>
      <c r="FP535" s="648"/>
      <c r="FQ535" s="648"/>
      <c r="FR535" s="648"/>
      <c r="FS535" s="648"/>
      <c r="FT535" s="648"/>
      <c r="FU535" s="648"/>
      <c r="FV535" s="648"/>
      <c r="FW535" s="648"/>
      <c r="FX535" s="648"/>
      <c r="FY535" s="648"/>
      <c r="FZ535" s="648"/>
      <c r="GA535" s="648"/>
      <c r="GB535" s="648"/>
      <c r="GC535" s="648"/>
      <c r="GD535" s="648"/>
      <c r="GE535" s="648"/>
      <c r="GF535" s="648"/>
      <c r="GG535" s="648"/>
      <c r="GH535" s="648"/>
      <c r="GI535" s="648"/>
      <c r="GJ535" s="648"/>
      <c r="GK535" s="648"/>
      <c r="GL535" s="648"/>
      <c r="GM535" s="648"/>
      <c r="GN535" s="648"/>
      <c r="GO535" s="648"/>
      <c r="GP535" s="648"/>
      <c r="GQ535" s="648"/>
      <c r="GR535" s="648"/>
      <c r="GS535" s="648"/>
      <c r="GT535" s="648"/>
      <c r="GU535" s="648"/>
      <c r="GV535" s="648"/>
      <c r="GW535" s="648"/>
      <c r="GX535" s="648"/>
      <c r="GY535" s="648"/>
      <c r="GZ535" s="648"/>
      <c r="HA535" s="648"/>
      <c r="HB535" s="648"/>
      <c r="HC535" s="648"/>
      <c r="HD535" s="648"/>
      <c r="HE535" s="648"/>
      <c r="HF535" s="648"/>
      <c r="HG535" s="648"/>
      <c r="HH535" s="648"/>
      <c r="HI535" s="648"/>
      <c r="HJ535" s="648"/>
      <c r="HK535" s="648"/>
      <c r="HL535" s="648"/>
    </row>
    <row r="536" spans="1:220" s="679" customFormat="1">
      <c r="A536" s="648"/>
      <c r="B536" s="648"/>
      <c r="C536" s="648"/>
      <c r="D536" s="648"/>
      <c r="E536" s="648"/>
      <c r="F536" s="648"/>
      <c r="G536" s="690"/>
      <c r="H536" s="691"/>
      <c r="I536" s="691"/>
      <c r="J536" s="645"/>
      <c r="K536" s="648"/>
      <c r="L536" s="648"/>
      <c r="M536" s="648"/>
      <c r="N536" s="648"/>
      <c r="O536" s="648"/>
      <c r="P536" s="648"/>
      <c r="Q536" s="648"/>
      <c r="R536" s="648"/>
      <c r="S536" s="648"/>
      <c r="T536" s="648"/>
      <c r="U536" s="648"/>
      <c r="V536" s="648"/>
      <c r="W536" s="648"/>
      <c r="X536" s="648"/>
      <c r="Y536" s="648"/>
      <c r="Z536" s="648"/>
      <c r="AA536" s="648"/>
      <c r="AB536" s="648"/>
      <c r="AC536" s="648"/>
      <c r="AD536" s="648"/>
      <c r="AE536" s="648"/>
      <c r="AF536" s="648"/>
      <c r="AG536" s="648"/>
      <c r="AH536" s="648"/>
      <c r="AI536" s="648"/>
      <c r="AJ536" s="648"/>
      <c r="AK536" s="648"/>
      <c r="AL536" s="648"/>
      <c r="AM536" s="648"/>
      <c r="AN536" s="648"/>
      <c r="AO536" s="648"/>
      <c r="AP536" s="648"/>
      <c r="AQ536" s="648"/>
      <c r="AR536" s="648"/>
      <c r="AS536" s="648"/>
      <c r="AT536" s="648"/>
      <c r="AU536" s="648"/>
      <c r="AV536" s="648"/>
      <c r="AW536" s="648"/>
      <c r="AX536" s="648"/>
      <c r="AY536" s="648"/>
      <c r="AZ536" s="648"/>
      <c r="BA536" s="648"/>
      <c r="BB536" s="648"/>
      <c r="BC536" s="648"/>
      <c r="BD536" s="648"/>
      <c r="BE536" s="648"/>
      <c r="BF536" s="648"/>
      <c r="BG536" s="648"/>
      <c r="BH536" s="648"/>
      <c r="BI536" s="648"/>
      <c r="BJ536" s="648"/>
      <c r="BK536" s="648"/>
      <c r="BL536" s="648"/>
      <c r="BM536" s="648"/>
      <c r="BN536" s="648"/>
      <c r="BO536" s="648"/>
      <c r="BP536" s="648"/>
      <c r="BQ536" s="648"/>
      <c r="BR536" s="648"/>
      <c r="BS536" s="648"/>
      <c r="BT536" s="648"/>
      <c r="BU536" s="648"/>
      <c r="BV536" s="648"/>
      <c r="BW536" s="648"/>
      <c r="BX536" s="648"/>
      <c r="BY536" s="648"/>
      <c r="BZ536" s="648"/>
      <c r="CA536" s="648"/>
      <c r="CB536" s="648"/>
      <c r="CC536" s="648"/>
      <c r="CD536" s="648"/>
      <c r="CE536" s="648"/>
      <c r="CF536" s="648"/>
      <c r="CG536" s="648"/>
      <c r="CH536" s="648"/>
      <c r="CI536" s="648"/>
      <c r="CJ536" s="648"/>
      <c r="CK536" s="648"/>
      <c r="CL536" s="648"/>
      <c r="CM536" s="648"/>
      <c r="CN536" s="648"/>
      <c r="CO536" s="648"/>
      <c r="CP536" s="648"/>
      <c r="CQ536" s="648"/>
      <c r="CR536" s="648"/>
      <c r="CS536" s="648"/>
      <c r="CT536" s="648"/>
      <c r="CU536" s="648"/>
      <c r="CV536" s="648"/>
      <c r="CW536" s="648"/>
      <c r="CX536" s="648"/>
      <c r="CY536" s="648"/>
      <c r="CZ536" s="648"/>
      <c r="DA536" s="648"/>
      <c r="DB536" s="648"/>
      <c r="DC536" s="648"/>
      <c r="DD536" s="648"/>
      <c r="DE536" s="648"/>
      <c r="DF536" s="648"/>
      <c r="DG536" s="648"/>
      <c r="DH536" s="648"/>
      <c r="DI536" s="648"/>
      <c r="DJ536" s="648"/>
      <c r="DK536" s="648"/>
      <c r="DL536" s="648"/>
      <c r="DM536" s="648"/>
      <c r="DN536" s="648"/>
      <c r="DO536" s="648"/>
      <c r="DP536" s="648"/>
      <c r="DQ536" s="648"/>
      <c r="DR536" s="648"/>
      <c r="DS536" s="648"/>
      <c r="DT536" s="648"/>
      <c r="DU536" s="648"/>
      <c r="DV536" s="648"/>
      <c r="DW536" s="648"/>
      <c r="DX536" s="648"/>
      <c r="DY536" s="648"/>
      <c r="DZ536" s="648"/>
      <c r="EA536" s="648"/>
      <c r="EB536" s="648"/>
      <c r="EC536" s="648"/>
      <c r="ED536" s="648"/>
      <c r="EE536" s="648"/>
      <c r="EF536" s="648"/>
      <c r="EG536" s="648"/>
      <c r="EH536" s="648"/>
      <c r="EI536" s="648"/>
      <c r="EJ536" s="648"/>
      <c r="EK536" s="648"/>
      <c r="EL536" s="648"/>
      <c r="EM536" s="648"/>
      <c r="EN536" s="648"/>
      <c r="EO536" s="648"/>
      <c r="EP536" s="648"/>
      <c r="EQ536" s="648"/>
      <c r="ER536" s="648"/>
      <c r="ES536" s="648"/>
      <c r="ET536" s="648"/>
      <c r="EU536" s="648"/>
      <c r="EV536" s="648"/>
      <c r="EW536" s="648"/>
      <c r="EX536" s="648"/>
      <c r="EY536" s="648"/>
      <c r="EZ536" s="648"/>
      <c r="FA536" s="648"/>
      <c r="FB536" s="648"/>
      <c r="FC536" s="648"/>
      <c r="FD536" s="648"/>
      <c r="FE536" s="648"/>
      <c r="FF536" s="648"/>
      <c r="FG536" s="648"/>
      <c r="FH536" s="648"/>
      <c r="FI536" s="648"/>
      <c r="FJ536" s="648"/>
      <c r="FK536" s="648"/>
      <c r="FL536" s="648"/>
      <c r="FM536" s="648"/>
      <c r="FN536" s="648"/>
      <c r="FO536" s="648"/>
      <c r="FP536" s="648"/>
      <c r="FQ536" s="648"/>
      <c r="FR536" s="648"/>
      <c r="FS536" s="648"/>
      <c r="FT536" s="648"/>
      <c r="FU536" s="648"/>
      <c r="FV536" s="648"/>
      <c r="FW536" s="648"/>
      <c r="FX536" s="648"/>
      <c r="FY536" s="648"/>
      <c r="FZ536" s="648"/>
      <c r="GA536" s="648"/>
      <c r="GB536" s="648"/>
      <c r="GC536" s="648"/>
      <c r="GD536" s="648"/>
      <c r="GE536" s="648"/>
      <c r="GF536" s="648"/>
      <c r="GG536" s="648"/>
      <c r="GH536" s="648"/>
      <c r="GI536" s="648"/>
      <c r="GJ536" s="648"/>
      <c r="GK536" s="648"/>
      <c r="GL536" s="648"/>
      <c r="GM536" s="648"/>
      <c r="GN536" s="648"/>
      <c r="GO536" s="648"/>
      <c r="GP536" s="648"/>
      <c r="GQ536" s="648"/>
      <c r="GR536" s="648"/>
      <c r="GS536" s="648"/>
      <c r="GT536" s="648"/>
      <c r="GU536" s="648"/>
      <c r="GV536" s="648"/>
      <c r="GW536" s="648"/>
      <c r="GX536" s="648"/>
      <c r="GY536" s="648"/>
      <c r="GZ536" s="648"/>
      <c r="HA536" s="648"/>
      <c r="HB536" s="648"/>
      <c r="HC536" s="648"/>
      <c r="HD536" s="648"/>
      <c r="HE536" s="648"/>
      <c r="HF536" s="648"/>
      <c r="HG536" s="648"/>
      <c r="HH536" s="648"/>
      <c r="HI536" s="648"/>
      <c r="HJ536" s="648"/>
      <c r="HK536" s="648"/>
      <c r="HL536" s="648"/>
    </row>
    <row r="537" spans="1:220" s="679" customFormat="1">
      <c r="A537" s="648"/>
      <c r="B537" s="648"/>
      <c r="C537" s="648"/>
      <c r="D537" s="648"/>
      <c r="E537" s="648"/>
      <c r="F537" s="648"/>
      <c r="G537" s="690"/>
      <c r="H537" s="691"/>
      <c r="I537" s="691"/>
      <c r="J537" s="645"/>
      <c r="K537" s="648"/>
      <c r="L537" s="648"/>
      <c r="M537" s="648"/>
      <c r="N537" s="648"/>
      <c r="O537" s="648"/>
      <c r="P537" s="648"/>
      <c r="Q537" s="648"/>
      <c r="R537" s="648"/>
      <c r="S537" s="648"/>
      <c r="T537" s="648"/>
      <c r="U537" s="648"/>
      <c r="V537" s="648"/>
      <c r="W537" s="648"/>
      <c r="X537" s="648"/>
      <c r="Y537" s="648"/>
      <c r="Z537" s="648"/>
      <c r="AA537" s="648"/>
      <c r="AB537" s="648"/>
      <c r="AC537" s="648"/>
      <c r="AD537" s="648"/>
      <c r="AE537" s="648"/>
      <c r="AF537" s="648"/>
      <c r="AG537" s="648"/>
      <c r="AH537" s="648"/>
      <c r="AI537" s="648"/>
      <c r="AJ537" s="648"/>
      <c r="AK537" s="648"/>
      <c r="AL537" s="648"/>
      <c r="AM537" s="648"/>
      <c r="AN537" s="648"/>
      <c r="AO537" s="648"/>
      <c r="AP537" s="648"/>
      <c r="AQ537" s="648"/>
      <c r="AR537" s="648"/>
      <c r="AS537" s="648"/>
      <c r="AT537" s="648"/>
      <c r="AU537" s="648"/>
      <c r="AV537" s="648"/>
      <c r="AW537" s="648"/>
      <c r="AX537" s="648"/>
      <c r="AY537" s="648"/>
      <c r="AZ537" s="648"/>
      <c r="BA537" s="648"/>
      <c r="BB537" s="648"/>
      <c r="BC537" s="648"/>
      <c r="BD537" s="648"/>
      <c r="BE537" s="648"/>
      <c r="BF537" s="648"/>
      <c r="BG537" s="648"/>
      <c r="BH537" s="648"/>
      <c r="BI537" s="648"/>
      <c r="BJ537" s="648"/>
      <c r="BK537" s="648"/>
      <c r="BL537" s="648"/>
      <c r="BM537" s="648"/>
      <c r="BN537" s="648"/>
      <c r="BO537" s="648"/>
      <c r="BP537" s="648"/>
      <c r="BQ537" s="648"/>
      <c r="BR537" s="648"/>
      <c r="BS537" s="648"/>
      <c r="BT537" s="648"/>
      <c r="BU537" s="648"/>
      <c r="BV537" s="648"/>
      <c r="BW537" s="648"/>
      <c r="BX537" s="648"/>
      <c r="BY537" s="648"/>
      <c r="BZ537" s="648"/>
      <c r="CA537" s="648"/>
      <c r="CB537" s="648"/>
      <c r="CC537" s="648"/>
      <c r="CD537" s="648"/>
      <c r="CE537" s="648"/>
      <c r="CF537" s="648"/>
      <c r="CG537" s="648"/>
      <c r="CH537" s="648"/>
      <c r="CI537" s="648"/>
      <c r="CJ537" s="648"/>
      <c r="CK537" s="648"/>
      <c r="CL537" s="648"/>
      <c r="CM537" s="648"/>
      <c r="CN537" s="648"/>
      <c r="CO537" s="648"/>
      <c r="CP537" s="648"/>
      <c r="CQ537" s="648"/>
      <c r="CR537" s="648"/>
      <c r="CS537" s="648"/>
      <c r="CT537" s="648"/>
      <c r="CU537" s="648"/>
      <c r="CV537" s="648"/>
      <c r="CW537" s="648"/>
      <c r="CX537" s="648"/>
      <c r="CY537" s="648"/>
      <c r="CZ537" s="648"/>
      <c r="DA537" s="648"/>
      <c r="DB537" s="648"/>
      <c r="DC537" s="648"/>
      <c r="DD537" s="648"/>
      <c r="DE537" s="648"/>
      <c r="DF537" s="648"/>
      <c r="DG537" s="648"/>
      <c r="DH537" s="648"/>
      <c r="DI537" s="648"/>
      <c r="DJ537" s="648"/>
      <c r="DK537" s="648"/>
      <c r="DL537" s="648"/>
      <c r="DM537" s="648"/>
      <c r="DN537" s="648"/>
      <c r="DO537" s="648"/>
      <c r="DP537" s="648"/>
      <c r="DQ537" s="648"/>
      <c r="DR537" s="648"/>
      <c r="DS537" s="648"/>
      <c r="DT537" s="648"/>
      <c r="DU537" s="648"/>
      <c r="DV537" s="648"/>
      <c r="DW537" s="648"/>
      <c r="DX537" s="648"/>
      <c r="DY537" s="648"/>
      <c r="DZ537" s="648"/>
      <c r="EA537" s="648"/>
      <c r="EB537" s="648"/>
      <c r="EC537" s="648"/>
      <c r="ED537" s="648"/>
      <c r="EE537" s="648"/>
      <c r="EF537" s="648"/>
      <c r="EG537" s="648"/>
      <c r="EH537" s="648"/>
      <c r="EI537" s="648"/>
      <c r="EJ537" s="648"/>
      <c r="EK537" s="648"/>
      <c r="EL537" s="648"/>
      <c r="EM537" s="648"/>
      <c r="EN537" s="648"/>
      <c r="EO537" s="648"/>
      <c r="EP537" s="648"/>
      <c r="EQ537" s="648"/>
      <c r="ER537" s="648"/>
      <c r="ES537" s="648"/>
      <c r="ET537" s="648"/>
      <c r="EU537" s="648"/>
      <c r="EV537" s="648"/>
      <c r="EW537" s="648"/>
      <c r="EX537" s="648"/>
      <c r="EY537" s="648"/>
      <c r="EZ537" s="648"/>
      <c r="FA537" s="648"/>
      <c r="FB537" s="648"/>
      <c r="FC537" s="648"/>
      <c r="FD537" s="648"/>
      <c r="FE537" s="648"/>
      <c r="FF537" s="648"/>
      <c r="FG537" s="648"/>
      <c r="FH537" s="648"/>
      <c r="FI537" s="648"/>
      <c r="FJ537" s="648"/>
      <c r="FK537" s="648"/>
      <c r="FL537" s="648"/>
      <c r="FM537" s="648"/>
      <c r="FN537" s="648"/>
      <c r="FO537" s="648"/>
      <c r="FP537" s="648"/>
      <c r="FQ537" s="648"/>
      <c r="FR537" s="648"/>
      <c r="FS537" s="648"/>
      <c r="FT537" s="648"/>
      <c r="FU537" s="648"/>
      <c r="FV537" s="648"/>
      <c r="FW537" s="648"/>
      <c r="FX537" s="648"/>
      <c r="FY537" s="648"/>
      <c r="FZ537" s="648"/>
      <c r="GA537" s="648"/>
      <c r="GB537" s="648"/>
      <c r="GC537" s="648"/>
      <c r="GD537" s="648"/>
      <c r="GE537" s="648"/>
      <c r="GF537" s="648"/>
      <c r="GG537" s="648"/>
      <c r="GH537" s="648"/>
      <c r="GI537" s="648"/>
      <c r="GJ537" s="648"/>
      <c r="GK537" s="648"/>
      <c r="GL537" s="648"/>
      <c r="GM537" s="648"/>
      <c r="GN537" s="648"/>
      <c r="GO537" s="648"/>
      <c r="GP537" s="648"/>
      <c r="GQ537" s="648"/>
      <c r="GR537" s="648"/>
      <c r="GS537" s="648"/>
      <c r="GT537" s="648"/>
      <c r="GU537" s="648"/>
      <c r="GV537" s="648"/>
      <c r="GW537" s="648"/>
      <c r="GX537" s="648"/>
      <c r="GY537" s="648"/>
      <c r="GZ537" s="648"/>
      <c r="HA537" s="648"/>
      <c r="HB537" s="648"/>
      <c r="HC537" s="648"/>
      <c r="HD537" s="648"/>
      <c r="HE537" s="648"/>
      <c r="HF537" s="648"/>
      <c r="HG537" s="648"/>
      <c r="HH537" s="648"/>
      <c r="HI537" s="648"/>
      <c r="HJ537" s="648"/>
      <c r="HK537" s="648"/>
      <c r="HL537" s="648"/>
    </row>
    <row r="538" spans="1:220" s="679" customFormat="1">
      <c r="A538" s="648"/>
      <c r="B538" s="648"/>
      <c r="C538" s="648"/>
      <c r="D538" s="648"/>
      <c r="E538" s="648"/>
      <c r="F538" s="648"/>
      <c r="G538" s="690"/>
      <c r="H538" s="691"/>
      <c r="I538" s="691"/>
      <c r="J538" s="645"/>
      <c r="K538" s="648"/>
      <c r="L538" s="648"/>
      <c r="M538" s="648"/>
      <c r="N538" s="648"/>
      <c r="O538" s="648"/>
      <c r="P538" s="648"/>
      <c r="Q538" s="648"/>
      <c r="R538" s="648"/>
      <c r="S538" s="648"/>
      <c r="T538" s="648"/>
      <c r="U538" s="648"/>
      <c r="V538" s="648"/>
      <c r="W538" s="648"/>
      <c r="X538" s="648"/>
      <c r="Y538" s="648"/>
      <c r="Z538" s="648"/>
      <c r="AA538" s="648"/>
      <c r="AB538" s="648"/>
      <c r="AC538" s="648"/>
      <c r="AD538" s="648"/>
      <c r="AE538" s="648"/>
      <c r="AF538" s="648"/>
      <c r="AG538" s="648"/>
      <c r="AH538" s="648"/>
      <c r="AI538" s="648"/>
      <c r="AJ538" s="648"/>
      <c r="AK538" s="648"/>
      <c r="AL538" s="648"/>
      <c r="AM538" s="648"/>
      <c r="AN538" s="648"/>
      <c r="AO538" s="648"/>
      <c r="AP538" s="648"/>
      <c r="AQ538" s="648"/>
      <c r="AR538" s="648"/>
      <c r="AS538" s="648"/>
      <c r="AT538" s="648"/>
      <c r="AU538" s="648"/>
      <c r="AV538" s="648"/>
      <c r="AW538" s="648"/>
      <c r="AX538" s="648"/>
      <c r="AY538" s="648"/>
      <c r="AZ538" s="648"/>
      <c r="BA538" s="648"/>
      <c r="BB538" s="648"/>
      <c r="BC538" s="648"/>
      <c r="BD538" s="648"/>
      <c r="BE538" s="648"/>
      <c r="BF538" s="648"/>
      <c r="BG538" s="648"/>
      <c r="BH538" s="648"/>
      <c r="BI538" s="648"/>
      <c r="BJ538" s="648"/>
      <c r="BK538" s="648"/>
      <c r="BL538" s="648"/>
      <c r="BM538" s="648"/>
      <c r="BN538" s="648"/>
      <c r="BO538" s="648"/>
      <c r="BP538" s="648"/>
      <c r="BQ538" s="648"/>
      <c r="BR538" s="648"/>
      <c r="BS538" s="648"/>
      <c r="BT538" s="648"/>
      <c r="BU538" s="648"/>
      <c r="BV538" s="648"/>
      <c r="BW538" s="648"/>
      <c r="BX538" s="648"/>
      <c r="BY538" s="648"/>
      <c r="BZ538" s="648"/>
      <c r="CA538" s="648"/>
      <c r="CB538" s="648"/>
      <c r="CC538" s="648"/>
      <c r="CD538" s="648"/>
      <c r="CE538" s="648"/>
      <c r="CF538" s="648"/>
      <c r="CG538" s="648"/>
      <c r="CH538" s="648"/>
      <c r="CI538" s="648"/>
      <c r="CJ538" s="648"/>
      <c r="CK538" s="648"/>
      <c r="CL538" s="648"/>
      <c r="CM538" s="648"/>
      <c r="CN538" s="648"/>
      <c r="CO538" s="648"/>
      <c r="CP538" s="648"/>
      <c r="CQ538" s="648"/>
      <c r="CR538" s="648"/>
      <c r="CS538" s="648"/>
      <c r="CT538" s="648"/>
      <c r="CU538" s="648"/>
      <c r="CV538" s="648"/>
      <c r="CW538" s="648"/>
      <c r="CX538" s="648"/>
      <c r="CY538" s="648"/>
      <c r="CZ538" s="648"/>
      <c r="DA538" s="648"/>
      <c r="DB538" s="648"/>
      <c r="DC538" s="648"/>
      <c r="DD538" s="648"/>
      <c r="DE538" s="648"/>
      <c r="DF538" s="648"/>
      <c r="DG538" s="648"/>
      <c r="DH538" s="648"/>
      <c r="DI538" s="648"/>
      <c r="DJ538" s="648"/>
      <c r="DK538" s="648"/>
      <c r="DL538" s="648"/>
      <c r="DM538" s="648"/>
      <c r="DN538" s="648"/>
      <c r="DO538" s="648"/>
      <c r="DP538" s="648"/>
      <c r="DQ538" s="648"/>
      <c r="DR538" s="648"/>
      <c r="DS538" s="648"/>
      <c r="DT538" s="648"/>
      <c r="DU538" s="648"/>
      <c r="DV538" s="648"/>
      <c r="DW538" s="648"/>
      <c r="DX538" s="648"/>
      <c r="DY538" s="648"/>
      <c r="DZ538" s="648"/>
      <c r="EA538" s="648"/>
      <c r="EB538" s="648"/>
      <c r="EC538" s="648"/>
      <c r="ED538" s="648"/>
      <c r="EE538" s="648"/>
      <c r="EF538" s="648"/>
      <c r="EG538" s="648"/>
      <c r="EH538" s="648"/>
      <c r="EI538" s="648"/>
      <c r="EJ538" s="648"/>
      <c r="EK538" s="648"/>
      <c r="EL538" s="648"/>
      <c r="EM538" s="648"/>
      <c r="EN538" s="648"/>
      <c r="EO538" s="648"/>
      <c r="EP538" s="648"/>
      <c r="EQ538" s="648"/>
      <c r="ER538" s="648"/>
      <c r="ES538" s="648"/>
      <c r="ET538" s="648"/>
      <c r="EU538" s="648"/>
      <c r="EV538" s="648"/>
      <c r="EW538" s="648"/>
      <c r="EX538" s="648"/>
      <c r="EY538" s="648"/>
      <c r="EZ538" s="648"/>
      <c r="FA538" s="648"/>
      <c r="FB538" s="648"/>
      <c r="FC538" s="648"/>
      <c r="FD538" s="648"/>
      <c r="FE538" s="648"/>
      <c r="FF538" s="648"/>
      <c r="FG538" s="648"/>
      <c r="FH538" s="648"/>
      <c r="FI538" s="648"/>
      <c r="FJ538" s="648"/>
      <c r="FK538" s="648"/>
      <c r="FL538" s="648"/>
      <c r="FM538" s="648"/>
      <c r="FN538" s="648"/>
      <c r="FO538" s="648"/>
      <c r="FP538" s="648"/>
      <c r="FQ538" s="648"/>
      <c r="FR538" s="648"/>
      <c r="FS538" s="648"/>
      <c r="FT538" s="648"/>
      <c r="FU538" s="648"/>
      <c r="FV538" s="648"/>
      <c r="FW538" s="648"/>
      <c r="FX538" s="648"/>
      <c r="FY538" s="648"/>
      <c r="FZ538" s="648"/>
      <c r="GA538" s="648"/>
      <c r="GB538" s="648"/>
      <c r="GC538" s="648"/>
      <c r="GD538" s="648"/>
      <c r="GE538" s="648"/>
      <c r="GF538" s="648"/>
      <c r="GG538" s="648"/>
      <c r="GH538" s="648"/>
      <c r="GI538" s="648"/>
      <c r="GJ538" s="648"/>
      <c r="GK538" s="648"/>
      <c r="GL538" s="648"/>
      <c r="GM538" s="648"/>
      <c r="GN538" s="648"/>
      <c r="GO538" s="648"/>
      <c r="GP538" s="648"/>
      <c r="GQ538" s="648"/>
      <c r="GR538" s="648"/>
      <c r="GS538" s="648"/>
      <c r="GT538" s="648"/>
      <c r="GU538" s="648"/>
      <c r="GV538" s="648"/>
      <c r="GW538" s="648"/>
      <c r="GX538" s="648"/>
      <c r="GY538" s="648"/>
      <c r="GZ538" s="648"/>
      <c r="HA538" s="648"/>
      <c r="HB538" s="648"/>
      <c r="HC538" s="648"/>
      <c r="HD538" s="648"/>
      <c r="HE538" s="648"/>
      <c r="HF538" s="648"/>
      <c r="HG538" s="648"/>
      <c r="HH538" s="648"/>
      <c r="HI538" s="648"/>
      <c r="HJ538" s="648"/>
      <c r="HK538" s="648"/>
      <c r="HL538" s="648"/>
    </row>
    <row r="539" spans="1:220" s="679" customFormat="1">
      <c r="A539" s="648"/>
      <c r="B539" s="648"/>
      <c r="C539" s="648"/>
      <c r="D539" s="648"/>
      <c r="E539" s="648"/>
      <c r="F539" s="648"/>
      <c r="G539" s="690"/>
      <c r="H539" s="691"/>
      <c r="I539" s="691"/>
      <c r="J539" s="645"/>
      <c r="K539" s="648"/>
      <c r="L539" s="648"/>
      <c r="M539" s="648"/>
      <c r="N539" s="648"/>
      <c r="O539" s="648"/>
      <c r="P539" s="648"/>
      <c r="Q539" s="648"/>
      <c r="R539" s="648"/>
      <c r="S539" s="648"/>
      <c r="T539" s="648"/>
      <c r="U539" s="648"/>
      <c r="V539" s="648"/>
      <c r="W539" s="648"/>
      <c r="X539" s="648"/>
      <c r="Y539" s="648"/>
      <c r="Z539" s="648"/>
      <c r="AA539" s="648"/>
      <c r="AB539" s="648"/>
      <c r="AC539" s="648"/>
      <c r="AD539" s="648"/>
      <c r="AE539" s="648"/>
      <c r="AF539" s="648"/>
      <c r="AG539" s="648"/>
      <c r="AH539" s="648"/>
      <c r="AI539" s="648"/>
      <c r="AJ539" s="648"/>
      <c r="AK539" s="648"/>
      <c r="AL539" s="648"/>
      <c r="AM539" s="648"/>
      <c r="AN539" s="648"/>
      <c r="AO539" s="648"/>
      <c r="AP539" s="648"/>
      <c r="AQ539" s="648"/>
      <c r="AR539" s="648"/>
      <c r="AS539" s="648"/>
      <c r="AT539" s="648"/>
      <c r="AU539" s="648"/>
      <c r="AV539" s="648"/>
      <c r="AW539" s="648"/>
      <c r="AX539" s="648"/>
      <c r="AY539" s="648"/>
      <c r="AZ539" s="648"/>
      <c r="BA539" s="648"/>
      <c r="BB539" s="648"/>
      <c r="BC539" s="648"/>
      <c r="BD539" s="648"/>
      <c r="BE539" s="648"/>
      <c r="BF539" s="648"/>
      <c r="BG539" s="648"/>
      <c r="BH539" s="648"/>
      <c r="BI539" s="648"/>
      <c r="BJ539" s="648"/>
      <c r="BK539" s="648"/>
      <c r="BL539" s="648"/>
      <c r="BM539" s="648"/>
      <c r="BN539" s="648"/>
      <c r="BO539" s="648"/>
      <c r="BP539" s="648"/>
      <c r="BQ539" s="648"/>
      <c r="BR539" s="648"/>
      <c r="BS539" s="648"/>
      <c r="BT539" s="648"/>
      <c r="BU539" s="648"/>
      <c r="BV539" s="648"/>
      <c r="BW539" s="648"/>
      <c r="BX539" s="648"/>
      <c r="BY539" s="648"/>
      <c r="BZ539" s="648"/>
      <c r="CA539" s="648"/>
      <c r="CB539" s="648"/>
      <c r="CC539" s="648"/>
      <c r="CD539" s="648"/>
      <c r="CE539" s="648"/>
      <c r="CF539" s="648"/>
      <c r="CG539" s="648"/>
      <c r="CH539" s="648"/>
      <c r="CI539" s="648"/>
      <c r="CJ539" s="648"/>
      <c r="CK539" s="648"/>
      <c r="CL539" s="648"/>
      <c r="CM539" s="648"/>
      <c r="CN539" s="648"/>
      <c r="CO539" s="648"/>
      <c r="CP539" s="648"/>
      <c r="CQ539" s="648"/>
      <c r="CR539" s="648"/>
      <c r="CS539" s="648"/>
      <c r="CT539" s="648"/>
      <c r="CU539" s="648"/>
      <c r="CV539" s="648"/>
      <c r="CW539" s="648"/>
      <c r="CX539" s="648"/>
      <c r="CY539" s="648"/>
      <c r="CZ539" s="648"/>
      <c r="DA539" s="648"/>
      <c r="DB539" s="648"/>
      <c r="DC539" s="648"/>
      <c r="DD539" s="648"/>
      <c r="DE539" s="648"/>
      <c r="DF539" s="648"/>
      <c r="DG539" s="648"/>
      <c r="DH539" s="648"/>
      <c r="DI539" s="648"/>
      <c r="DJ539" s="648"/>
      <c r="DK539" s="648"/>
      <c r="DL539" s="648"/>
      <c r="DM539" s="648"/>
      <c r="DN539" s="648"/>
      <c r="DO539" s="648"/>
      <c r="DP539" s="648"/>
      <c r="DQ539" s="648"/>
      <c r="DR539" s="648"/>
      <c r="DS539" s="648"/>
      <c r="DT539" s="648"/>
      <c r="DU539" s="648"/>
      <c r="DV539" s="648"/>
      <c r="DW539" s="648"/>
      <c r="DX539" s="648"/>
      <c r="DY539" s="648"/>
      <c r="DZ539" s="648"/>
      <c r="EA539" s="648"/>
      <c r="EB539" s="648"/>
      <c r="EC539" s="648"/>
      <c r="ED539" s="648"/>
      <c r="EE539" s="648"/>
      <c r="EF539" s="648"/>
      <c r="EG539" s="648"/>
      <c r="EH539" s="648"/>
      <c r="EI539" s="648"/>
      <c r="EJ539" s="648"/>
      <c r="EK539" s="648"/>
      <c r="EL539" s="648"/>
      <c r="EM539" s="648"/>
      <c r="EN539" s="648"/>
      <c r="EO539" s="648"/>
      <c r="EP539" s="648"/>
      <c r="EQ539" s="648"/>
      <c r="ER539" s="648"/>
      <c r="ES539" s="648"/>
      <c r="ET539" s="648"/>
      <c r="EU539" s="648"/>
      <c r="EV539" s="648"/>
      <c r="EW539" s="648"/>
      <c r="EX539" s="648"/>
      <c r="EY539" s="648"/>
      <c r="EZ539" s="648"/>
      <c r="FA539" s="648"/>
      <c r="FB539" s="648"/>
      <c r="FC539" s="648"/>
      <c r="FD539" s="648"/>
      <c r="FE539" s="648"/>
      <c r="FF539" s="648"/>
      <c r="FG539" s="648"/>
      <c r="FH539" s="648"/>
      <c r="FI539" s="648"/>
      <c r="FJ539" s="648"/>
      <c r="FK539" s="648"/>
      <c r="FL539" s="648"/>
      <c r="FM539" s="648"/>
      <c r="FN539" s="648"/>
      <c r="FO539" s="648"/>
      <c r="FP539" s="648"/>
      <c r="FQ539" s="648"/>
      <c r="FR539" s="648"/>
      <c r="FS539" s="648"/>
      <c r="FT539" s="648"/>
      <c r="FU539" s="648"/>
      <c r="FV539" s="648"/>
      <c r="FW539" s="648"/>
      <c r="FX539" s="648"/>
      <c r="FY539" s="648"/>
      <c r="FZ539" s="648"/>
      <c r="GA539" s="648"/>
      <c r="GB539" s="648"/>
      <c r="GC539" s="648"/>
      <c r="GD539" s="648"/>
      <c r="GE539" s="648"/>
      <c r="GF539" s="648"/>
      <c r="GG539" s="648"/>
      <c r="GH539" s="648"/>
      <c r="GI539" s="648"/>
      <c r="GJ539" s="648"/>
      <c r="GK539" s="648"/>
      <c r="GL539" s="648"/>
      <c r="GM539" s="648"/>
      <c r="GN539" s="648"/>
      <c r="GO539" s="648"/>
      <c r="GP539" s="648"/>
      <c r="GQ539" s="648"/>
      <c r="GR539" s="648"/>
      <c r="GS539" s="648"/>
      <c r="GT539" s="648"/>
      <c r="GU539" s="648"/>
      <c r="GV539" s="648"/>
      <c r="GW539" s="648"/>
      <c r="GX539" s="648"/>
      <c r="GY539" s="648"/>
      <c r="GZ539" s="648"/>
      <c r="HA539" s="648"/>
      <c r="HB539" s="648"/>
      <c r="HC539" s="648"/>
      <c r="HD539" s="648"/>
      <c r="HE539" s="648"/>
      <c r="HF539" s="648"/>
      <c r="HG539" s="648"/>
      <c r="HH539" s="648"/>
      <c r="HI539" s="648"/>
      <c r="HJ539" s="648"/>
      <c r="HK539" s="648"/>
      <c r="HL539" s="648"/>
    </row>
    <row r="540" spans="1:220" s="679" customFormat="1">
      <c r="A540" s="648"/>
      <c r="B540" s="648"/>
      <c r="C540" s="648"/>
      <c r="D540" s="648"/>
      <c r="E540" s="648"/>
      <c r="F540" s="648"/>
      <c r="G540" s="690"/>
      <c r="H540" s="691"/>
      <c r="I540" s="691"/>
      <c r="J540" s="645"/>
      <c r="K540" s="648"/>
      <c r="L540" s="648"/>
      <c r="M540" s="648"/>
      <c r="N540" s="648"/>
      <c r="O540" s="648"/>
      <c r="P540" s="648"/>
      <c r="Q540" s="648"/>
      <c r="R540" s="648"/>
      <c r="S540" s="648"/>
      <c r="T540" s="648"/>
      <c r="U540" s="648"/>
      <c r="V540" s="648"/>
      <c r="W540" s="648"/>
      <c r="X540" s="648"/>
      <c r="Y540" s="648"/>
      <c r="Z540" s="648"/>
      <c r="AA540" s="648"/>
      <c r="AB540" s="648"/>
      <c r="AC540" s="648"/>
      <c r="AD540" s="648"/>
      <c r="AE540" s="648"/>
      <c r="AF540" s="648"/>
      <c r="AG540" s="648"/>
      <c r="AH540" s="648"/>
      <c r="AI540" s="648"/>
      <c r="AJ540" s="648"/>
      <c r="AK540" s="648"/>
      <c r="AL540" s="648"/>
      <c r="AM540" s="648"/>
      <c r="AN540" s="648"/>
      <c r="AO540" s="648"/>
      <c r="AP540" s="648"/>
      <c r="AQ540" s="648"/>
      <c r="AR540" s="648"/>
      <c r="AS540" s="648"/>
      <c r="AT540" s="648"/>
      <c r="AU540" s="648"/>
      <c r="AV540" s="648"/>
      <c r="AW540" s="648"/>
      <c r="AX540" s="648"/>
      <c r="AY540" s="648"/>
      <c r="AZ540" s="648"/>
      <c r="BA540" s="648"/>
      <c r="BB540" s="648"/>
      <c r="BC540" s="648"/>
      <c r="BD540" s="648"/>
      <c r="BE540" s="648"/>
      <c r="BF540" s="648"/>
      <c r="BG540" s="648"/>
      <c r="BH540" s="648"/>
      <c r="BI540" s="648"/>
      <c r="BJ540" s="648"/>
      <c r="BK540" s="648"/>
      <c r="BL540" s="648"/>
      <c r="BM540" s="648"/>
      <c r="BN540" s="648"/>
      <c r="BO540" s="648"/>
      <c r="BP540" s="648"/>
      <c r="BQ540" s="648"/>
      <c r="BR540" s="648"/>
      <c r="BS540" s="648"/>
      <c r="BT540" s="648"/>
      <c r="BU540" s="648"/>
      <c r="BV540" s="648"/>
      <c r="BW540" s="648"/>
      <c r="BX540" s="648"/>
      <c r="BY540" s="648"/>
      <c r="BZ540" s="648"/>
      <c r="CA540" s="648"/>
      <c r="CB540" s="648"/>
      <c r="CC540" s="648"/>
      <c r="CD540" s="648"/>
      <c r="CE540" s="648"/>
      <c r="CF540" s="648"/>
      <c r="CG540" s="648"/>
      <c r="CH540" s="648"/>
      <c r="CI540" s="648"/>
      <c r="CJ540" s="648"/>
      <c r="CK540" s="648"/>
      <c r="CL540" s="648"/>
      <c r="CM540" s="648"/>
      <c r="CN540" s="648"/>
      <c r="CO540" s="648"/>
      <c r="CP540" s="648"/>
      <c r="CQ540" s="648"/>
      <c r="CR540" s="648"/>
      <c r="CS540" s="648"/>
      <c r="CT540" s="648"/>
      <c r="CU540" s="648"/>
      <c r="CV540" s="648"/>
      <c r="CW540" s="648"/>
      <c r="CX540" s="648"/>
      <c r="CY540" s="648"/>
      <c r="CZ540" s="648"/>
      <c r="DA540" s="648"/>
      <c r="DB540" s="648"/>
      <c r="DC540" s="648"/>
      <c r="DD540" s="648"/>
      <c r="DE540" s="648"/>
      <c r="DF540" s="648"/>
      <c r="DG540" s="648"/>
      <c r="DH540" s="648"/>
      <c r="DI540" s="648"/>
      <c r="DJ540" s="648"/>
      <c r="DK540" s="648"/>
      <c r="DL540" s="648"/>
      <c r="DM540" s="648"/>
      <c r="DN540" s="648"/>
      <c r="DO540" s="648"/>
      <c r="DP540" s="648"/>
      <c r="DQ540" s="648"/>
      <c r="DR540" s="648"/>
      <c r="DS540" s="648"/>
      <c r="DT540" s="648"/>
      <c r="DU540" s="648"/>
      <c r="DV540" s="648"/>
      <c r="DW540" s="648"/>
      <c r="DX540" s="648"/>
      <c r="DY540" s="648"/>
      <c r="DZ540" s="648"/>
      <c r="EA540" s="648"/>
      <c r="EB540" s="648"/>
      <c r="EC540" s="648"/>
      <c r="ED540" s="648"/>
      <c r="EE540" s="648"/>
      <c r="EF540" s="648"/>
      <c r="EG540" s="648"/>
      <c r="EH540" s="648"/>
      <c r="EI540" s="648"/>
      <c r="EJ540" s="648"/>
      <c r="EK540" s="648"/>
      <c r="EL540" s="648"/>
      <c r="EM540" s="648"/>
      <c r="EN540" s="648"/>
      <c r="EO540" s="648"/>
      <c r="EP540" s="648"/>
      <c r="EQ540" s="648"/>
      <c r="ER540" s="648"/>
      <c r="ES540" s="648"/>
      <c r="ET540" s="648"/>
      <c r="EU540" s="648"/>
      <c r="EV540" s="648"/>
      <c r="EW540" s="648"/>
      <c r="EX540" s="648"/>
      <c r="EY540" s="648"/>
      <c r="EZ540" s="648"/>
      <c r="FA540" s="648"/>
      <c r="FB540" s="648"/>
      <c r="FC540" s="648"/>
      <c r="FD540" s="648"/>
      <c r="FE540" s="648"/>
      <c r="FF540" s="648"/>
      <c r="FG540" s="648"/>
      <c r="FH540" s="648"/>
      <c r="FI540" s="648"/>
      <c r="FJ540" s="648"/>
      <c r="FK540" s="648"/>
      <c r="FL540" s="648"/>
      <c r="FM540" s="648"/>
      <c r="FN540" s="648"/>
      <c r="FO540" s="648"/>
      <c r="FP540" s="648"/>
      <c r="FQ540" s="648"/>
      <c r="FR540" s="648"/>
      <c r="FS540" s="648"/>
      <c r="FT540" s="648"/>
      <c r="FU540" s="648"/>
      <c r="FV540" s="648"/>
      <c r="FW540" s="648"/>
      <c r="FX540" s="648"/>
      <c r="FY540" s="648"/>
      <c r="FZ540" s="648"/>
      <c r="GA540" s="648"/>
      <c r="GB540" s="648"/>
      <c r="GC540" s="648"/>
      <c r="GD540" s="648"/>
      <c r="GE540" s="648"/>
      <c r="GF540" s="648"/>
      <c r="GG540" s="648"/>
      <c r="GH540" s="648"/>
      <c r="GI540" s="648"/>
      <c r="GJ540" s="648"/>
      <c r="GK540" s="648"/>
      <c r="GL540" s="648"/>
      <c r="GM540" s="648"/>
      <c r="GN540" s="648"/>
      <c r="GO540" s="648"/>
      <c r="GP540" s="648"/>
      <c r="GQ540" s="648"/>
      <c r="GR540" s="648"/>
      <c r="GS540" s="648"/>
      <c r="GT540" s="648"/>
      <c r="GU540" s="648"/>
      <c r="GV540" s="648"/>
      <c r="GW540" s="648"/>
      <c r="GX540" s="648"/>
      <c r="GY540" s="648"/>
      <c r="GZ540" s="648"/>
      <c r="HA540" s="648"/>
      <c r="HB540" s="648"/>
      <c r="HC540" s="648"/>
      <c r="HD540" s="648"/>
      <c r="HE540" s="648"/>
      <c r="HF540" s="648"/>
      <c r="HG540" s="648"/>
      <c r="HH540" s="648"/>
      <c r="HI540" s="648"/>
      <c r="HJ540" s="648"/>
      <c r="HK540" s="648"/>
      <c r="HL540" s="648"/>
    </row>
    <row r="541" spans="1:220" s="679" customFormat="1">
      <c r="A541" s="648"/>
      <c r="B541" s="648"/>
      <c r="C541" s="648"/>
      <c r="D541" s="648"/>
      <c r="E541" s="648"/>
      <c r="F541" s="648"/>
      <c r="G541" s="690"/>
      <c r="H541" s="691"/>
      <c r="I541" s="691"/>
      <c r="J541" s="645"/>
      <c r="K541" s="648"/>
      <c r="L541" s="648"/>
      <c r="M541" s="648"/>
      <c r="N541" s="648"/>
      <c r="O541" s="648"/>
      <c r="P541" s="648"/>
      <c r="Q541" s="648"/>
      <c r="R541" s="648"/>
      <c r="S541" s="648"/>
      <c r="T541" s="648"/>
      <c r="U541" s="648"/>
      <c r="V541" s="648"/>
      <c r="W541" s="648"/>
      <c r="X541" s="648"/>
      <c r="Y541" s="648"/>
      <c r="Z541" s="648"/>
      <c r="AA541" s="648"/>
      <c r="AB541" s="648"/>
      <c r="AC541" s="648"/>
      <c r="AD541" s="648"/>
      <c r="AE541" s="648"/>
      <c r="AF541" s="648"/>
      <c r="AG541" s="648"/>
      <c r="AH541" s="648"/>
      <c r="AI541" s="648"/>
      <c r="AJ541" s="648"/>
      <c r="AK541" s="648"/>
      <c r="AL541" s="648"/>
      <c r="AM541" s="648"/>
      <c r="AN541" s="648"/>
      <c r="AO541" s="648"/>
      <c r="AP541" s="648"/>
      <c r="AQ541" s="648"/>
      <c r="AR541" s="648"/>
      <c r="AS541" s="648"/>
      <c r="AT541" s="648"/>
      <c r="AU541" s="648"/>
      <c r="AV541" s="648"/>
      <c r="AW541" s="648"/>
      <c r="AX541" s="648"/>
      <c r="AY541" s="648"/>
      <c r="AZ541" s="648"/>
      <c r="BA541" s="648"/>
      <c r="BB541" s="648"/>
      <c r="BC541" s="648"/>
      <c r="BD541" s="648"/>
      <c r="BE541" s="648"/>
      <c r="BF541" s="648"/>
      <c r="BG541" s="648"/>
      <c r="BH541" s="648"/>
      <c r="BI541" s="648"/>
      <c r="BJ541" s="648"/>
      <c r="BK541" s="648"/>
      <c r="BL541" s="648"/>
      <c r="BM541" s="648"/>
      <c r="BN541" s="648"/>
      <c r="BO541" s="648"/>
      <c r="BP541" s="648"/>
      <c r="BQ541" s="648"/>
      <c r="BR541" s="648"/>
      <c r="BS541" s="648"/>
      <c r="BT541" s="648"/>
      <c r="BU541" s="648"/>
      <c r="BV541" s="648"/>
      <c r="BW541" s="648"/>
      <c r="BX541" s="648"/>
      <c r="BY541" s="648"/>
      <c r="BZ541" s="648"/>
      <c r="CA541" s="648"/>
      <c r="CB541" s="648"/>
      <c r="CC541" s="648"/>
      <c r="CD541" s="648"/>
      <c r="CE541" s="648"/>
      <c r="CF541" s="648"/>
      <c r="CG541" s="648"/>
      <c r="CH541" s="648"/>
      <c r="CI541" s="648"/>
      <c r="CJ541" s="648"/>
      <c r="CK541" s="648"/>
      <c r="CL541" s="648"/>
      <c r="CM541" s="648"/>
      <c r="CN541" s="648"/>
      <c r="CO541" s="648"/>
      <c r="CP541" s="648"/>
      <c r="CQ541" s="648"/>
      <c r="CR541" s="648"/>
      <c r="CS541" s="648"/>
      <c r="CT541" s="648"/>
      <c r="CU541" s="648"/>
      <c r="CV541" s="648"/>
      <c r="CW541" s="648"/>
      <c r="CX541" s="648"/>
      <c r="CY541" s="648"/>
      <c r="CZ541" s="648"/>
      <c r="DA541" s="648"/>
      <c r="DB541" s="648"/>
      <c r="DC541" s="648"/>
      <c r="DD541" s="648"/>
      <c r="DE541" s="648"/>
      <c r="DF541" s="648"/>
      <c r="DG541" s="648"/>
      <c r="DH541" s="648"/>
      <c r="DI541" s="648"/>
      <c r="DJ541" s="648"/>
      <c r="DK541" s="648"/>
      <c r="DL541" s="648"/>
      <c r="DM541" s="648"/>
      <c r="DN541" s="648"/>
      <c r="DO541" s="648"/>
      <c r="DP541" s="648"/>
      <c r="DQ541" s="648"/>
      <c r="DR541" s="648"/>
      <c r="DS541" s="648"/>
      <c r="DT541" s="648"/>
      <c r="DU541" s="648"/>
      <c r="DV541" s="648"/>
      <c r="DW541" s="648"/>
      <c r="DX541" s="648"/>
      <c r="DY541" s="648"/>
      <c r="DZ541" s="648"/>
      <c r="EA541" s="648"/>
      <c r="EB541" s="648"/>
      <c r="EC541" s="648"/>
      <c r="ED541" s="648"/>
      <c r="EE541" s="648"/>
      <c r="EF541" s="648"/>
      <c r="EG541" s="648"/>
      <c r="EH541" s="648"/>
      <c r="EI541" s="648"/>
      <c r="EJ541" s="648"/>
      <c r="EK541" s="648"/>
      <c r="EL541" s="648"/>
      <c r="EM541" s="648"/>
      <c r="EN541" s="648"/>
      <c r="EO541" s="648"/>
      <c r="EP541" s="648"/>
      <c r="EQ541" s="648"/>
      <c r="ER541" s="648"/>
      <c r="ES541" s="648"/>
      <c r="ET541" s="648"/>
      <c r="EU541" s="648"/>
      <c r="EV541" s="648"/>
      <c r="EW541" s="648"/>
      <c r="EX541" s="648"/>
      <c r="EY541" s="648"/>
      <c r="EZ541" s="648"/>
      <c r="FA541" s="648"/>
      <c r="FB541" s="648"/>
      <c r="FC541" s="648"/>
      <c r="FD541" s="648"/>
      <c r="FE541" s="648"/>
      <c r="FF541" s="648"/>
      <c r="FG541" s="648"/>
      <c r="FH541" s="648"/>
      <c r="FI541" s="648"/>
      <c r="FJ541" s="648"/>
      <c r="FK541" s="648"/>
      <c r="FL541" s="648"/>
      <c r="FM541" s="648"/>
      <c r="FN541" s="648"/>
      <c r="FO541" s="648"/>
      <c r="FP541" s="648"/>
      <c r="FQ541" s="648"/>
      <c r="FR541" s="648"/>
      <c r="FS541" s="648"/>
      <c r="FT541" s="648"/>
      <c r="FU541" s="648"/>
      <c r="FV541" s="648"/>
      <c r="FW541" s="648"/>
      <c r="FX541" s="648"/>
      <c r="FY541" s="648"/>
      <c r="FZ541" s="648"/>
      <c r="GA541" s="648"/>
      <c r="GB541" s="648"/>
      <c r="GC541" s="648"/>
      <c r="GD541" s="648"/>
      <c r="GE541" s="648"/>
      <c r="GF541" s="648"/>
      <c r="GG541" s="648"/>
      <c r="GH541" s="648"/>
      <c r="GI541" s="648"/>
      <c r="GJ541" s="648"/>
      <c r="GK541" s="648"/>
      <c r="GL541" s="648"/>
      <c r="GM541" s="648"/>
      <c r="GN541" s="648"/>
      <c r="GO541" s="648"/>
      <c r="GP541" s="648"/>
      <c r="GQ541" s="648"/>
      <c r="GR541" s="648"/>
      <c r="GS541" s="648"/>
      <c r="GT541" s="648"/>
      <c r="GU541" s="648"/>
      <c r="GV541" s="648"/>
      <c r="GW541" s="648"/>
      <c r="GX541" s="648"/>
      <c r="GY541" s="648"/>
      <c r="GZ541" s="648"/>
      <c r="HA541" s="648"/>
      <c r="HB541" s="648"/>
      <c r="HC541" s="648"/>
      <c r="HD541" s="648"/>
      <c r="HE541" s="648"/>
      <c r="HF541" s="648"/>
      <c r="HG541" s="648"/>
      <c r="HH541" s="648"/>
      <c r="HI541" s="648"/>
      <c r="HJ541" s="648"/>
      <c r="HK541" s="648"/>
      <c r="HL541" s="648"/>
    </row>
    <row r="542" spans="1:220" s="679" customFormat="1">
      <c r="A542" s="648"/>
      <c r="B542" s="648"/>
      <c r="C542" s="648"/>
      <c r="D542" s="648"/>
      <c r="E542" s="648"/>
      <c r="F542" s="648"/>
      <c r="G542" s="690"/>
      <c r="H542" s="691"/>
      <c r="I542" s="691"/>
      <c r="J542" s="645"/>
      <c r="K542" s="648"/>
      <c r="L542" s="648"/>
      <c r="M542" s="648"/>
      <c r="N542" s="648"/>
      <c r="O542" s="648"/>
      <c r="P542" s="648"/>
      <c r="Q542" s="648"/>
      <c r="R542" s="648"/>
      <c r="S542" s="648"/>
      <c r="T542" s="648"/>
      <c r="U542" s="648"/>
      <c r="V542" s="648"/>
      <c r="W542" s="648"/>
      <c r="X542" s="648"/>
      <c r="Y542" s="648"/>
      <c r="Z542" s="648"/>
      <c r="AA542" s="648"/>
      <c r="AB542" s="648"/>
      <c r="AC542" s="648"/>
      <c r="AD542" s="648"/>
      <c r="AE542" s="648"/>
      <c r="AF542" s="648"/>
      <c r="AG542" s="648"/>
      <c r="AH542" s="648"/>
      <c r="AI542" s="648"/>
      <c r="AJ542" s="648"/>
      <c r="AK542" s="648"/>
      <c r="AL542" s="648"/>
      <c r="AM542" s="648"/>
      <c r="AN542" s="648"/>
      <c r="AO542" s="648"/>
      <c r="AP542" s="648"/>
      <c r="AQ542" s="648"/>
      <c r="AR542" s="648"/>
      <c r="AS542" s="648"/>
      <c r="AT542" s="648"/>
      <c r="AU542" s="648"/>
      <c r="AV542" s="648"/>
      <c r="AW542" s="648"/>
      <c r="AX542" s="648"/>
      <c r="AY542" s="648"/>
      <c r="AZ542" s="648"/>
      <c r="BA542" s="648"/>
      <c r="BB542" s="648"/>
      <c r="BC542" s="648"/>
      <c r="BD542" s="648"/>
      <c r="BE542" s="648"/>
      <c r="BF542" s="648"/>
      <c r="BG542" s="648"/>
      <c r="BH542" s="648"/>
      <c r="BI542" s="648"/>
      <c r="BJ542" s="648"/>
      <c r="BK542" s="648"/>
      <c r="BL542" s="648"/>
      <c r="BM542" s="648"/>
      <c r="BN542" s="648"/>
      <c r="BO542" s="648"/>
      <c r="BP542" s="648"/>
      <c r="BQ542" s="648"/>
      <c r="BR542" s="648"/>
      <c r="BS542" s="648"/>
      <c r="BT542" s="648"/>
      <c r="BU542" s="648"/>
      <c r="BV542" s="648"/>
      <c r="BW542" s="648"/>
      <c r="BX542" s="648"/>
      <c r="BY542" s="648"/>
      <c r="BZ542" s="648"/>
      <c r="CA542" s="648"/>
      <c r="CB542" s="648"/>
      <c r="CC542" s="648"/>
      <c r="CD542" s="648"/>
      <c r="CE542" s="648"/>
      <c r="CF542" s="648"/>
      <c r="CG542" s="648"/>
      <c r="CH542" s="648"/>
      <c r="CI542" s="648"/>
      <c r="CJ542" s="648"/>
      <c r="CK542" s="648"/>
      <c r="CL542" s="648"/>
      <c r="CM542" s="648"/>
      <c r="CN542" s="648"/>
      <c r="CO542" s="648"/>
      <c r="CP542" s="648"/>
      <c r="CQ542" s="648"/>
      <c r="CR542" s="648"/>
      <c r="CS542" s="648"/>
      <c r="CT542" s="648"/>
      <c r="CU542" s="648"/>
      <c r="CV542" s="648"/>
      <c r="CW542" s="648"/>
      <c r="CX542" s="648"/>
      <c r="CY542" s="648"/>
      <c r="CZ542" s="648"/>
      <c r="DA542" s="648"/>
      <c r="DB542" s="648"/>
      <c r="DC542" s="648"/>
      <c r="DD542" s="648"/>
      <c r="DE542" s="648"/>
      <c r="DF542" s="648"/>
      <c r="DG542" s="648"/>
      <c r="DH542" s="648"/>
      <c r="DI542" s="648"/>
      <c r="DJ542" s="648"/>
      <c r="DK542" s="648"/>
      <c r="DL542" s="648"/>
      <c r="DM542" s="648"/>
      <c r="DN542" s="648"/>
      <c r="DO542" s="648"/>
      <c r="DP542" s="648"/>
      <c r="DQ542" s="648"/>
      <c r="DR542" s="648"/>
      <c r="DS542" s="648"/>
      <c r="DT542" s="648"/>
      <c r="DU542" s="648"/>
      <c r="DV542" s="648"/>
      <c r="DW542" s="648"/>
      <c r="DX542" s="648"/>
      <c r="DY542" s="648"/>
      <c r="DZ542" s="648"/>
      <c r="EA542" s="648"/>
      <c r="EB542" s="648"/>
      <c r="EC542" s="648"/>
      <c r="ED542" s="648"/>
      <c r="EE542" s="648"/>
      <c r="EF542" s="648"/>
      <c r="EG542" s="648"/>
      <c r="EH542" s="648"/>
      <c r="EI542" s="648"/>
      <c r="EJ542" s="648"/>
      <c r="EK542" s="648"/>
      <c r="EL542" s="648"/>
      <c r="EM542" s="648"/>
      <c r="EN542" s="648"/>
      <c r="EO542" s="648"/>
      <c r="EP542" s="648"/>
      <c r="EQ542" s="648"/>
      <c r="ER542" s="648"/>
      <c r="ES542" s="648"/>
      <c r="ET542" s="648"/>
      <c r="EU542" s="648"/>
      <c r="EV542" s="648"/>
      <c r="EW542" s="648"/>
      <c r="EX542" s="648"/>
      <c r="EY542" s="648"/>
      <c r="EZ542" s="648"/>
      <c r="FA542" s="648"/>
      <c r="FB542" s="648"/>
      <c r="FC542" s="648"/>
      <c r="FD542" s="648"/>
      <c r="FE542" s="648"/>
      <c r="FF542" s="648"/>
      <c r="FG542" s="648"/>
      <c r="FH542" s="648"/>
      <c r="FI542" s="648"/>
      <c r="FJ542" s="648"/>
      <c r="FK542" s="648"/>
      <c r="FL542" s="648"/>
      <c r="FM542" s="648"/>
      <c r="FN542" s="648"/>
      <c r="FO542" s="648"/>
      <c r="FP542" s="648"/>
      <c r="FQ542" s="648"/>
      <c r="FR542" s="648"/>
      <c r="FS542" s="648"/>
      <c r="FT542" s="648"/>
      <c r="FU542" s="648"/>
      <c r="FV542" s="648"/>
      <c r="FW542" s="648"/>
      <c r="FX542" s="648"/>
      <c r="FY542" s="648"/>
      <c r="FZ542" s="648"/>
      <c r="GA542" s="648"/>
      <c r="GB542" s="648"/>
      <c r="GC542" s="648"/>
      <c r="GD542" s="648"/>
      <c r="GE542" s="648"/>
      <c r="GF542" s="648"/>
      <c r="GG542" s="648"/>
      <c r="GH542" s="648"/>
      <c r="GI542" s="648"/>
      <c r="GJ542" s="648"/>
      <c r="GK542" s="648"/>
      <c r="GL542" s="648"/>
      <c r="GM542" s="648"/>
      <c r="GN542" s="648"/>
      <c r="GO542" s="648"/>
      <c r="GP542" s="648"/>
      <c r="GQ542" s="648"/>
      <c r="GR542" s="648"/>
      <c r="GS542" s="648"/>
      <c r="GT542" s="648"/>
      <c r="GU542" s="648"/>
      <c r="GV542" s="648"/>
      <c r="GW542" s="648"/>
      <c r="GX542" s="648"/>
      <c r="GY542" s="648"/>
      <c r="GZ542" s="648"/>
      <c r="HA542" s="648"/>
      <c r="HB542" s="648"/>
      <c r="HC542" s="648"/>
      <c r="HD542" s="648"/>
      <c r="HE542" s="648"/>
      <c r="HF542" s="648"/>
      <c r="HG542" s="648"/>
      <c r="HH542" s="648"/>
      <c r="HI542" s="648"/>
      <c r="HJ542" s="648"/>
      <c r="HK542" s="648"/>
      <c r="HL542" s="648"/>
    </row>
    <row r="543" spans="1:220" s="679" customFormat="1">
      <c r="A543" s="648"/>
      <c r="B543" s="648"/>
      <c r="C543" s="648"/>
      <c r="D543" s="648"/>
      <c r="E543" s="648"/>
      <c r="F543" s="648"/>
      <c r="G543" s="690"/>
      <c r="H543" s="691"/>
      <c r="I543" s="691"/>
      <c r="J543" s="645"/>
      <c r="K543" s="648"/>
      <c r="L543" s="648"/>
      <c r="M543" s="648"/>
      <c r="N543" s="648"/>
      <c r="O543" s="648"/>
      <c r="P543" s="648"/>
      <c r="Q543" s="648"/>
      <c r="R543" s="648"/>
      <c r="S543" s="648"/>
      <c r="T543" s="648"/>
      <c r="U543" s="648"/>
      <c r="V543" s="648"/>
      <c r="W543" s="648"/>
      <c r="X543" s="648"/>
      <c r="Y543" s="648"/>
      <c r="Z543" s="648"/>
      <c r="AA543" s="648"/>
      <c r="AB543" s="648"/>
      <c r="AC543" s="648"/>
      <c r="AD543" s="648"/>
      <c r="AE543" s="648"/>
      <c r="AF543" s="648"/>
      <c r="AG543" s="648"/>
      <c r="AH543" s="648"/>
      <c r="AI543" s="648"/>
      <c r="AJ543" s="648"/>
      <c r="AK543" s="648"/>
      <c r="AL543" s="648"/>
      <c r="AM543" s="648"/>
      <c r="AN543" s="648"/>
      <c r="AO543" s="648"/>
      <c r="AP543" s="648"/>
      <c r="AQ543" s="648"/>
      <c r="AR543" s="648"/>
      <c r="AS543" s="648"/>
      <c r="AT543" s="648"/>
      <c r="AU543" s="648"/>
      <c r="AV543" s="648"/>
      <c r="AW543" s="648"/>
      <c r="AX543" s="648"/>
      <c r="AY543" s="648"/>
      <c r="AZ543" s="648"/>
      <c r="BA543" s="648"/>
      <c r="BB543" s="648"/>
      <c r="BC543" s="648"/>
      <c r="BD543" s="648"/>
      <c r="BE543" s="648"/>
      <c r="BF543" s="648"/>
      <c r="BG543" s="648"/>
      <c r="BH543" s="648"/>
      <c r="BI543" s="648"/>
      <c r="BJ543" s="648"/>
      <c r="BK543" s="648"/>
      <c r="BL543" s="648"/>
      <c r="BM543" s="648"/>
      <c r="BN543" s="648"/>
      <c r="BO543" s="648"/>
      <c r="BP543" s="648"/>
      <c r="BQ543" s="648"/>
      <c r="BR543" s="648"/>
      <c r="BS543" s="648"/>
      <c r="BT543" s="648"/>
      <c r="BU543" s="648"/>
      <c r="BV543" s="648"/>
      <c r="BW543" s="648"/>
      <c r="BX543" s="648"/>
      <c r="BY543" s="648"/>
      <c r="BZ543" s="648"/>
      <c r="CA543" s="648"/>
      <c r="CB543" s="648"/>
      <c r="CC543" s="648"/>
      <c r="CD543" s="648"/>
      <c r="CE543" s="648"/>
      <c r="CF543" s="648"/>
      <c r="CG543" s="648"/>
      <c r="CH543" s="648"/>
      <c r="CI543" s="648"/>
      <c r="CJ543" s="648"/>
      <c r="CK543" s="648"/>
      <c r="CL543" s="648"/>
      <c r="CM543" s="648"/>
      <c r="CN543" s="648"/>
      <c r="CO543" s="648"/>
      <c r="CP543" s="648"/>
      <c r="CQ543" s="648"/>
      <c r="CR543" s="648"/>
      <c r="CS543" s="648"/>
      <c r="CT543" s="648"/>
      <c r="CU543" s="648"/>
      <c r="CV543" s="648"/>
      <c r="CW543" s="648"/>
      <c r="CX543" s="648"/>
      <c r="CY543" s="648"/>
      <c r="CZ543" s="648"/>
      <c r="DA543" s="648"/>
      <c r="DB543" s="648"/>
      <c r="DC543" s="648"/>
      <c r="DD543" s="648"/>
      <c r="DE543" s="648"/>
      <c r="DF543" s="648"/>
      <c r="DG543" s="648"/>
      <c r="DH543" s="648"/>
      <c r="DI543" s="648"/>
      <c r="DJ543" s="648"/>
      <c r="DK543" s="648"/>
      <c r="DL543" s="648"/>
      <c r="DM543" s="648"/>
      <c r="DN543" s="648"/>
      <c r="DO543" s="648"/>
      <c r="DP543" s="648"/>
      <c r="DQ543" s="648"/>
      <c r="DR543" s="648"/>
      <c r="DS543" s="648"/>
      <c r="DT543" s="648"/>
      <c r="DU543" s="648"/>
      <c r="DV543" s="648"/>
      <c r="DW543" s="648"/>
      <c r="DX543" s="648"/>
      <c r="DY543" s="648"/>
      <c r="DZ543" s="648"/>
      <c r="EA543" s="648"/>
      <c r="EB543" s="648"/>
      <c r="EC543" s="648"/>
      <c r="ED543" s="648"/>
      <c r="EE543" s="648"/>
      <c r="EF543" s="648"/>
      <c r="EG543" s="648"/>
      <c r="EH543" s="648"/>
      <c r="EI543" s="648"/>
      <c r="EJ543" s="648"/>
      <c r="EK543" s="648"/>
      <c r="EL543" s="648"/>
      <c r="EM543" s="648"/>
      <c r="EN543" s="648"/>
      <c r="EO543" s="648"/>
      <c r="EP543" s="648"/>
      <c r="EQ543" s="648"/>
      <c r="ER543" s="648"/>
      <c r="ES543" s="648"/>
      <c r="ET543" s="648"/>
      <c r="EU543" s="648"/>
      <c r="EV543" s="648"/>
      <c r="EW543" s="648"/>
      <c r="EX543" s="648"/>
      <c r="EY543" s="648"/>
      <c r="EZ543" s="648"/>
      <c r="FA543" s="648"/>
      <c r="FB543" s="648"/>
      <c r="FC543" s="648"/>
      <c r="FD543" s="648"/>
      <c r="FE543" s="648"/>
      <c r="FF543" s="648"/>
      <c r="FG543" s="648"/>
      <c r="FH543" s="648"/>
      <c r="FI543" s="648"/>
      <c r="FJ543" s="648"/>
      <c r="FK543" s="648"/>
      <c r="FL543" s="648"/>
      <c r="FM543" s="648"/>
      <c r="FN543" s="648"/>
      <c r="FO543" s="648"/>
      <c r="FP543" s="648"/>
      <c r="FQ543" s="648"/>
      <c r="FR543" s="648"/>
      <c r="FS543" s="648"/>
      <c r="FT543" s="648"/>
      <c r="FU543" s="648"/>
      <c r="FV543" s="648"/>
      <c r="FW543" s="648"/>
      <c r="FX543" s="648"/>
      <c r="FY543" s="648"/>
      <c r="FZ543" s="648"/>
      <c r="GA543" s="648"/>
      <c r="GB543" s="648"/>
      <c r="GC543" s="648"/>
      <c r="GD543" s="648"/>
      <c r="GE543" s="648"/>
      <c r="GF543" s="648"/>
      <c r="GG543" s="648"/>
      <c r="GH543" s="648"/>
      <c r="GI543" s="648"/>
      <c r="GJ543" s="648"/>
      <c r="GK543" s="648"/>
      <c r="GL543" s="648"/>
      <c r="GM543" s="648"/>
      <c r="GN543" s="648"/>
      <c r="GO543" s="648"/>
      <c r="GP543" s="648"/>
      <c r="GQ543" s="648"/>
      <c r="GR543" s="648"/>
      <c r="GS543" s="648"/>
      <c r="GT543" s="648"/>
      <c r="GU543" s="648"/>
      <c r="GV543" s="648"/>
      <c r="GW543" s="648"/>
      <c r="GX543" s="648"/>
      <c r="GY543" s="648"/>
      <c r="GZ543" s="648"/>
      <c r="HA543" s="648"/>
      <c r="HB543" s="648"/>
      <c r="HC543" s="648"/>
      <c r="HD543" s="648"/>
      <c r="HE543" s="648"/>
      <c r="HF543" s="648"/>
      <c r="HG543" s="648"/>
      <c r="HH543" s="648"/>
      <c r="HI543" s="648"/>
      <c r="HJ543" s="648"/>
      <c r="HK543" s="648"/>
      <c r="HL543" s="648"/>
    </row>
    <row r="544" spans="1:220" s="679" customFormat="1">
      <c r="A544" s="648"/>
      <c r="B544" s="648"/>
      <c r="C544" s="648"/>
      <c r="D544" s="648"/>
      <c r="E544" s="648"/>
      <c r="F544" s="648"/>
      <c r="G544" s="690"/>
      <c r="H544" s="691"/>
      <c r="I544" s="691"/>
      <c r="J544" s="645"/>
      <c r="K544" s="648"/>
      <c r="L544" s="648"/>
      <c r="M544" s="648"/>
      <c r="N544" s="648"/>
      <c r="O544" s="648"/>
      <c r="P544" s="648"/>
      <c r="Q544" s="648"/>
      <c r="R544" s="648"/>
      <c r="S544" s="648"/>
      <c r="T544" s="648"/>
      <c r="U544" s="648"/>
      <c r="V544" s="648"/>
      <c r="W544" s="648"/>
      <c r="X544" s="648"/>
      <c r="Y544" s="648"/>
      <c r="Z544" s="648"/>
      <c r="AA544" s="648"/>
      <c r="AB544" s="648"/>
      <c r="AC544" s="648"/>
      <c r="AD544" s="648"/>
      <c r="AE544" s="648"/>
      <c r="AF544" s="648"/>
      <c r="AG544" s="648"/>
      <c r="AH544" s="648"/>
      <c r="AI544" s="648"/>
      <c r="AJ544" s="648"/>
      <c r="AK544" s="648"/>
      <c r="AL544" s="648"/>
      <c r="AM544" s="648"/>
      <c r="AN544" s="648"/>
      <c r="AO544" s="648"/>
      <c r="AP544" s="648"/>
      <c r="AQ544" s="648"/>
      <c r="AR544" s="648"/>
      <c r="AS544" s="648"/>
      <c r="AT544" s="648"/>
      <c r="AU544" s="648"/>
      <c r="AV544" s="648"/>
      <c r="AW544" s="648"/>
      <c r="AX544" s="648"/>
      <c r="AY544" s="648"/>
      <c r="AZ544" s="648"/>
      <c r="BA544" s="648"/>
      <c r="BB544" s="648"/>
      <c r="BC544" s="648"/>
      <c r="BD544" s="648"/>
      <c r="BE544" s="648"/>
      <c r="BF544" s="648"/>
      <c r="BG544" s="648"/>
      <c r="BH544" s="648"/>
      <c r="BI544" s="648"/>
      <c r="BJ544" s="648"/>
      <c r="BK544" s="648"/>
      <c r="BL544" s="648"/>
      <c r="BM544" s="648"/>
      <c r="BN544" s="648"/>
      <c r="BO544" s="648"/>
      <c r="BP544" s="648"/>
      <c r="BQ544" s="648"/>
      <c r="BR544" s="648"/>
      <c r="BS544" s="648"/>
      <c r="BT544" s="648"/>
      <c r="BU544" s="648"/>
      <c r="BV544" s="648"/>
      <c r="BW544" s="648"/>
      <c r="BX544" s="648"/>
      <c r="BY544" s="648"/>
      <c r="BZ544" s="648"/>
      <c r="CA544" s="648"/>
      <c r="CB544" s="648"/>
      <c r="CC544" s="648"/>
      <c r="CD544" s="648"/>
      <c r="CE544" s="648"/>
      <c r="CF544" s="648"/>
      <c r="CG544" s="648"/>
      <c r="CH544" s="648"/>
      <c r="CI544" s="648"/>
      <c r="CJ544" s="648"/>
      <c r="CK544" s="648"/>
      <c r="CL544" s="648"/>
      <c r="CM544" s="648"/>
      <c r="CN544" s="648"/>
      <c r="CO544" s="648"/>
      <c r="CP544" s="648"/>
      <c r="CQ544" s="648"/>
      <c r="CR544" s="648"/>
      <c r="CS544" s="648"/>
      <c r="CT544" s="648"/>
      <c r="CU544" s="648"/>
      <c r="CV544" s="648"/>
      <c r="CW544" s="648"/>
      <c r="CX544" s="648"/>
      <c r="CY544" s="648"/>
      <c r="CZ544" s="648"/>
      <c r="DA544" s="648"/>
      <c r="DB544" s="648"/>
      <c r="DC544" s="648"/>
      <c r="DD544" s="648"/>
      <c r="DE544" s="648"/>
      <c r="DF544" s="648"/>
      <c r="DG544" s="648"/>
      <c r="DH544" s="648"/>
      <c r="DI544" s="648"/>
      <c r="DJ544" s="648"/>
      <c r="DK544" s="648"/>
      <c r="DL544" s="648"/>
      <c r="DM544" s="648"/>
      <c r="DN544" s="648"/>
      <c r="DO544" s="648"/>
      <c r="DP544" s="648"/>
      <c r="DQ544" s="648"/>
      <c r="DR544" s="648"/>
      <c r="DS544" s="648"/>
      <c r="DT544" s="648"/>
      <c r="DU544" s="648"/>
      <c r="DV544" s="648"/>
      <c r="DW544" s="648"/>
      <c r="DX544" s="648"/>
      <c r="DY544" s="648"/>
      <c r="DZ544" s="648"/>
      <c r="EA544" s="648"/>
      <c r="EB544" s="648"/>
      <c r="EC544" s="648"/>
      <c r="ED544" s="648"/>
      <c r="EE544" s="648"/>
      <c r="EF544" s="648"/>
      <c r="EG544" s="648"/>
      <c r="EH544" s="648"/>
      <c r="EI544" s="648"/>
      <c r="EJ544" s="648"/>
      <c r="EK544" s="648"/>
      <c r="EL544" s="648"/>
      <c r="EM544" s="648"/>
      <c r="EN544" s="648"/>
      <c r="EO544" s="648"/>
      <c r="EP544" s="648"/>
      <c r="EQ544" s="648"/>
      <c r="ER544" s="648"/>
      <c r="ES544" s="648"/>
      <c r="ET544" s="648"/>
      <c r="EU544" s="648"/>
      <c r="EV544" s="648"/>
      <c r="EW544" s="648"/>
      <c r="EX544" s="648"/>
      <c r="EY544" s="648"/>
      <c r="EZ544" s="648"/>
      <c r="FA544" s="648"/>
      <c r="FB544" s="648"/>
      <c r="FC544" s="648"/>
      <c r="FD544" s="648"/>
      <c r="FE544" s="648"/>
      <c r="FF544" s="648"/>
      <c r="FG544" s="648"/>
      <c r="FH544" s="648"/>
      <c r="FI544" s="648"/>
      <c r="FJ544" s="648"/>
      <c r="FK544" s="648"/>
      <c r="FL544" s="648"/>
      <c r="FM544" s="648"/>
      <c r="FN544" s="648"/>
      <c r="FO544" s="648"/>
      <c r="FP544" s="648"/>
      <c r="FQ544" s="648"/>
      <c r="FR544" s="648"/>
      <c r="FS544" s="648"/>
      <c r="FT544" s="648"/>
      <c r="FU544" s="648"/>
      <c r="FV544" s="648"/>
      <c r="FW544" s="648"/>
      <c r="FX544" s="648"/>
      <c r="FY544" s="648"/>
      <c r="FZ544" s="648"/>
      <c r="GA544" s="648"/>
      <c r="GB544" s="648"/>
      <c r="GC544" s="648"/>
      <c r="GD544" s="648"/>
      <c r="GE544" s="648"/>
      <c r="GF544" s="648"/>
      <c r="GG544" s="648"/>
      <c r="GH544" s="648"/>
      <c r="GI544" s="648"/>
      <c r="GJ544" s="648"/>
      <c r="GK544" s="648"/>
      <c r="GL544" s="648"/>
      <c r="GM544" s="648"/>
      <c r="GN544" s="648"/>
      <c r="GO544" s="648"/>
      <c r="GP544" s="648"/>
      <c r="GQ544" s="648"/>
      <c r="GR544" s="648"/>
      <c r="GS544" s="648"/>
      <c r="GT544" s="648"/>
      <c r="GU544" s="648"/>
      <c r="GV544" s="648"/>
      <c r="GW544" s="648"/>
      <c r="GX544" s="648"/>
      <c r="GY544" s="648"/>
      <c r="GZ544" s="648"/>
      <c r="HA544" s="648"/>
      <c r="HB544" s="648"/>
      <c r="HC544" s="648"/>
      <c r="HD544" s="648"/>
      <c r="HE544" s="648"/>
      <c r="HF544" s="648"/>
      <c r="HG544" s="648"/>
      <c r="HH544" s="648"/>
      <c r="HI544" s="648"/>
      <c r="HJ544" s="648"/>
      <c r="HK544" s="648"/>
      <c r="HL544" s="648"/>
    </row>
    <row r="545" spans="1:220" s="679" customFormat="1">
      <c r="A545" s="648"/>
      <c r="B545" s="648"/>
      <c r="C545" s="648"/>
      <c r="D545" s="648"/>
      <c r="E545" s="648"/>
      <c r="F545" s="648"/>
      <c r="G545" s="690"/>
      <c r="H545" s="691"/>
      <c r="I545" s="691"/>
      <c r="J545" s="645"/>
      <c r="K545" s="648"/>
      <c r="L545" s="648"/>
      <c r="M545" s="648"/>
      <c r="N545" s="648"/>
      <c r="O545" s="648"/>
      <c r="P545" s="648"/>
      <c r="Q545" s="648"/>
      <c r="R545" s="648"/>
      <c r="S545" s="648"/>
      <c r="T545" s="648"/>
      <c r="U545" s="648"/>
      <c r="V545" s="648"/>
      <c r="W545" s="648"/>
      <c r="X545" s="648"/>
      <c r="Y545" s="648"/>
      <c r="Z545" s="648"/>
      <c r="AA545" s="648"/>
      <c r="AB545" s="648"/>
      <c r="AC545" s="648"/>
      <c r="AD545" s="648"/>
      <c r="AE545" s="648"/>
      <c r="AF545" s="648"/>
      <c r="AG545" s="648"/>
      <c r="AH545" s="648"/>
      <c r="AI545" s="648"/>
      <c r="AJ545" s="648"/>
      <c r="AK545" s="648"/>
      <c r="AL545" s="648"/>
      <c r="AM545" s="648"/>
      <c r="AN545" s="648"/>
      <c r="AO545" s="648"/>
      <c r="AP545" s="648"/>
      <c r="AQ545" s="648"/>
      <c r="AR545" s="648"/>
      <c r="AS545" s="648"/>
      <c r="AT545" s="648"/>
      <c r="AU545" s="648"/>
      <c r="AV545" s="648"/>
      <c r="AW545" s="648"/>
      <c r="AX545" s="648"/>
      <c r="AY545" s="648"/>
      <c r="AZ545" s="648"/>
      <c r="BA545" s="648"/>
      <c r="BB545" s="648"/>
      <c r="BC545" s="648"/>
      <c r="BD545" s="648"/>
      <c r="BE545" s="648"/>
      <c r="BF545" s="648"/>
      <c r="BG545" s="648"/>
      <c r="BH545" s="648"/>
      <c r="BI545" s="648"/>
      <c r="BJ545" s="648"/>
      <c r="BK545" s="648"/>
      <c r="BL545" s="648"/>
      <c r="BM545" s="648"/>
      <c r="BN545" s="648"/>
      <c r="BO545" s="648"/>
      <c r="BP545" s="648"/>
      <c r="BQ545" s="648"/>
      <c r="BR545" s="648"/>
      <c r="BS545" s="648"/>
      <c r="BT545" s="648"/>
      <c r="BU545" s="648"/>
      <c r="BV545" s="648"/>
      <c r="BW545" s="648"/>
      <c r="BX545" s="648"/>
      <c r="BY545" s="648"/>
      <c r="BZ545" s="648"/>
      <c r="CA545" s="648"/>
      <c r="CB545" s="648"/>
      <c r="CC545" s="648"/>
      <c r="CD545" s="648"/>
      <c r="CE545" s="648"/>
      <c r="CF545" s="648"/>
      <c r="CG545" s="648"/>
      <c r="CH545" s="648"/>
      <c r="CI545" s="648"/>
      <c r="CJ545" s="648"/>
      <c r="CK545" s="648"/>
      <c r="CL545" s="648"/>
      <c r="CM545" s="648"/>
      <c r="CN545" s="648"/>
      <c r="CO545" s="648"/>
      <c r="CP545" s="648"/>
      <c r="CQ545" s="648"/>
      <c r="CR545" s="648"/>
      <c r="CS545" s="648"/>
      <c r="CT545" s="648"/>
      <c r="CU545" s="648"/>
      <c r="CV545" s="648"/>
      <c r="CW545" s="648"/>
      <c r="CX545" s="648"/>
      <c r="CY545" s="648"/>
      <c r="CZ545" s="648"/>
      <c r="DA545" s="648"/>
      <c r="DB545" s="648"/>
      <c r="DC545" s="648"/>
      <c r="DD545" s="648"/>
      <c r="DE545" s="648"/>
      <c r="DF545" s="648"/>
      <c r="DG545" s="648"/>
      <c r="DH545" s="648"/>
      <c r="DI545" s="648"/>
      <c r="DJ545" s="648"/>
      <c r="DK545" s="648"/>
      <c r="DL545" s="648"/>
      <c r="DM545" s="648"/>
      <c r="DN545" s="648"/>
      <c r="DO545" s="648"/>
      <c r="DP545" s="648"/>
      <c r="DQ545" s="648"/>
      <c r="DR545" s="648"/>
      <c r="DS545" s="648"/>
      <c r="DT545" s="648"/>
      <c r="DU545" s="648"/>
      <c r="DV545" s="648"/>
      <c r="DW545" s="648"/>
      <c r="DX545" s="648"/>
      <c r="DY545" s="648"/>
      <c r="DZ545" s="648"/>
      <c r="EA545" s="648"/>
      <c r="EB545" s="648"/>
      <c r="EC545" s="648"/>
      <c r="ED545" s="648"/>
      <c r="EE545" s="648"/>
      <c r="EF545" s="648"/>
      <c r="EG545" s="648"/>
      <c r="EH545" s="648"/>
      <c r="EI545" s="648"/>
      <c r="EJ545" s="648"/>
      <c r="EK545" s="648"/>
      <c r="EL545" s="648"/>
      <c r="EM545" s="648"/>
      <c r="EN545" s="648"/>
      <c r="EO545" s="648"/>
      <c r="EP545" s="648"/>
      <c r="EQ545" s="648"/>
      <c r="ER545" s="648"/>
      <c r="ES545" s="648"/>
      <c r="ET545" s="648"/>
      <c r="EU545" s="648"/>
      <c r="EV545" s="648"/>
      <c r="EW545" s="648"/>
      <c r="EX545" s="648"/>
      <c r="EY545" s="648"/>
      <c r="EZ545" s="648"/>
      <c r="FA545" s="648"/>
      <c r="FB545" s="648"/>
      <c r="FC545" s="648"/>
      <c r="FD545" s="648"/>
      <c r="FE545" s="648"/>
      <c r="FF545" s="648"/>
      <c r="FG545" s="648"/>
      <c r="FH545" s="648"/>
      <c r="FI545" s="648"/>
      <c r="FJ545" s="648"/>
      <c r="FK545" s="648"/>
      <c r="FL545" s="648"/>
      <c r="FM545" s="648"/>
      <c r="FN545" s="648"/>
      <c r="FO545" s="648"/>
      <c r="FP545" s="648"/>
      <c r="FQ545" s="648"/>
      <c r="FR545" s="648"/>
      <c r="FS545" s="648"/>
      <c r="FT545" s="648"/>
      <c r="FU545" s="648"/>
      <c r="FV545" s="648"/>
      <c r="FW545" s="648"/>
      <c r="FX545" s="648"/>
      <c r="FY545" s="648"/>
      <c r="FZ545" s="648"/>
      <c r="GA545" s="648"/>
      <c r="GB545" s="648"/>
      <c r="GC545" s="648"/>
      <c r="GD545" s="648"/>
      <c r="GE545" s="648"/>
      <c r="GF545" s="648"/>
      <c r="GG545" s="648"/>
      <c r="GH545" s="648"/>
      <c r="GI545" s="648"/>
      <c r="GJ545" s="648"/>
      <c r="GK545" s="648"/>
      <c r="GL545" s="648"/>
      <c r="GM545" s="648"/>
      <c r="GN545" s="648"/>
      <c r="GO545" s="648"/>
      <c r="GP545" s="648"/>
      <c r="GQ545" s="648"/>
      <c r="GR545" s="648"/>
      <c r="GS545" s="648"/>
      <c r="GT545" s="648"/>
      <c r="GU545" s="648"/>
      <c r="GV545" s="648"/>
      <c r="GW545" s="648"/>
      <c r="GX545" s="648"/>
      <c r="GY545" s="648"/>
      <c r="GZ545" s="648"/>
      <c r="HA545" s="648"/>
      <c r="HB545" s="648"/>
      <c r="HC545" s="648"/>
      <c r="HD545" s="648"/>
      <c r="HE545" s="648"/>
      <c r="HF545" s="648"/>
      <c r="HG545" s="648"/>
      <c r="HH545" s="648"/>
      <c r="HI545" s="648"/>
      <c r="HJ545" s="648"/>
      <c r="HK545" s="648"/>
      <c r="HL545" s="648"/>
    </row>
    <row r="546" spans="1:220" s="679" customFormat="1">
      <c r="A546" s="648"/>
      <c r="B546" s="648"/>
      <c r="C546" s="648"/>
      <c r="D546" s="648"/>
      <c r="E546" s="648"/>
      <c r="F546" s="648"/>
      <c r="G546" s="690"/>
      <c r="H546" s="691"/>
      <c r="I546" s="691"/>
      <c r="J546" s="645"/>
      <c r="K546" s="648"/>
      <c r="L546" s="648"/>
      <c r="M546" s="648"/>
      <c r="N546" s="648"/>
      <c r="O546" s="648"/>
      <c r="P546" s="648"/>
      <c r="Q546" s="648"/>
      <c r="R546" s="648"/>
      <c r="S546" s="648"/>
      <c r="T546" s="648"/>
      <c r="U546" s="648"/>
      <c r="V546" s="648"/>
      <c r="W546" s="648"/>
      <c r="X546" s="648"/>
      <c r="Y546" s="648"/>
      <c r="Z546" s="648"/>
      <c r="AA546" s="648"/>
      <c r="AB546" s="648"/>
      <c r="AC546" s="648"/>
      <c r="AD546" s="648"/>
      <c r="AE546" s="648"/>
      <c r="AF546" s="648"/>
      <c r="AG546" s="648"/>
      <c r="AH546" s="648"/>
      <c r="AI546" s="648"/>
      <c r="AJ546" s="648"/>
      <c r="AK546" s="648"/>
      <c r="AL546" s="648"/>
      <c r="AM546" s="648"/>
      <c r="AN546" s="648"/>
      <c r="AO546" s="648"/>
      <c r="AP546" s="648"/>
      <c r="AQ546" s="648"/>
      <c r="AR546" s="648"/>
      <c r="AS546" s="648"/>
      <c r="AT546" s="648"/>
      <c r="AU546" s="648"/>
      <c r="AV546" s="648"/>
      <c r="AW546" s="648"/>
      <c r="AX546" s="648"/>
      <c r="AY546" s="648"/>
      <c r="AZ546" s="648"/>
      <c r="BA546" s="648"/>
      <c r="BB546" s="648"/>
      <c r="BC546" s="648"/>
      <c r="BD546" s="648"/>
      <c r="BE546" s="648"/>
      <c r="BF546" s="648"/>
      <c r="BG546" s="648"/>
      <c r="BH546" s="648"/>
      <c r="BI546" s="648"/>
      <c r="BJ546" s="648"/>
      <c r="BK546" s="648"/>
      <c r="BL546" s="648"/>
      <c r="BM546" s="648"/>
      <c r="BN546" s="648"/>
      <c r="BO546" s="648"/>
      <c r="BP546" s="648"/>
      <c r="BQ546" s="648"/>
      <c r="BR546" s="648"/>
      <c r="BS546" s="648"/>
      <c r="BT546" s="648"/>
      <c r="BU546" s="648"/>
      <c r="BV546" s="648"/>
      <c r="BW546" s="648"/>
      <c r="BX546" s="648"/>
      <c r="BY546" s="648"/>
      <c r="BZ546" s="648"/>
      <c r="CA546" s="648"/>
      <c r="CB546" s="648"/>
      <c r="CC546" s="648"/>
      <c r="CD546" s="648"/>
      <c r="CE546" s="648"/>
      <c r="CF546" s="648"/>
      <c r="CG546" s="648"/>
      <c r="CH546" s="648"/>
      <c r="CI546" s="648"/>
      <c r="CJ546" s="648"/>
      <c r="CK546" s="648"/>
      <c r="CL546" s="648"/>
      <c r="CM546" s="648"/>
      <c r="CN546" s="648"/>
      <c r="CO546" s="648"/>
      <c r="CP546" s="648"/>
      <c r="CQ546" s="648"/>
      <c r="CR546" s="648"/>
      <c r="CS546" s="648"/>
      <c r="CT546" s="648"/>
      <c r="CU546" s="648"/>
      <c r="CV546" s="648"/>
      <c r="CW546" s="648"/>
      <c r="CX546" s="648"/>
      <c r="CY546" s="648"/>
      <c r="CZ546" s="648"/>
      <c r="DA546" s="648"/>
      <c r="DB546" s="648"/>
      <c r="DC546" s="648"/>
      <c r="DD546" s="648"/>
      <c r="DE546" s="648"/>
      <c r="DF546" s="648"/>
      <c r="DG546" s="648"/>
      <c r="DH546" s="648"/>
      <c r="DI546" s="648"/>
      <c r="DJ546" s="648"/>
      <c r="DK546" s="648"/>
      <c r="DL546" s="648"/>
      <c r="DM546" s="648"/>
      <c r="DN546" s="648"/>
      <c r="DO546" s="648"/>
      <c r="DP546" s="648"/>
      <c r="DQ546" s="648"/>
      <c r="DR546" s="648"/>
      <c r="DS546" s="648"/>
      <c r="DT546" s="648"/>
      <c r="DU546" s="648"/>
      <c r="DV546" s="648"/>
      <c r="DW546" s="648"/>
      <c r="DX546" s="648"/>
      <c r="DY546" s="648"/>
      <c r="DZ546" s="648"/>
      <c r="EA546" s="648"/>
      <c r="EB546" s="648"/>
      <c r="EC546" s="648"/>
      <c r="ED546" s="648"/>
      <c r="EE546" s="648"/>
      <c r="EF546" s="648"/>
      <c r="EG546" s="648"/>
      <c r="EH546" s="648"/>
      <c r="EI546" s="648"/>
      <c r="EJ546" s="648"/>
      <c r="EK546" s="648"/>
      <c r="EL546" s="648"/>
      <c r="EM546" s="648"/>
      <c r="EN546" s="648"/>
      <c r="EO546" s="648"/>
      <c r="EP546" s="648"/>
      <c r="EQ546" s="648"/>
      <c r="ER546" s="648"/>
      <c r="ES546" s="648"/>
      <c r="ET546" s="648"/>
      <c r="EU546" s="648"/>
      <c r="EV546" s="648"/>
      <c r="EW546" s="648"/>
      <c r="EX546" s="648"/>
      <c r="EY546" s="648"/>
      <c r="EZ546" s="648"/>
      <c r="FA546" s="648"/>
      <c r="FB546" s="648"/>
      <c r="FC546" s="648"/>
      <c r="FD546" s="648"/>
      <c r="FE546" s="648"/>
      <c r="FF546" s="648"/>
      <c r="FG546" s="648"/>
      <c r="FH546" s="648"/>
      <c r="FI546" s="648"/>
      <c r="FJ546" s="648"/>
      <c r="FK546" s="648"/>
      <c r="FL546" s="648"/>
      <c r="FM546" s="648"/>
      <c r="FN546" s="648"/>
      <c r="FO546" s="648"/>
      <c r="FP546" s="648"/>
      <c r="FQ546" s="648"/>
      <c r="FR546" s="648"/>
      <c r="FS546" s="648"/>
      <c r="FT546" s="648"/>
      <c r="FU546" s="648"/>
      <c r="FV546" s="648"/>
      <c r="FW546" s="648"/>
      <c r="FX546" s="648"/>
      <c r="FY546" s="648"/>
      <c r="FZ546" s="648"/>
      <c r="GA546" s="648"/>
      <c r="GB546" s="648"/>
      <c r="GC546" s="648"/>
      <c r="GD546" s="648"/>
      <c r="GE546" s="648"/>
      <c r="GF546" s="648"/>
      <c r="GG546" s="648"/>
      <c r="GH546" s="648"/>
      <c r="GI546" s="648"/>
      <c r="GJ546" s="648"/>
      <c r="GK546" s="648"/>
      <c r="GL546" s="648"/>
      <c r="GM546" s="648"/>
      <c r="GN546" s="648"/>
      <c r="GO546" s="648"/>
      <c r="GP546" s="648"/>
      <c r="GQ546" s="648"/>
      <c r="GR546" s="648"/>
      <c r="GS546" s="648"/>
      <c r="GT546" s="648"/>
      <c r="GU546" s="648"/>
      <c r="GV546" s="648"/>
      <c r="GW546" s="648"/>
      <c r="GX546" s="648"/>
      <c r="GY546" s="648"/>
      <c r="GZ546" s="648"/>
      <c r="HA546" s="648"/>
      <c r="HB546" s="648"/>
      <c r="HC546" s="648"/>
      <c r="HD546" s="648"/>
      <c r="HE546" s="648"/>
      <c r="HF546" s="648"/>
      <c r="HG546" s="648"/>
      <c r="HH546" s="648"/>
      <c r="HI546" s="648"/>
      <c r="HJ546" s="648"/>
      <c r="HK546" s="648"/>
      <c r="HL546" s="648"/>
    </row>
    <row r="547" spans="1:220" s="679" customFormat="1">
      <c r="A547" s="648"/>
      <c r="B547" s="648"/>
      <c r="C547" s="648"/>
      <c r="D547" s="648"/>
      <c r="E547" s="648"/>
      <c r="F547" s="648"/>
      <c r="G547" s="690"/>
      <c r="H547" s="691"/>
      <c r="I547" s="691"/>
      <c r="J547" s="645"/>
      <c r="K547" s="648"/>
      <c r="L547" s="648"/>
      <c r="M547" s="648"/>
      <c r="N547" s="648"/>
      <c r="O547" s="648"/>
      <c r="P547" s="648"/>
      <c r="Q547" s="648"/>
      <c r="R547" s="648"/>
      <c r="S547" s="648"/>
      <c r="T547" s="648"/>
      <c r="U547" s="648"/>
      <c r="V547" s="648"/>
      <c r="W547" s="648"/>
      <c r="X547" s="648"/>
      <c r="Y547" s="648"/>
      <c r="Z547" s="648"/>
      <c r="AA547" s="648"/>
      <c r="AB547" s="648"/>
      <c r="AC547" s="648"/>
      <c r="AD547" s="648"/>
      <c r="AE547" s="648"/>
      <c r="AF547" s="648"/>
      <c r="AG547" s="648"/>
      <c r="AH547" s="648"/>
      <c r="AI547" s="648"/>
      <c r="AJ547" s="648"/>
      <c r="AK547" s="648"/>
      <c r="AL547" s="648"/>
      <c r="AM547" s="648"/>
      <c r="AN547" s="648"/>
      <c r="AO547" s="648"/>
      <c r="AP547" s="648"/>
      <c r="AQ547" s="648"/>
      <c r="AR547" s="648"/>
      <c r="AS547" s="648"/>
      <c r="AT547" s="648"/>
      <c r="AU547" s="648"/>
      <c r="AV547" s="648"/>
      <c r="AW547" s="648"/>
      <c r="AX547" s="648"/>
      <c r="AY547" s="648"/>
      <c r="AZ547" s="648"/>
      <c r="BA547" s="648"/>
      <c r="BB547" s="648"/>
      <c r="BC547" s="648"/>
      <c r="BD547" s="648"/>
      <c r="BE547" s="648"/>
      <c r="BF547" s="648"/>
      <c r="BG547" s="648"/>
      <c r="BH547" s="648"/>
      <c r="BI547" s="648"/>
      <c r="BJ547" s="648"/>
      <c r="BK547" s="648"/>
      <c r="BL547" s="648"/>
      <c r="BM547" s="648"/>
      <c r="BN547" s="648"/>
      <c r="BO547" s="648"/>
      <c r="BP547" s="648"/>
      <c r="BQ547" s="648"/>
      <c r="BR547" s="648"/>
      <c r="BS547" s="648"/>
      <c r="BT547" s="648"/>
      <c r="BU547" s="648"/>
      <c r="BV547" s="648"/>
      <c r="BW547" s="648"/>
      <c r="BX547" s="648"/>
      <c r="BY547" s="648"/>
      <c r="BZ547" s="648"/>
      <c r="CA547" s="648"/>
      <c r="CB547" s="648"/>
      <c r="CC547" s="648"/>
      <c r="CD547" s="648"/>
      <c r="CE547" s="648"/>
      <c r="CF547" s="648"/>
      <c r="CG547" s="648"/>
      <c r="CH547" s="648"/>
      <c r="CI547" s="648"/>
      <c r="CJ547" s="648"/>
      <c r="CK547" s="648"/>
      <c r="CL547" s="648"/>
      <c r="CM547" s="648"/>
      <c r="CN547" s="648"/>
      <c r="CO547" s="648"/>
      <c r="CP547" s="648"/>
      <c r="CQ547" s="648"/>
      <c r="CR547" s="648"/>
      <c r="CS547" s="648"/>
      <c r="CT547" s="648"/>
      <c r="CU547" s="648"/>
      <c r="CV547" s="648"/>
      <c r="CW547" s="648"/>
      <c r="CX547" s="648"/>
      <c r="CY547" s="648"/>
      <c r="CZ547" s="648"/>
      <c r="DA547" s="648"/>
      <c r="DB547" s="648"/>
      <c r="DC547" s="648"/>
      <c r="DD547" s="648"/>
      <c r="DE547" s="648"/>
      <c r="DF547" s="648"/>
      <c r="DG547" s="648"/>
      <c r="DH547" s="648"/>
      <c r="DI547" s="648"/>
      <c r="DJ547" s="648"/>
      <c r="DK547" s="648"/>
      <c r="DL547" s="648"/>
      <c r="DM547" s="648"/>
      <c r="DN547" s="648"/>
      <c r="DO547" s="648"/>
      <c r="DP547" s="648"/>
      <c r="DQ547" s="648"/>
      <c r="DR547" s="648"/>
      <c r="DS547" s="648"/>
      <c r="DT547" s="648"/>
      <c r="DU547" s="648"/>
      <c r="DV547" s="648"/>
      <c r="DW547" s="648"/>
      <c r="DX547" s="648"/>
      <c r="DY547" s="648"/>
      <c r="DZ547" s="648"/>
      <c r="EA547" s="648"/>
      <c r="EB547" s="648"/>
      <c r="EC547" s="648"/>
      <c r="ED547" s="648"/>
      <c r="EE547" s="648"/>
      <c r="EF547" s="648"/>
      <c r="EG547" s="648"/>
      <c r="EH547" s="648"/>
      <c r="EI547" s="648"/>
      <c r="EJ547" s="648"/>
      <c r="EK547" s="648"/>
      <c r="EL547" s="648"/>
      <c r="EM547" s="648"/>
      <c r="EN547" s="648"/>
      <c r="EO547" s="648"/>
      <c r="EP547" s="648"/>
      <c r="EQ547" s="648"/>
      <c r="ER547" s="648"/>
      <c r="ES547" s="648"/>
      <c r="ET547" s="648"/>
      <c r="EU547" s="648"/>
      <c r="EV547" s="648"/>
      <c r="EW547" s="648"/>
      <c r="EX547" s="648"/>
      <c r="EY547" s="648"/>
      <c r="EZ547" s="648"/>
      <c r="FA547" s="648"/>
      <c r="FB547" s="648"/>
      <c r="FC547" s="648"/>
      <c r="FD547" s="648"/>
      <c r="FE547" s="648"/>
      <c r="FF547" s="648"/>
      <c r="FG547" s="648"/>
      <c r="FH547" s="648"/>
      <c r="FI547" s="648"/>
      <c r="FJ547" s="648"/>
      <c r="FK547" s="648"/>
      <c r="FL547" s="648"/>
      <c r="FM547" s="648"/>
      <c r="FN547" s="648"/>
      <c r="FO547" s="648"/>
      <c r="FP547" s="648"/>
      <c r="FQ547" s="648"/>
      <c r="FR547" s="648"/>
      <c r="FS547" s="648"/>
      <c r="FT547" s="648"/>
      <c r="FU547" s="648"/>
      <c r="FV547" s="648"/>
      <c r="FW547" s="648"/>
      <c r="FX547" s="648"/>
      <c r="FY547" s="648"/>
      <c r="FZ547" s="648"/>
      <c r="GA547" s="648"/>
      <c r="GB547" s="648"/>
      <c r="GC547" s="648"/>
      <c r="GD547" s="648"/>
      <c r="GE547" s="648"/>
      <c r="GF547" s="648"/>
      <c r="GG547" s="648"/>
      <c r="GH547" s="648"/>
      <c r="GI547" s="648"/>
      <c r="GJ547" s="648"/>
      <c r="GK547" s="648"/>
      <c r="GL547" s="648"/>
      <c r="GM547" s="648"/>
      <c r="GN547" s="648"/>
      <c r="GO547" s="648"/>
      <c r="GP547" s="648"/>
      <c r="GQ547" s="648"/>
      <c r="GR547" s="648"/>
      <c r="GS547" s="648"/>
      <c r="GT547" s="648"/>
      <c r="GU547" s="648"/>
      <c r="GV547" s="648"/>
      <c r="GW547" s="648"/>
      <c r="GX547" s="648"/>
      <c r="GY547" s="648"/>
      <c r="GZ547" s="648"/>
      <c r="HA547" s="648"/>
      <c r="HB547" s="648"/>
      <c r="HC547" s="648"/>
      <c r="HD547" s="648"/>
      <c r="HE547" s="648"/>
      <c r="HF547" s="648"/>
      <c r="HG547" s="648"/>
      <c r="HH547" s="648"/>
      <c r="HI547" s="648"/>
      <c r="HJ547" s="648"/>
      <c r="HK547" s="648"/>
      <c r="HL547" s="648"/>
    </row>
    <row r="548" spans="1:220" s="679" customFormat="1">
      <c r="A548" s="648"/>
      <c r="B548" s="648"/>
      <c r="C548" s="648"/>
      <c r="D548" s="648"/>
      <c r="E548" s="648"/>
      <c r="F548" s="648"/>
      <c r="G548" s="690"/>
      <c r="H548" s="691"/>
      <c r="I548" s="691"/>
      <c r="J548" s="645"/>
      <c r="K548" s="648"/>
      <c r="L548" s="648"/>
      <c r="M548" s="648"/>
      <c r="N548" s="648"/>
      <c r="O548" s="648"/>
      <c r="P548" s="648"/>
      <c r="Q548" s="648"/>
      <c r="R548" s="648"/>
      <c r="S548" s="648"/>
      <c r="T548" s="648"/>
      <c r="U548" s="648"/>
      <c r="V548" s="648"/>
      <c r="W548" s="648"/>
      <c r="X548" s="648"/>
      <c r="Y548" s="648"/>
      <c r="Z548" s="648"/>
      <c r="AA548" s="648"/>
      <c r="AB548" s="648"/>
      <c r="AC548" s="648"/>
      <c r="AD548" s="648"/>
      <c r="AE548" s="648"/>
      <c r="AF548" s="648"/>
      <c r="AG548" s="648"/>
      <c r="AH548" s="648"/>
      <c r="AI548" s="648"/>
      <c r="AJ548" s="648"/>
      <c r="AK548" s="648"/>
      <c r="AL548" s="648"/>
      <c r="AM548" s="648"/>
      <c r="AN548" s="648"/>
      <c r="AO548" s="648"/>
      <c r="AP548" s="648"/>
      <c r="AQ548" s="648"/>
      <c r="AR548" s="648"/>
      <c r="AS548" s="648"/>
      <c r="AT548" s="648"/>
      <c r="AU548" s="648"/>
      <c r="AV548" s="648"/>
      <c r="AW548" s="648"/>
      <c r="AX548" s="648"/>
      <c r="AY548" s="648"/>
      <c r="AZ548" s="648"/>
      <c r="BA548" s="648"/>
      <c r="BB548" s="648"/>
      <c r="BC548" s="648"/>
      <c r="BD548" s="648"/>
      <c r="BE548" s="648"/>
      <c r="BF548" s="648"/>
      <c r="BG548" s="648"/>
      <c r="BH548" s="648"/>
      <c r="BI548" s="648"/>
      <c r="BJ548" s="648"/>
      <c r="BK548" s="648"/>
      <c r="BL548" s="648"/>
      <c r="BM548" s="648"/>
      <c r="BN548" s="648"/>
      <c r="BO548" s="648"/>
      <c r="BP548" s="648"/>
      <c r="BQ548" s="648"/>
      <c r="BR548" s="648"/>
      <c r="BS548" s="648"/>
      <c r="BT548" s="648"/>
      <c r="BU548" s="648"/>
      <c r="BV548" s="648"/>
      <c r="BW548" s="648"/>
      <c r="BX548" s="648"/>
      <c r="BY548" s="648"/>
      <c r="BZ548" s="648"/>
      <c r="CA548" s="648"/>
      <c r="CB548" s="648"/>
      <c r="CC548" s="648"/>
      <c r="CD548" s="648"/>
      <c r="CE548" s="648"/>
      <c r="CF548" s="648"/>
      <c r="CG548" s="648"/>
      <c r="CH548" s="648"/>
      <c r="CI548" s="648"/>
      <c r="CJ548" s="648"/>
      <c r="CK548" s="648"/>
      <c r="CL548" s="648"/>
      <c r="CM548" s="648"/>
      <c r="CN548" s="648"/>
      <c r="CO548" s="648"/>
      <c r="CP548" s="648"/>
      <c r="CQ548" s="648"/>
      <c r="CR548" s="648"/>
      <c r="CS548" s="648"/>
      <c r="CT548" s="648"/>
      <c r="CU548" s="648"/>
      <c r="CV548" s="648"/>
      <c r="CW548" s="648"/>
      <c r="CX548" s="648"/>
      <c r="CY548" s="648"/>
      <c r="CZ548" s="648"/>
      <c r="DA548" s="648"/>
      <c r="DB548" s="648"/>
      <c r="DC548" s="648"/>
      <c r="DD548" s="648"/>
      <c r="DE548" s="648"/>
      <c r="DF548" s="648"/>
      <c r="DG548" s="648"/>
      <c r="DH548" s="648"/>
      <c r="DI548" s="648"/>
      <c r="DJ548" s="648"/>
      <c r="DK548" s="648"/>
      <c r="DL548" s="648"/>
      <c r="DM548" s="648"/>
      <c r="DN548" s="648"/>
      <c r="DO548" s="648"/>
      <c r="DP548" s="648"/>
      <c r="DQ548" s="648"/>
      <c r="DR548" s="648"/>
      <c r="DS548" s="648"/>
      <c r="DT548" s="648"/>
      <c r="DU548" s="648"/>
      <c r="DV548" s="648"/>
      <c r="DW548" s="648"/>
      <c r="DX548" s="648"/>
      <c r="DY548" s="648"/>
      <c r="DZ548" s="648"/>
      <c r="EA548" s="648"/>
      <c r="EB548" s="648"/>
      <c r="EC548" s="648"/>
      <c r="ED548" s="648"/>
      <c r="EE548" s="648"/>
      <c r="EF548" s="648"/>
      <c r="EG548" s="648"/>
      <c r="EH548" s="648"/>
      <c r="EI548" s="648"/>
      <c r="EJ548" s="648"/>
      <c r="EK548" s="648"/>
      <c r="EL548" s="648"/>
      <c r="EM548" s="648"/>
      <c r="EN548" s="648"/>
      <c r="EO548" s="648"/>
      <c r="EP548" s="648"/>
      <c r="EQ548" s="648"/>
      <c r="ER548" s="648"/>
      <c r="ES548" s="648"/>
      <c r="ET548" s="648"/>
      <c r="EU548" s="648"/>
      <c r="EV548" s="648"/>
      <c r="EW548" s="648"/>
      <c r="EX548" s="648"/>
      <c r="EY548" s="648"/>
      <c r="EZ548" s="648"/>
      <c r="FA548" s="648"/>
      <c r="FB548" s="648"/>
      <c r="FC548" s="648"/>
      <c r="FD548" s="648"/>
      <c r="FE548" s="648"/>
      <c r="FF548" s="648"/>
      <c r="FG548" s="648"/>
      <c r="FH548" s="648"/>
      <c r="FI548" s="648"/>
      <c r="FJ548" s="648"/>
      <c r="FK548" s="648"/>
      <c r="FL548" s="648"/>
      <c r="FM548" s="648"/>
      <c r="FN548" s="648"/>
      <c r="FO548" s="648"/>
      <c r="FP548" s="648"/>
      <c r="FQ548" s="648"/>
      <c r="FR548" s="648"/>
      <c r="FS548" s="648"/>
      <c r="FT548" s="648"/>
      <c r="FU548" s="648"/>
      <c r="FV548" s="648"/>
      <c r="FW548" s="648"/>
      <c r="FX548" s="648"/>
      <c r="FY548" s="648"/>
      <c r="FZ548" s="648"/>
      <c r="GA548" s="648"/>
      <c r="GB548" s="648"/>
      <c r="GC548" s="648"/>
      <c r="GD548" s="648"/>
      <c r="GE548" s="648"/>
      <c r="GF548" s="648"/>
      <c r="GG548" s="648"/>
      <c r="GH548" s="648"/>
      <c r="GI548" s="648"/>
      <c r="GJ548" s="648"/>
      <c r="GK548" s="648"/>
      <c r="GL548" s="648"/>
      <c r="GM548" s="648"/>
      <c r="GN548" s="648"/>
      <c r="GO548" s="648"/>
      <c r="GP548" s="648"/>
      <c r="GQ548" s="648"/>
      <c r="GR548" s="648"/>
      <c r="GS548" s="648"/>
      <c r="GT548" s="648"/>
      <c r="GU548" s="648"/>
      <c r="GV548" s="648"/>
      <c r="GW548" s="648"/>
      <c r="GX548" s="648"/>
      <c r="GY548" s="648"/>
      <c r="GZ548" s="648"/>
      <c r="HA548" s="648"/>
      <c r="HB548" s="648"/>
      <c r="HC548" s="648"/>
      <c r="HD548" s="648"/>
      <c r="HE548" s="648"/>
      <c r="HF548" s="648"/>
      <c r="HG548" s="648"/>
      <c r="HH548" s="648"/>
      <c r="HI548" s="648"/>
      <c r="HJ548" s="648"/>
      <c r="HK548" s="648"/>
      <c r="HL548" s="648"/>
    </row>
    <row r="549" spans="1:220" s="679" customFormat="1">
      <c r="A549" s="648"/>
      <c r="B549" s="648"/>
      <c r="C549" s="648"/>
      <c r="D549" s="648"/>
      <c r="E549" s="648"/>
      <c r="F549" s="648"/>
      <c r="G549" s="690"/>
      <c r="H549" s="691"/>
      <c r="I549" s="691"/>
      <c r="J549" s="645"/>
      <c r="K549" s="648"/>
      <c r="L549" s="648"/>
      <c r="M549" s="648"/>
      <c r="N549" s="648"/>
      <c r="O549" s="648"/>
      <c r="P549" s="648"/>
      <c r="Q549" s="648"/>
      <c r="R549" s="648"/>
      <c r="S549" s="648"/>
      <c r="T549" s="648"/>
      <c r="U549" s="648"/>
      <c r="V549" s="648"/>
      <c r="W549" s="648"/>
      <c r="X549" s="648"/>
      <c r="Y549" s="648"/>
      <c r="Z549" s="648"/>
      <c r="AA549" s="648"/>
      <c r="AB549" s="648"/>
      <c r="AC549" s="648"/>
      <c r="AD549" s="648"/>
      <c r="AE549" s="648"/>
      <c r="AF549" s="648"/>
      <c r="AG549" s="648"/>
      <c r="AH549" s="648"/>
      <c r="AI549" s="648"/>
      <c r="AJ549" s="648"/>
      <c r="AK549" s="648"/>
      <c r="AL549" s="648"/>
      <c r="AM549" s="648"/>
      <c r="AN549" s="648"/>
      <c r="AO549" s="648"/>
      <c r="AP549" s="648"/>
      <c r="AQ549" s="648"/>
      <c r="AR549" s="648"/>
      <c r="AS549" s="648"/>
      <c r="AT549" s="648"/>
      <c r="AU549" s="648"/>
      <c r="AV549" s="648"/>
      <c r="AW549" s="648"/>
      <c r="AX549" s="648"/>
      <c r="AY549" s="648"/>
      <c r="AZ549" s="648"/>
      <c r="BA549" s="648"/>
      <c r="BB549" s="648"/>
      <c r="BC549" s="648"/>
      <c r="BD549" s="648"/>
      <c r="BE549" s="648"/>
      <c r="BF549" s="648"/>
      <c r="BG549" s="648"/>
      <c r="BH549" s="648"/>
      <c r="BI549" s="648"/>
      <c r="BJ549" s="648"/>
      <c r="BK549" s="648"/>
      <c r="BL549" s="648"/>
      <c r="BM549" s="648"/>
      <c r="BN549" s="648"/>
      <c r="BO549" s="648"/>
      <c r="BP549" s="648"/>
      <c r="BQ549" s="648"/>
      <c r="BR549" s="648"/>
      <c r="BS549" s="648"/>
      <c r="BT549" s="648"/>
      <c r="BU549" s="648"/>
      <c r="BV549" s="648"/>
      <c r="BW549" s="648"/>
      <c r="BX549" s="648"/>
      <c r="BY549" s="648"/>
      <c r="BZ549" s="648"/>
      <c r="CA549" s="648"/>
      <c r="CB549" s="648"/>
      <c r="CC549" s="648"/>
      <c r="CD549" s="648"/>
      <c r="CE549" s="648"/>
      <c r="CF549" s="648"/>
      <c r="CG549" s="648"/>
      <c r="CH549" s="648"/>
      <c r="CI549" s="648"/>
      <c r="CJ549" s="648"/>
      <c r="CK549" s="648"/>
      <c r="CL549" s="648"/>
      <c r="CM549" s="648"/>
      <c r="CN549" s="648"/>
      <c r="CO549" s="648"/>
      <c r="CP549" s="648"/>
      <c r="CQ549" s="648"/>
      <c r="CR549" s="648"/>
      <c r="CS549" s="648"/>
      <c r="CT549" s="648"/>
      <c r="CU549" s="648"/>
      <c r="CV549" s="648"/>
      <c r="CW549" s="648"/>
      <c r="CX549" s="648"/>
      <c r="CY549" s="648"/>
      <c r="CZ549" s="648"/>
      <c r="DA549" s="648"/>
      <c r="DB549" s="648"/>
      <c r="DC549" s="648"/>
      <c r="DD549" s="648"/>
      <c r="DE549" s="648"/>
      <c r="DF549" s="648"/>
      <c r="DG549" s="648"/>
      <c r="DH549" s="648"/>
      <c r="DI549" s="648"/>
      <c r="DJ549" s="648"/>
      <c r="DK549" s="648"/>
      <c r="DL549" s="648"/>
      <c r="DM549" s="648"/>
      <c r="DN549" s="648"/>
      <c r="DO549" s="648"/>
      <c r="DP549" s="648"/>
      <c r="DQ549" s="648"/>
      <c r="DR549" s="648"/>
      <c r="DS549" s="648"/>
      <c r="DT549" s="648"/>
      <c r="DU549" s="648"/>
      <c r="DV549" s="648"/>
      <c r="DW549" s="648"/>
      <c r="DX549" s="648"/>
      <c r="DY549" s="648"/>
      <c r="DZ549" s="648"/>
      <c r="EA549" s="648"/>
      <c r="EB549" s="648"/>
      <c r="EC549" s="648"/>
      <c r="ED549" s="648"/>
      <c r="EE549" s="648"/>
      <c r="EF549" s="648"/>
      <c r="EG549" s="648"/>
      <c r="EH549" s="648"/>
      <c r="EI549" s="648"/>
      <c r="EJ549" s="648"/>
      <c r="EK549" s="648"/>
      <c r="EL549" s="648"/>
      <c r="EM549" s="648"/>
      <c r="EN549" s="648"/>
      <c r="EO549" s="648"/>
      <c r="EP549" s="648"/>
      <c r="EQ549" s="648"/>
      <c r="ER549" s="648"/>
      <c r="ES549" s="648"/>
      <c r="ET549" s="648"/>
      <c r="EU549" s="648"/>
      <c r="EV549" s="648"/>
      <c r="EW549" s="648"/>
      <c r="EX549" s="648"/>
      <c r="EY549" s="648"/>
      <c r="EZ549" s="648"/>
      <c r="FA549" s="648"/>
      <c r="FB549" s="648"/>
      <c r="FC549" s="648"/>
      <c r="FD549" s="648"/>
      <c r="FE549" s="648"/>
      <c r="FF549" s="648"/>
      <c r="FG549" s="648"/>
      <c r="FH549" s="648"/>
      <c r="FI549" s="648"/>
      <c r="FJ549" s="648"/>
      <c r="FK549" s="648"/>
      <c r="FL549" s="648"/>
      <c r="FM549" s="648"/>
      <c r="FN549" s="648"/>
      <c r="FO549" s="648"/>
      <c r="FP549" s="648"/>
      <c r="FQ549" s="648"/>
      <c r="FR549" s="648"/>
      <c r="FS549" s="648"/>
      <c r="FT549" s="648"/>
      <c r="FU549" s="648"/>
      <c r="FV549" s="648"/>
      <c r="FW549" s="648"/>
      <c r="FX549" s="648"/>
      <c r="FY549" s="648"/>
      <c r="FZ549" s="648"/>
      <c r="GA549" s="648"/>
      <c r="GB549" s="648"/>
      <c r="GC549" s="648"/>
      <c r="GD549" s="648"/>
      <c r="GE549" s="648"/>
      <c r="GF549" s="648"/>
      <c r="GG549" s="648"/>
      <c r="GH549" s="648"/>
      <c r="GI549" s="648"/>
      <c r="GJ549" s="648"/>
      <c r="GK549" s="648"/>
      <c r="GL549" s="648"/>
      <c r="GM549" s="648"/>
      <c r="GN549" s="648"/>
      <c r="GO549" s="648"/>
      <c r="GP549" s="648"/>
      <c r="GQ549" s="648"/>
      <c r="GR549" s="648"/>
      <c r="GS549" s="648"/>
      <c r="GT549" s="648"/>
      <c r="GU549" s="648"/>
      <c r="GV549" s="648"/>
      <c r="GW549" s="648"/>
      <c r="GX549" s="648"/>
      <c r="GY549" s="648"/>
      <c r="GZ549" s="648"/>
      <c r="HA549" s="648"/>
      <c r="HB549" s="648"/>
      <c r="HC549" s="648"/>
      <c r="HD549" s="648"/>
      <c r="HE549" s="648"/>
      <c r="HF549" s="648"/>
      <c r="HG549" s="648"/>
      <c r="HH549" s="648"/>
      <c r="HI549" s="648"/>
      <c r="HJ549" s="648"/>
      <c r="HK549" s="648"/>
      <c r="HL549" s="648"/>
    </row>
    <row r="550" spans="1:220" s="679" customFormat="1">
      <c r="A550" s="648"/>
      <c r="B550" s="648"/>
      <c r="C550" s="648"/>
      <c r="D550" s="648"/>
      <c r="E550" s="648"/>
      <c r="F550" s="648"/>
      <c r="G550" s="690"/>
      <c r="H550" s="691"/>
      <c r="I550" s="691"/>
      <c r="J550" s="645"/>
      <c r="K550" s="648"/>
      <c r="L550" s="648"/>
      <c r="M550" s="648"/>
      <c r="N550" s="648"/>
      <c r="O550" s="648"/>
      <c r="P550" s="648"/>
      <c r="Q550" s="648"/>
      <c r="R550" s="648"/>
      <c r="S550" s="648"/>
      <c r="T550" s="648"/>
      <c r="U550" s="648"/>
      <c r="V550" s="648"/>
      <c r="W550" s="648"/>
      <c r="X550" s="648"/>
      <c r="Y550" s="648"/>
      <c r="Z550" s="648"/>
      <c r="AA550" s="648"/>
      <c r="AB550" s="648"/>
      <c r="AC550" s="648"/>
      <c r="AD550" s="648"/>
      <c r="AE550" s="648"/>
      <c r="AF550" s="648"/>
      <c r="AG550" s="648"/>
      <c r="AH550" s="648"/>
      <c r="AI550" s="648"/>
      <c r="AJ550" s="648"/>
      <c r="AK550" s="648"/>
      <c r="AL550" s="648"/>
      <c r="AM550" s="648"/>
      <c r="AN550" s="648"/>
      <c r="AO550" s="648"/>
      <c r="AP550" s="648"/>
      <c r="AQ550" s="648"/>
      <c r="AR550" s="648"/>
      <c r="AS550" s="648"/>
      <c r="AT550" s="648"/>
      <c r="AU550" s="648"/>
      <c r="AV550" s="648"/>
      <c r="AW550" s="648"/>
      <c r="AX550" s="648"/>
      <c r="AY550" s="648"/>
      <c r="AZ550" s="648"/>
      <c r="BA550" s="648"/>
      <c r="BB550" s="648"/>
      <c r="BC550" s="648"/>
      <c r="BD550" s="648"/>
      <c r="BE550" s="648"/>
      <c r="BF550" s="648"/>
      <c r="BG550" s="648"/>
      <c r="BH550" s="648"/>
      <c r="BI550" s="648"/>
      <c r="BJ550" s="648"/>
      <c r="BK550" s="648"/>
      <c r="BL550" s="648"/>
      <c r="BM550" s="648"/>
      <c r="BN550" s="648"/>
      <c r="BO550" s="648"/>
      <c r="BP550" s="648"/>
      <c r="BQ550" s="648"/>
      <c r="BR550" s="648"/>
      <c r="BS550" s="648"/>
      <c r="BT550" s="648"/>
      <c r="BU550" s="648"/>
      <c r="BV550" s="648"/>
      <c r="BW550" s="648"/>
      <c r="BX550" s="648"/>
      <c r="BY550" s="648"/>
      <c r="BZ550" s="648"/>
      <c r="CA550" s="648"/>
      <c r="CB550" s="648"/>
      <c r="CC550" s="648"/>
      <c r="CD550" s="648"/>
      <c r="CE550" s="648"/>
      <c r="CF550" s="648"/>
      <c r="CG550" s="648"/>
      <c r="CH550" s="648"/>
      <c r="CI550" s="648"/>
      <c r="CJ550" s="648"/>
      <c r="CK550" s="648"/>
      <c r="CL550" s="648"/>
      <c r="CM550" s="648"/>
      <c r="CN550" s="648"/>
      <c r="CO550" s="648"/>
      <c r="CP550" s="648"/>
      <c r="CQ550" s="648"/>
      <c r="CR550" s="648"/>
      <c r="CS550" s="648"/>
      <c r="CT550" s="648"/>
      <c r="CU550" s="648"/>
      <c r="CV550" s="648"/>
      <c r="CW550" s="648"/>
      <c r="CX550" s="648"/>
      <c r="CY550" s="648"/>
      <c r="CZ550" s="648"/>
      <c r="DA550" s="648"/>
      <c r="DB550" s="648"/>
      <c r="DC550" s="648"/>
      <c r="DD550" s="648"/>
      <c r="DE550" s="648"/>
      <c r="DF550" s="648"/>
      <c r="DG550" s="648"/>
      <c r="DH550" s="648"/>
      <c r="DI550" s="648"/>
      <c r="DJ550" s="648"/>
      <c r="DK550" s="648"/>
      <c r="DL550" s="648"/>
      <c r="DM550" s="648"/>
      <c r="DN550" s="648"/>
      <c r="DO550" s="648"/>
      <c r="DP550" s="648"/>
      <c r="DQ550" s="648"/>
      <c r="DR550" s="648"/>
      <c r="DS550" s="648"/>
      <c r="DT550" s="648"/>
      <c r="DU550" s="648"/>
      <c r="DV550" s="648"/>
      <c r="DW550" s="648"/>
      <c r="DX550" s="648"/>
      <c r="DY550" s="648"/>
      <c r="DZ550" s="648"/>
      <c r="EA550" s="648"/>
      <c r="EB550" s="648"/>
      <c r="EC550" s="648"/>
      <c r="ED550" s="648"/>
      <c r="EE550" s="648"/>
      <c r="EF550" s="648"/>
      <c r="EG550" s="648"/>
      <c r="EH550" s="648"/>
      <c r="EI550" s="648"/>
      <c r="EJ550" s="648"/>
      <c r="EK550" s="648"/>
      <c r="EL550" s="648"/>
      <c r="EM550" s="648"/>
      <c r="EN550" s="648"/>
      <c r="EO550" s="648"/>
      <c r="EP550" s="648"/>
      <c r="EQ550" s="648"/>
      <c r="ER550" s="648"/>
      <c r="ES550" s="648"/>
      <c r="ET550" s="648"/>
      <c r="EU550" s="648"/>
      <c r="EV550" s="648"/>
      <c r="EW550" s="648"/>
      <c r="EX550" s="648"/>
      <c r="EY550" s="648"/>
      <c r="EZ550" s="648"/>
      <c r="FA550" s="648"/>
      <c r="FB550" s="648"/>
      <c r="FC550" s="648"/>
      <c r="FD550" s="648"/>
      <c r="FE550" s="648"/>
      <c r="FF550" s="648"/>
      <c r="FG550" s="648"/>
      <c r="FH550" s="648"/>
      <c r="FI550" s="648"/>
      <c r="FJ550" s="648"/>
      <c r="FK550" s="648"/>
      <c r="FL550" s="648"/>
      <c r="FM550" s="648"/>
      <c r="FN550" s="648"/>
      <c r="FO550" s="648"/>
      <c r="FP550" s="648"/>
      <c r="FQ550" s="648"/>
      <c r="FR550" s="648"/>
      <c r="FS550" s="648"/>
      <c r="FT550" s="648"/>
      <c r="FU550" s="648"/>
      <c r="FV550" s="648"/>
      <c r="FW550" s="648"/>
      <c r="FX550" s="648"/>
      <c r="FY550" s="648"/>
      <c r="FZ550" s="648"/>
      <c r="GA550" s="648"/>
      <c r="GB550" s="648"/>
      <c r="GC550" s="648"/>
      <c r="GD550" s="648"/>
      <c r="GE550" s="648"/>
      <c r="GF550" s="648"/>
      <c r="GG550" s="648"/>
      <c r="GH550" s="648"/>
      <c r="GI550" s="648"/>
      <c r="GJ550" s="648"/>
      <c r="GK550" s="648"/>
      <c r="GL550" s="648"/>
      <c r="GM550" s="648"/>
      <c r="GN550" s="648"/>
      <c r="GO550" s="648"/>
      <c r="GP550" s="648"/>
      <c r="GQ550" s="648"/>
      <c r="GR550" s="648"/>
      <c r="GS550" s="648"/>
      <c r="GT550" s="648"/>
      <c r="GU550" s="648"/>
      <c r="GV550" s="648"/>
      <c r="GW550" s="648"/>
      <c r="GX550" s="648"/>
      <c r="GY550" s="648"/>
      <c r="GZ550" s="648"/>
      <c r="HA550" s="648"/>
      <c r="HB550" s="648"/>
      <c r="HC550" s="648"/>
      <c r="HD550" s="648"/>
      <c r="HE550" s="648"/>
      <c r="HF550" s="648"/>
      <c r="HG550" s="648"/>
      <c r="HH550" s="648"/>
      <c r="HI550" s="648"/>
      <c r="HJ550" s="648"/>
      <c r="HK550" s="648"/>
      <c r="HL550" s="648"/>
    </row>
    <row r="551" spans="1:220" s="679" customFormat="1">
      <c r="A551" s="648"/>
      <c r="B551" s="648"/>
      <c r="C551" s="648"/>
      <c r="D551" s="648"/>
      <c r="E551" s="648"/>
      <c r="F551" s="648"/>
      <c r="G551" s="690"/>
      <c r="H551" s="691"/>
      <c r="I551" s="691"/>
      <c r="J551" s="645"/>
      <c r="K551" s="648"/>
      <c r="L551" s="648"/>
      <c r="M551" s="648"/>
      <c r="N551" s="648"/>
      <c r="O551" s="648"/>
      <c r="P551" s="648"/>
      <c r="Q551" s="648"/>
      <c r="R551" s="648"/>
      <c r="S551" s="648"/>
      <c r="T551" s="648"/>
      <c r="U551" s="648"/>
      <c r="V551" s="648"/>
      <c r="W551" s="648"/>
      <c r="X551" s="648"/>
      <c r="Y551" s="648"/>
      <c r="Z551" s="648"/>
      <c r="AA551" s="648"/>
      <c r="AB551" s="648"/>
      <c r="AC551" s="648"/>
      <c r="AD551" s="648"/>
      <c r="AE551" s="648"/>
      <c r="AF551" s="648"/>
      <c r="AG551" s="648"/>
      <c r="AH551" s="648"/>
      <c r="AI551" s="648"/>
      <c r="AJ551" s="648"/>
      <c r="AK551" s="648"/>
      <c r="AL551" s="648"/>
      <c r="AM551" s="648"/>
      <c r="AN551" s="648"/>
      <c r="AO551" s="648"/>
      <c r="AP551" s="648"/>
      <c r="AQ551" s="648"/>
      <c r="AR551" s="648"/>
      <c r="AS551" s="648"/>
      <c r="AT551" s="648"/>
      <c r="AU551" s="648"/>
      <c r="AV551" s="648"/>
      <c r="AW551" s="648"/>
      <c r="AX551" s="648"/>
      <c r="AY551" s="648"/>
      <c r="AZ551" s="648"/>
      <c r="BA551" s="648"/>
      <c r="BB551" s="648"/>
      <c r="BC551" s="648"/>
      <c r="BD551" s="648"/>
      <c r="BE551" s="648"/>
      <c r="BF551" s="648"/>
      <c r="BG551" s="648"/>
      <c r="BH551" s="648"/>
      <c r="BI551" s="648"/>
      <c r="BJ551" s="648"/>
      <c r="BK551" s="648"/>
      <c r="BL551" s="648"/>
      <c r="BM551" s="648"/>
      <c r="BN551" s="648"/>
      <c r="BO551" s="648"/>
      <c r="BP551" s="648"/>
      <c r="BQ551" s="648"/>
      <c r="BR551" s="648"/>
      <c r="BS551" s="648"/>
      <c r="BT551" s="648"/>
      <c r="BU551" s="648"/>
      <c r="BV551" s="648"/>
      <c r="BW551" s="648"/>
      <c r="BX551" s="648"/>
      <c r="BY551" s="648"/>
      <c r="BZ551" s="648"/>
      <c r="CA551" s="648"/>
      <c r="CB551" s="648"/>
      <c r="CC551" s="648"/>
      <c r="CD551" s="648"/>
      <c r="CE551" s="648"/>
      <c r="CF551" s="648"/>
      <c r="CG551" s="648"/>
      <c r="CH551" s="648"/>
      <c r="CI551" s="648"/>
      <c r="CJ551" s="648"/>
      <c r="CK551" s="648"/>
      <c r="CL551" s="648"/>
      <c r="CM551" s="648"/>
      <c r="CN551" s="648"/>
      <c r="CO551" s="648"/>
      <c r="CP551" s="648"/>
      <c r="CQ551" s="648"/>
      <c r="CR551" s="648"/>
      <c r="CS551" s="648"/>
      <c r="CT551" s="648"/>
      <c r="CU551" s="648"/>
      <c r="CV551" s="648"/>
      <c r="CW551" s="648"/>
      <c r="CX551" s="648"/>
      <c r="CY551" s="648"/>
      <c r="CZ551" s="648"/>
      <c r="DA551" s="648"/>
      <c r="DB551" s="648"/>
      <c r="DC551" s="648"/>
      <c r="DD551" s="648"/>
      <c r="DE551" s="648"/>
      <c r="DF551" s="648"/>
      <c r="DG551" s="648"/>
      <c r="DH551" s="648"/>
      <c r="DI551" s="648"/>
      <c r="DJ551" s="648"/>
      <c r="DK551" s="648"/>
      <c r="DL551" s="648"/>
      <c r="DM551" s="648"/>
      <c r="DN551" s="648"/>
      <c r="DO551" s="648"/>
      <c r="DP551" s="648"/>
      <c r="DQ551" s="648"/>
      <c r="DR551" s="648"/>
      <c r="DS551" s="648"/>
      <c r="DT551" s="648"/>
      <c r="DU551" s="648"/>
      <c r="DV551" s="648"/>
      <c r="DW551" s="648"/>
      <c r="DX551" s="648"/>
      <c r="DY551" s="648"/>
      <c r="DZ551" s="648"/>
      <c r="EA551" s="648"/>
      <c r="EB551" s="648"/>
      <c r="EC551" s="648"/>
      <c r="ED551" s="648"/>
      <c r="EE551" s="648"/>
      <c r="EF551" s="648"/>
      <c r="EG551" s="648"/>
      <c r="EH551" s="648"/>
      <c r="EI551" s="648"/>
      <c r="EJ551" s="648"/>
      <c r="EK551" s="648"/>
      <c r="EL551" s="648"/>
      <c r="EM551" s="648"/>
      <c r="EN551" s="648"/>
      <c r="EO551" s="648"/>
      <c r="EP551" s="648"/>
      <c r="EQ551" s="648"/>
      <c r="ER551" s="648"/>
      <c r="ES551" s="648"/>
      <c r="ET551" s="648"/>
      <c r="EU551" s="648"/>
      <c r="EV551" s="648"/>
      <c r="EW551" s="648"/>
      <c r="EX551" s="648"/>
      <c r="EY551" s="648"/>
      <c r="EZ551" s="648"/>
      <c r="FA551" s="648"/>
      <c r="FB551" s="648"/>
      <c r="FC551" s="648"/>
      <c r="FD551" s="648"/>
      <c r="FE551" s="648"/>
      <c r="FF551" s="648"/>
      <c r="FG551" s="648"/>
      <c r="FH551" s="648"/>
      <c r="FI551" s="648"/>
      <c r="FJ551" s="648"/>
      <c r="FK551" s="648"/>
      <c r="FL551" s="648"/>
      <c r="FM551" s="648"/>
      <c r="FN551" s="648"/>
      <c r="FO551" s="648"/>
      <c r="FP551" s="648"/>
      <c r="FQ551" s="648"/>
      <c r="FR551" s="648"/>
      <c r="FS551" s="648"/>
      <c r="FT551" s="648"/>
      <c r="FU551" s="648"/>
      <c r="FV551" s="648"/>
      <c r="FW551" s="648"/>
      <c r="FX551" s="648"/>
      <c r="FY551" s="648"/>
      <c r="FZ551" s="648"/>
      <c r="GA551" s="648"/>
      <c r="GB551" s="648"/>
      <c r="GC551" s="648"/>
      <c r="GD551" s="648"/>
      <c r="GE551" s="648"/>
      <c r="GF551" s="648"/>
      <c r="GG551" s="648"/>
      <c r="GH551" s="648"/>
      <c r="GI551" s="648"/>
      <c r="GJ551" s="648"/>
      <c r="GK551" s="648"/>
      <c r="GL551" s="648"/>
      <c r="GM551" s="648"/>
      <c r="GN551" s="648"/>
      <c r="GO551" s="648"/>
      <c r="GP551" s="648"/>
      <c r="GQ551" s="648"/>
      <c r="GR551" s="648"/>
      <c r="GS551" s="648"/>
      <c r="GT551" s="648"/>
      <c r="GU551" s="648"/>
      <c r="GV551" s="648"/>
      <c r="GW551" s="648"/>
      <c r="GX551" s="648"/>
      <c r="GY551" s="648"/>
      <c r="GZ551" s="648"/>
      <c r="HA551" s="648"/>
      <c r="HB551" s="648"/>
      <c r="HC551" s="648"/>
      <c r="HD551" s="648"/>
      <c r="HE551" s="648"/>
      <c r="HF551" s="648"/>
      <c r="HG551" s="648"/>
      <c r="HH551" s="648"/>
      <c r="HI551" s="648"/>
      <c r="HJ551" s="648"/>
      <c r="HK551" s="648"/>
      <c r="HL551" s="648"/>
    </row>
    <row r="552" spans="1:220" s="679" customFormat="1">
      <c r="A552" s="648"/>
      <c r="B552" s="648"/>
      <c r="C552" s="648"/>
      <c r="D552" s="648"/>
      <c r="E552" s="648"/>
      <c r="F552" s="648"/>
      <c r="G552" s="690"/>
      <c r="H552" s="691"/>
      <c r="I552" s="691"/>
      <c r="J552" s="645"/>
      <c r="K552" s="648"/>
      <c r="L552" s="648"/>
      <c r="M552" s="648"/>
      <c r="N552" s="648"/>
      <c r="O552" s="648"/>
      <c r="P552" s="648"/>
      <c r="Q552" s="648"/>
      <c r="R552" s="648"/>
      <c r="S552" s="648"/>
      <c r="T552" s="648"/>
      <c r="U552" s="648"/>
      <c r="V552" s="648"/>
      <c r="W552" s="648"/>
      <c r="X552" s="648"/>
      <c r="Y552" s="648"/>
      <c r="Z552" s="648"/>
      <c r="AA552" s="648"/>
      <c r="AB552" s="648"/>
      <c r="AC552" s="648"/>
      <c r="AD552" s="648"/>
      <c r="AE552" s="648"/>
      <c r="AF552" s="648"/>
      <c r="AG552" s="648"/>
      <c r="AH552" s="648"/>
      <c r="AI552" s="648"/>
      <c r="AJ552" s="648"/>
      <c r="AK552" s="648"/>
      <c r="AL552" s="648"/>
      <c r="AM552" s="648"/>
      <c r="AN552" s="648"/>
      <c r="AO552" s="648"/>
      <c r="AP552" s="648"/>
      <c r="AQ552" s="648"/>
      <c r="AR552" s="648"/>
      <c r="AS552" s="648"/>
      <c r="AT552" s="648"/>
      <c r="AU552" s="648"/>
      <c r="AV552" s="648"/>
      <c r="AW552" s="648"/>
      <c r="AX552" s="648"/>
      <c r="AY552" s="648"/>
      <c r="AZ552" s="648"/>
      <c r="BA552" s="648"/>
      <c r="BB552" s="648"/>
      <c r="BC552" s="648"/>
      <c r="BD552" s="648"/>
      <c r="BE552" s="648"/>
      <c r="BF552" s="648"/>
      <c r="BG552" s="648"/>
      <c r="BH552" s="648"/>
      <c r="BI552" s="648"/>
      <c r="BJ552" s="648"/>
      <c r="BK552" s="648"/>
      <c r="BL552" s="648"/>
      <c r="BM552" s="648"/>
      <c r="BN552" s="648"/>
      <c r="BO552" s="648"/>
      <c r="BP552" s="648"/>
      <c r="BQ552" s="648"/>
      <c r="BR552" s="648"/>
      <c r="BS552" s="648"/>
      <c r="BT552" s="648"/>
      <c r="BU552" s="648"/>
      <c r="BV552" s="648"/>
      <c r="BW552" s="648"/>
      <c r="BX552" s="648"/>
      <c r="BY552" s="648"/>
      <c r="BZ552" s="648"/>
      <c r="CA552" s="648"/>
      <c r="CB552" s="648"/>
      <c r="CC552" s="648"/>
      <c r="CD552" s="648"/>
      <c r="CE552" s="648"/>
      <c r="CF552" s="648"/>
      <c r="CG552" s="648"/>
      <c r="CH552" s="648"/>
      <c r="CI552" s="648"/>
      <c r="CJ552" s="648"/>
      <c r="CK552" s="648"/>
      <c r="CL552" s="648"/>
      <c r="CM552" s="648"/>
      <c r="CN552" s="648"/>
      <c r="CO552" s="648"/>
      <c r="CP552" s="648"/>
      <c r="CQ552" s="648"/>
      <c r="CR552" s="648"/>
      <c r="CS552" s="648"/>
      <c r="CT552" s="648"/>
      <c r="CU552" s="648"/>
      <c r="CV552" s="648"/>
      <c r="CW552" s="648"/>
      <c r="CX552" s="648"/>
      <c r="CY552" s="648"/>
      <c r="CZ552" s="648"/>
      <c r="DA552" s="648"/>
      <c r="DB552" s="648"/>
      <c r="DC552" s="648"/>
      <c r="DD552" s="648"/>
      <c r="DE552" s="648"/>
      <c r="DF552" s="648"/>
      <c r="DG552" s="648"/>
      <c r="DH552" s="648"/>
      <c r="DI552" s="648"/>
      <c r="DJ552" s="648"/>
      <c r="DK552" s="648"/>
      <c r="DL552" s="648"/>
      <c r="DM552" s="648"/>
      <c r="DN552" s="648"/>
      <c r="DO552" s="648"/>
      <c r="DP552" s="648"/>
      <c r="DQ552" s="648"/>
      <c r="DR552" s="648"/>
      <c r="DS552" s="648"/>
      <c r="DT552" s="648"/>
      <c r="DU552" s="648"/>
      <c r="DV552" s="648"/>
      <c r="DW552" s="648"/>
      <c r="DX552" s="648"/>
      <c r="DY552" s="648"/>
      <c r="DZ552" s="648"/>
      <c r="EA552" s="648"/>
      <c r="EB552" s="648"/>
      <c r="EC552" s="648"/>
      <c r="ED552" s="648"/>
      <c r="EE552" s="648"/>
      <c r="EF552" s="648"/>
      <c r="EG552" s="648"/>
      <c r="EH552" s="648"/>
      <c r="EI552" s="648"/>
      <c r="EJ552" s="648"/>
      <c r="EK552" s="648"/>
      <c r="EL552" s="648"/>
      <c r="EM552" s="648"/>
      <c r="EN552" s="648"/>
      <c r="EO552" s="648"/>
      <c r="EP552" s="648"/>
      <c r="EQ552" s="648"/>
      <c r="ER552" s="648"/>
      <c r="ES552" s="648"/>
      <c r="ET552" s="648"/>
      <c r="EU552" s="648"/>
      <c r="EV552" s="648"/>
      <c r="EW552" s="648"/>
      <c r="EX552" s="648"/>
      <c r="EY552" s="648"/>
      <c r="EZ552" s="648"/>
      <c r="FA552" s="648"/>
      <c r="FB552" s="648"/>
      <c r="FC552" s="648"/>
      <c r="FD552" s="648"/>
      <c r="FE552" s="648"/>
      <c r="FF552" s="648"/>
      <c r="FG552" s="648"/>
      <c r="FH552" s="648"/>
      <c r="FI552" s="648"/>
      <c r="FJ552" s="648"/>
      <c r="FK552" s="648"/>
      <c r="FL552" s="648"/>
      <c r="FM552" s="648"/>
      <c r="FN552" s="648"/>
      <c r="FO552" s="648"/>
      <c r="FP552" s="648"/>
      <c r="FQ552" s="648"/>
      <c r="FR552" s="648"/>
      <c r="FS552" s="648"/>
      <c r="FT552" s="648"/>
      <c r="FU552" s="648"/>
      <c r="FV552" s="648"/>
      <c r="FW552" s="648"/>
      <c r="FX552" s="648"/>
      <c r="FY552" s="648"/>
      <c r="FZ552" s="648"/>
      <c r="GA552" s="648"/>
      <c r="GB552" s="648"/>
      <c r="GC552" s="648"/>
      <c r="GD552" s="648"/>
      <c r="GE552" s="648"/>
      <c r="GF552" s="648"/>
      <c r="GG552" s="648"/>
      <c r="GH552" s="648"/>
      <c r="GI552" s="648"/>
      <c r="GJ552" s="648"/>
      <c r="GK552" s="648"/>
      <c r="GL552" s="648"/>
      <c r="GM552" s="648"/>
      <c r="GN552" s="648"/>
      <c r="GO552" s="648"/>
      <c r="GP552" s="648"/>
      <c r="GQ552" s="648"/>
      <c r="GR552" s="648"/>
      <c r="GS552" s="648"/>
      <c r="GT552" s="648"/>
      <c r="GU552" s="648"/>
      <c r="GV552" s="648"/>
      <c r="GW552" s="648"/>
      <c r="GX552" s="648"/>
      <c r="GY552" s="648"/>
      <c r="GZ552" s="648"/>
      <c r="HA552" s="648"/>
      <c r="HB552" s="648"/>
      <c r="HC552" s="648"/>
      <c r="HD552" s="648"/>
      <c r="HE552" s="648"/>
      <c r="HF552" s="648"/>
      <c r="HG552" s="648"/>
      <c r="HH552" s="648"/>
      <c r="HI552" s="648"/>
      <c r="HJ552" s="648"/>
      <c r="HK552" s="648"/>
      <c r="HL552" s="648"/>
    </row>
    <row r="553" spans="1:220" s="679" customFormat="1">
      <c r="A553" s="648"/>
      <c r="B553" s="648"/>
      <c r="C553" s="648"/>
      <c r="D553" s="648"/>
      <c r="E553" s="648"/>
      <c r="F553" s="648"/>
      <c r="G553" s="690"/>
      <c r="H553" s="691"/>
      <c r="I553" s="691"/>
      <c r="J553" s="645"/>
      <c r="K553" s="648"/>
      <c r="L553" s="648"/>
      <c r="M553" s="648"/>
      <c r="N553" s="648"/>
      <c r="O553" s="648"/>
      <c r="P553" s="648"/>
      <c r="Q553" s="648"/>
      <c r="R553" s="648"/>
      <c r="S553" s="648"/>
      <c r="T553" s="648"/>
      <c r="U553" s="648"/>
      <c r="V553" s="648"/>
      <c r="W553" s="648"/>
      <c r="X553" s="648"/>
      <c r="Y553" s="648"/>
      <c r="Z553" s="648"/>
      <c r="AA553" s="648"/>
      <c r="AB553" s="648"/>
      <c r="AC553" s="648"/>
      <c r="AD553" s="648"/>
      <c r="AE553" s="648"/>
      <c r="AF553" s="648"/>
      <c r="AG553" s="648"/>
      <c r="AH553" s="648"/>
      <c r="AI553" s="648"/>
      <c r="AJ553" s="648"/>
      <c r="AK553" s="648"/>
      <c r="AL553" s="648"/>
      <c r="AM553" s="648"/>
      <c r="AN553" s="648"/>
      <c r="AO553" s="648"/>
      <c r="AP553" s="648"/>
      <c r="AQ553" s="648"/>
      <c r="AR553" s="648"/>
      <c r="AS553" s="648"/>
      <c r="AT553" s="648"/>
      <c r="AU553" s="648"/>
      <c r="AV553" s="648"/>
      <c r="AW553" s="648"/>
      <c r="AX553" s="648"/>
      <c r="AY553" s="648"/>
      <c r="AZ553" s="648"/>
      <c r="BA553" s="648"/>
      <c r="BB553" s="648"/>
      <c r="BC553" s="648"/>
      <c r="BD553" s="648"/>
      <c r="BE553" s="648"/>
      <c r="BF553" s="648"/>
      <c r="BG553" s="648"/>
      <c r="BH553" s="648"/>
      <c r="BI553" s="648"/>
      <c r="BJ553" s="648"/>
      <c r="BK553" s="648"/>
      <c r="BL553" s="648"/>
      <c r="BM553" s="648"/>
      <c r="BN553" s="648"/>
      <c r="BO553" s="648"/>
      <c r="BP553" s="648"/>
      <c r="BQ553" s="648"/>
      <c r="BR553" s="648"/>
      <c r="BS553" s="648"/>
      <c r="BT553" s="648"/>
      <c r="BU553" s="648"/>
      <c r="BV553" s="648"/>
      <c r="BW553" s="648"/>
      <c r="BX553" s="648"/>
      <c r="BY553" s="648"/>
      <c r="BZ553" s="648"/>
      <c r="CA553" s="648"/>
      <c r="CB553" s="648"/>
      <c r="CC553" s="648"/>
      <c r="CD553" s="648"/>
      <c r="CE553" s="648"/>
      <c r="CF553" s="648"/>
      <c r="CG553" s="648"/>
      <c r="CH553" s="648"/>
      <c r="CI553" s="648"/>
      <c r="CJ553" s="648"/>
      <c r="CK553" s="648"/>
      <c r="CL553" s="648"/>
      <c r="CM553" s="648"/>
      <c r="CN553" s="648"/>
      <c r="CO553" s="648"/>
      <c r="CP553" s="648"/>
      <c r="CQ553" s="648"/>
      <c r="CR553" s="648"/>
      <c r="CS553" s="648"/>
      <c r="CT553" s="648"/>
      <c r="CU553" s="648"/>
      <c r="CV553" s="648"/>
      <c r="CW553" s="648"/>
      <c r="CX553" s="648"/>
      <c r="CY553" s="648"/>
      <c r="CZ553" s="648"/>
      <c r="DA553" s="648"/>
      <c r="DB553" s="648"/>
      <c r="DC553" s="648"/>
      <c r="DD553" s="648"/>
      <c r="DE553" s="648"/>
      <c r="DF553" s="648"/>
      <c r="DG553" s="648"/>
      <c r="DH553" s="648"/>
      <c r="DI553" s="648"/>
      <c r="DJ553" s="648"/>
      <c r="DK553" s="648"/>
      <c r="DL553" s="648"/>
      <c r="DM553" s="648"/>
      <c r="DN553" s="648"/>
      <c r="DO553" s="648"/>
      <c r="DP553" s="648"/>
      <c r="DQ553" s="648"/>
      <c r="DR553" s="648"/>
      <c r="DS553" s="648"/>
      <c r="DT553" s="648"/>
      <c r="DU553" s="648"/>
      <c r="DV553" s="648"/>
      <c r="DW553" s="648"/>
      <c r="DX553" s="648"/>
      <c r="DY553" s="648"/>
      <c r="DZ553" s="648"/>
      <c r="EA553" s="648"/>
      <c r="EB553" s="648"/>
      <c r="EC553" s="648"/>
      <c r="ED553" s="648"/>
      <c r="EE553" s="648"/>
      <c r="EF553" s="648"/>
      <c r="EG553" s="648"/>
      <c r="EH553" s="648"/>
      <c r="EI553" s="648"/>
      <c r="EJ553" s="648"/>
      <c r="EK553" s="648"/>
      <c r="EL553" s="648"/>
      <c r="EM553" s="648"/>
      <c r="EN553" s="648"/>
      <c r="EO553" s="648"/>
      <c r="EP553" s="648"/>
      <c r="EQ553" s="648"/>
      <c r="ER553" s="648"/>
      <c r="ES553" s="648"/>
      <c r="ET553" s="648"/>
      <c r="EU553" s="648"/>
      <c r="EV553" s="648"/>
      <c r="EW553" s="648"/>
      <c r="EX553" s="648"/>
      <c r="EY553" s="648"/>
      <c r="EZ553" s="648"/>
      <c r="FA553" s="648"/>
      <c r="FB553" s="648"/>
      <c r="FC553" s="648"/>
      <c r="FD553" s="648"/>
      <c r="FE553" s="648"/>
      <c r="FF553" s="648"/>
      <c r="FG553" s="648"/>
      <c r="FH553" s="648"/>
      <c r="FI553" s="648"/>
      <c r="FJ553" s="648"/>
      <c r="FK553" s="648"/>
      <c r="FL553" s="648"/>
      <c r="FM553" s="648"/>
      <c r="FN553" s="648"/>
      <c r="FO553" s="648"/>
      <c r="FP553" s="648"/>
      <c r="FQ553" s="648"/>
      <c r="FR553" s="648"/>
      <c r="FS553" s="648"/>
      <c r="FT553" s="648"/>
      <c r="FU553" s="648"/>
      <c r="FV553" s="648"/>
      <c r="FW553" s="648"/>
      <c r="FX553" s="648"/>
      <c r="FY553" s="648"/>
      <c r="FZ553" s="648"/>
      <c r="GA553" s="648"/>
      <c r="GB553" s="648"/>
      <c r="GC553" s="648"/>
      <c r="GD553" s="648"/>
      <c r="GE553" s="648"/>
      <c r="GF553" s="648"/>
      <c r="GG553" s="648"/>
      <c r="GH553" s="648"/>
      <c r="GI553" s="648"/>
      <c r="GJ553" s="648"/>
      <c r="GK553" s="648"/>
      <c r="GL553" s="648"/>
      <c r="GM553" s="648"/>
      <c r="GN553" s="648"/>
      <c r="GO553" s="648"/>
      <c r="GP553" s="648"/>
      <c r="GQ553" s="648"/>
      <c r="GR553" s="648"/>
      <c r="GS553" s="648"/>
      <c r="GT553" s="648"/>
      <c r="GU553" s="648"/>
      <c r="GV553" s="648"/>
      <c r="GW553" s="648"/>
      <c r="GX553" s="648"/>
      <c r="GY553" s="648"/>
      <c r="GZ553" s="648"/>
      <c r="HA553" s="648"/>
      <c r="HB553" s="648"/>
      <c r="HC553" s="648"/>
      <c r="HD553" s="648"/>
      <c r="HE553" s="648"/>
      <c r="HF553" s="648"/>
      <c r="HG553" s="648"/>
      <c r="HH553" s="648"/>
      <c r="HI553" s="648"/>
      <c r="HJ553" s="648"/>
      <c r="HK553" s="648"/>
      <c r="HL553" s="648"/>
    </row>
    <row r="554" spans="1:220" s="679" customFormat="1">
      <c r="A554" s="648"/>
      <c r="B554" s="648"/>
      <c r="C554" s="648"/>
      <c r="D554" s="648"/>
      <c r="E554" s="648"/>
      <c r="F554" s="648"/>
      <c r="G554" s="690"/>
      <c r="H554" s="691"/>
      <c r="I554" s="691"/>
      <c r="J554" s="645"/>
      <c r="K554" s="648"/>
      <c r="L554" s="648"/>
      <c r="M554" s="648"/>
      <c r="N554" s="648"/>
      <c r="O554" s="648"/>
      <c r="P554" s="648"/>
      <c r="Q554" s="648"/>
      <c r="R554" s="648"/>
      <c r="S554" s="648"/>
      <c r="T554" s="648"/>
      <c r="U554" s="648"/>
      <c r="V554" s="648"/>
      <c r="W554" s="648"/>
      <c r="X554" s="648"/>
      <c r="Y554" s="648"/>
      <c r="Z554" s="648"/>
      <c r="AA554" s="648"/>
      <c r="AB554" s="648"/>
      <c r="AC554" s="648"/>
      <c r="AD554" s="648"/>
      <c r="AE554" s="648"/>
      <c r="AF554" s="648"/>
      <c r="AG554" s="648"/>
      <c r="AH554" s="648"/>
      <c r="AI554" s="648"/>
      <c r="AJ554" s="648"/>
      <c r="AK554" s="648"/>
      <c r="AL554" s="648"/>
      <c r="AM554" s="648"/>
      <c r="AN554" s="648"/>
      <c r="AO554" s="648"/>
      <c r="AP554" s="648"/>
      <c r="AQ554" s="648"/>
      <c r="AR554" s="648"/>
      <c r="AS554" s="648"/>
      <c r="AT554" s="648"/>
      <c r="AU554" s="648"/>
      <c r="AV554" s="648"/>
      <c r="AW554" s="648"/>
      <c r="AX554" s="648"/>
      <c r="AY554" s="648"/>
      <c r="AZ554" s="648"/>
      <c r="BA554" s="648"/>
      <c r="BB554" s="648"/>
      <c r="BC554" s="648"/>
      <c r="BD554" s="648"/>
      <c r="BE554" s="648"/>
      <c r="BF554" s="648"/>
      <c r="BG554" s="648"/>
      <c r="BH554" s="648"/>
      <c r="BI554" s="648"/>
      <c r="BJ554" s="648"/>
      <c r="BK554" s="648"/>
      <c r="BL554" s="648"/>
      <c r="BM554" s="648"/>
      <c r="BN554" s="648"/>
      <c r="BO554" s="648"/>
      <c r="BP554" s="648"/>
      <c r="BQ554" s="648"/>
      <c r="BR554" s="648"/>
      <c r="BS554" s="648"/>
      <c r="BT554" s="648"/>
      <c r="BU554" s="648"/>
      <c r="BV554" s="648"/>
      <c r="BW554" s="648"/>
      <c r="BX554" s="648"/>
      <c r="BY554" s="648"/>
      <c r="BZ554" s="648"/>
      <c r="CA554" s="648"/>
      <c r="CB554" s="648"/>
      <c r="CC554" s="648"/>
      <c r="CD554" s="648"/>
      <c r="CE554" s="648"/>
      <c r="CF554" s="648"/>
      <c r="CG554" s="648"/>
      <c r="CH554" s="648"/>
      <c r="CI554" s="648"/>
      <c r="CJ554" s="648"/>
      <c r="CK554" s="648"/>
      <c r="CL554" s="648"/>
      <c r="CM554" s="648"/>
      <c r="CN554" s="648"/>
      <c r="CO554" s="648"/>
      <c r="CP554" s="648"/>
      <c r="CQ554" s="648"/>
      <c r="CR554" s="648"/>
      <c r="CS554" s="648"/>
      <c r="CT554" s="648"/>
      <c r="CU554" s="648"/>
      <c r="CV554" s="648"/>
      <c r="CW554" s="648"/>
      <c r="CX554" s="648"/>
      <c r="CY554" s="648"/>
      <c r="CZ554" s="648"/>
      <c r="DA554" s="648"/>
      <c r="DB554" s="648"/>
      <c r="DC554" s="648"/>
      <c r="DD554" s="648"/>
      <c r="DE554" s="648"/>
      <c r="DF554" s="648"/>
      <c r="DG554" s="648"/>
      <c r="DH554" s="648"/>
      <c r="DI554" s="648"/>
      <c r="DJ554" s="648"/>
      <c r="DK554" s="648"/>
      <c r="DL554" s="648"/>
      <c r="DM554" s="648"/>
      <c r="DN554" s="648"/>
      <c r="DO554" s="648"/>
      <c r="DP554" s="648"/>
      <c r="DQ554" s="648"/>
      <c r="DR554" s="648"/>
      <c r="DS554" s="648"/>
      <c r="DT554" s="648"/>
      <c r="DU554" s="648"/>
      <c r="DV554" s="648"/>
      <c r="DW554" s="648"/>
      <c r="DX554" s="648"/>
      <c r="DY554" s="648"/>
      <c r="DZ554" s="648"/>
      <c r="EA554" s="648"/>
      <c r="EB554" s="648"/>
      <c r="EC554" s="648"/>
      <c r="ED554" s="648"/>
      <c r="EE554" s="648"/>
      <c r="EF554" s="648"/>
      <c r="EG554" s="648"/>
      <c r="EH554" s="648"/>
      <c r="EI554" s="648"/>
      <c r="EJ554" s="648"/>
      <c r="EK554" s="648"/>
      <c r="EL554" s="648"/>
      <c r="EM554" s="648"/>
      <c r="EN554" s="648"/>
      <c r="EO554" s="648"/>
      <c r="EP554" s="648"/>
      <c r="EQ554" s="648"/>
      <c r="ER554" s="648"/>
      <c r="ES554" s="648"/>
      <c r="ET554" s="648"/>
      <c r="EU554" s="648"/>
      <c r="EV554" s="648"/>
      <c r="EW554" s="648"/>
      <c r="EX554" s="648"/>
      <c r="EY554" s="648"/>
      <c r="EZ554" s="648"/>
      <c r="FA554" s="648"/>
      <c r="FB554" s="648"/>
      <c r="FC554" s="648"/>
      <c r="FD554" s="648"/>
      <c r="FE554" s="648"/>
      <c r="FF554" s="648"/>
      <c r="FG554" s="648"/>
      <c r="FH554" s="648"/>
      <c r="FI554" s="648"/>
      <c r="FJ554" s="648"/>
      <c r="FK554" s="648"/>
      <c r="FL554" s="648"/>
      <c r="FM554" s="648"/>
      <c r="FN554" s="648"/>
      <c r="FO554" s="648"/>
      <c r="FP554" s="648"/>
      <c r="FQ554" s="648"/>
      <c r="FR554" s="648"/>
      <c r="FS554" s="648"/>
      <c r="FT554" s="648"/>
      <c r="FU554" s="648"/>
      <c r="FV554" s="648"/>
      <c r="FW554" s="648"/>
      <c r="FX554" s="648"/>
      <c r="FY554" s="648"/>
      <c r="FZ554" s="648"/>
      <c r="GA554" s="648"/>
      <c r="GB554" s="648"/>
      <c r="GC554" s="648"/>
      <c r="GD554" s="648"/>
      <c r="GE554" s="648"/>
      <c r="GF554" s="648"/>
      <c r="GG554" s="648"/>
      <c r="GH554" s="648"/>
      <c r="GI554" s="648"/>
      <c r="GJ554" s="648"/>
      <c r="GK554" s="648"/>
      <c r="GL554" s="648"/>
      <c r="GM554" s="648"/>
      <c r="GN554" s="648"/>
      <c r="GO554" s="648"/>
      <c r="GP554" s="648"/>
      <c r="GQ554" s="648"/>
      <c r="GR554" s="648"/>
      <c r="GS554" s="648"/>
      <c r="GT554" s="648"/>
      <c r="GU554" s="648"/>
      <c r="GV554" s="648"/>
      <c r="GW554" s="648"/>
      <c r="GX554" s="648"/>
      <c r="GY554" s="648"/>
      <c r="GZ554" s="648"/>
      <c r="HA554" s="648"/>
      <c r="HB554" s="648"/>
      <c r="HC554" s="648"/>
      <c r="HD554" s="648"/>
      <c r="HE554" s="648"/>
      <c r="HF554" s="648"/>
      <c r="HG554" s="648"/>
      <c r="HH554" s="648"/>
      <c r="HI554" s="648"/>
      <c r="HJ554" s="648"/>
      <c r="HK554" s="648"/>
      <c r="HL554" s="648"/>
    </row>
    <row r="555" spans="1:220" s="679" customFormat="1">
      <c r="A555" s="648"/>
      <c r="B555" s="648"/>
      <c r="C555" s="648"/>
      <c r="D555" s="648"/>
      <c r="E555" s="648"/>
      <c r="F555" s="648"/>
      <c r="G555" s="690"/>
      <c r="H555" s="691"/>
      <c r="I555" s="691"/>
      <c r="J555" s="645"/>
      <c r="K555" s="648"/>
      <c r="L555" s="648"/>
      <c r="M555" s="648"/>
      <c r="N555" s="648"/>
      <c r="O555" s="648"/>
      <c r="P555" s="648"/>
      <c r="Q555" s="648"/>
      <c r="R555" s="648"/>
      <c r="S555" s="648"/>
      <c r="T555" s="648"/>
      <c r="U555" s="648"/>
      <c r="V555" s="648"/>
      <c r="W555" s="648"/>
      <c r="X555" s="648"/>
      <c r="Y555" s="648"/>
      <c r="Z555" s="648"/>
      <c r="AA555" s="648"/>
      <c r="AB555" s="648"/>
      <c r="AC555" s="648"/>
      <c r="AD555" s="648"/>
      <c r="AE555" s="648"/>
      <c r="AF555" s="648"/>
      <c r="AG555" s="648"/>
      <c r="AH555" s="648"/>
      <c r="AI555" s="648"/>
      <c r="AJ555" s="648"/>
      <c r="AK555" s="648"/>
      <c r="AL555" s="648"/>
      <c r="AM555" s="648"/>
      <c r="AN555" s="648"/>
      <c r="AO555" s="648"/>
      <c r="AP555" s="648"/>
      <c r="AQ555" s="648"/>
      <c r="AR555" s="648"/>
      <c r="AS555" s="648"/>
      <c r="AT555" s="648"/>
      <c r="AU555" s="648"/>
      <c r="AV555" s="648"/>
      <c r="AW555" s="648"/>
      <c r="AX555" s="648"/>
      <c r="AY555" s="648"/>
      <c r="AZ555" s="648"/>
      <c r="BA555" s="648"/>
      <c r="BB555" s="648"/>
      <c r="BC555" s="648"/>
      <c r="BD555" s="648"/>
      <c r="BE555" s="648"/>
      <c r="BF555" s="648"/>
      <c r="BG555" s="648"/>
      <c r="BH555" s="648"/>
      <c r="BI555" s="648"/>
      <c r="BJ555" s="648"/>
      <c r="BK555" s="648"/>
      <c r="BL555" s="648"/>
      <c r="BM555" s="648"/>
      <c r="BN555" s="648"/>
      <c r="BO555" s="648"/>
      <c r="BP555" s="648"/>
      <c r="BQ555" s="648"/>
      <c r="BR555" s="648"/>
      <c r="BS555" s="648"/>
      <c r="BT555" s="648"/>
      <c r="BU555" s="648"/>
      <c r="BV555" s="648"/>
      <c r="BW555" s="648"/>
      <c r="BX555" s="648"/>
      <c r="BY555" s="648"/>
      <c r="BZ555" s="648"/>
      <c r="CA555" s="648"/>
      <c r="CB555" s="648"/>
      <c r="CC555" s="648"/>
      <c r="CD555" s="648"/>
      <c r="CE555" s="648"/>
      <c r="CF555" s="648"/>
      <c r="CG555" s="648"/>
      <c r="CH555" s="648"/>
      <c r="CI555" s="648"/>
      <c r="CJ555" s="648"/>
      <c r="CK555" s="648"/>
      <c r="CL555" s="648"/>
      <c r="CM555" s="648"/>
      <c r="CN555" s="648"/>
      <c r="CO555" s="648"/>
      <c r="CP555" s="648"/>
      <c r="CQ555" s="648"/>
      <c r="CR555" s="648"/>
      <c r="CS555" s="648"/>
      <c r="CT555" s="648"/>
      <c r="CU555" s="648"/>
      <c r="CV555" s="648"/>
      <c r="CW555" s="648"/>
      <c r="CX555" s="648"/>
      <c r="CY555" s="648"/>
      <c r="CZ555" s="648"/>
      <c r="DA555" s="648"/>
      <c r="DB555" s="648"/>
      <c r="DC555" s="648"/>
      <c r="DD555" s="648"/>
      <c r="DE555" s="648"/>
      <c r="DF555" s="648"/>
      <c r="DG555" s="648"/>
      <c r="DH555" s="648"/>
      <c r="DI555" s="648"/>
      <c r="DJ555" s="648"/>
      <c r="DK555" s="648"/>
      <c r="DL555" s="648"/>
      <c r="DM555" s="648"/>
      <c r="DN555" s="648"/>
      <c r="DO555" s="648"/>
      <c r="DP555" s="648"/>
      <c r="DQ555" s="648"/>
      <c r="DR555" s="648"/>
      <c r="DS555" s="648"/>
      <c r="DT555" s="648"/>
      <c r="DU555" s="648"/>
      <c r="DV555" s="648"/>
      <c r="DW555" s="648"/>
      <c r="DX555" s="648"/>
      <c r="DY555" s="648"/>
      <c r="DZ555" s="648"/>
      <c r="EA555" s="648"/>
      <c r="EB555" s="648"/>
      <c r="EC555" s="648"/>
      <c r="ED555" s="648"/>
      <c r="EE555" s="648"/>
      <c r="EF555" s="648"/>
      <c r="EG555" s="648"/>
      <c r="EH555" s="648"/>
      <c r="EI555" s="648"/>
      <c r="EJ555" s="648"/>
      <c r="EK555" s="648"/>
      <c r="EL555" s="648"/>
      <c r="EM555" s="648"/>
      <c r="EN555" s="648"/>
      <c r="EO555" s="648"/>
      <c r="EP555" s="648"/>
      <c r="EQ555" s="648"/>
      <c r="ER555" s="648"/>
      <c r="ES555" s="648"/>
      <c r="ET555" s="648"/>
      <c r="EU555" s="648"/>
      <c r="EV555" s="648"/>
      <c r="EW555" s="648"/>
      <c r="EX555" s="648"/>
      <c r="EY555" s="648"/>
      <c r="EZ555" s="648"/>
      <c r="FA555" s="648"/>
      <c r="FB555" s="648"/>
      <c r="FC555" s="648"/>
      <c r="FD555" s="648"/>
      <c r="FE555" s="648"/>
      <c r="FF555" s="648"/>
      <c r="FG555" s="648"/>
      <c r="FH555" s="648"/>
      <c r="FI555" s="648"/>
      <c r="FJ555" s="648"/>
      <c r="FK555" s="648"/>
      <c r="FL555" s="648"/>
      <c r="FM555" s="648"/>
      <c r="FN555" s="648"/>
      <c r="FO555" s="648"/>
      <c r="FP555" s="648"/>
      <c r="FQ555" s="648"/>
      <c r="FR555" s="648"/>
      <c r="FS555" s="648"/>
      <c r="FT555" s="648"/>
      <c r="FU555" s="648"/>
      <c r="FV555" s="648"/>
      <c r="FW555" s="648"/>
      <c r="FX555" s="648"/>
      <c r="FY555" s="648"/>
      <c r="FZ555" s="648"/>
      <c r="GA555" s="648"/>
      <c r="GB555" s="648"/>
      <c r="GC555" s="648"/>
      <c r="GD555" s="648"/>
      <c r="GE555" s="648"/>
      <c r="GF555" s="648"/>
      <c r="GG555" s="648"/>
      <c r="GH555" s="648"/>
      <c r="GI555" s="648"/>
      <c r="GJ555" s="648"/>
      <c r="GK555" s="648"/>
      <c r="GL555" s="648"/>
      <c r="GM555" s="648"/>
      <c r="GN555" s="648"/>
      <c r="GO555" s="648"/>
      <c r="GP555" s="648"/>
      <c r="GQ555" s="648"/>
      <c r="GR555" s="648"/>
      <c r="GS555" s="648"/>
      <c r="GT555" s="648"/>
      <c r="GU555" s="648"/>
      <c r="GV555" s="648"/>
      <c r="GW555" s="648"/>
      <c r="GX555" s="648"/>
      <c r="GY555" s="648"/>
      <c r="GZ555" s="648"/>
      <c r="HA555" s="648"/>
      <c r="HB555" s="648"/>
      <c r="HC555" s="648"/>
      <c r="HD555" s="648"/>
      <c r="HE555" s="648"/>
      <c r="HF555" s="648"/>
      <c r="HG555" s="648"/>
      <c r="HH555" s="648"/>
      <c r="HI555" s="648"/>
      <c r="HJ555" s="648"/>
      <c r="HK555" s="648"/>
      <c r="HL555" s="648"/>
    </row>
    <row r="556" spans="1:220" s="679" customFormat="1">
      <c r="A556" s="648"/>
      <c r="B556" s="648"/>
      <c r="C556" s="648"/>
      <c r="D556" s="648"/>
      <c r="E556" s="648"/>
      <c r="F556" s="648"/>
      <c r="G556" s="690"/>
      <c r="H556" s="691"/>
      <c r="I556" s="691"/>
      <c r="J556" s="645"/>
      <c r="K556" s="648"/>
      <c r="L556" s="648"/>
      <c r="M556" s="648"/>
      <c r="N556" s="648"/>
      <c r="O556" s="648"/>
      <c r="P556" s="648"/>
      <c r="Q556" s="648"/>
      <c r="R556" s="648"/>
      <c r="S556" s="648"/>
      <c r="T556" s="648"/>
      <c r="U556" s="648"/>
      <c r="V556" s="648"/>
      <c r="W556" s="648"/>
      <c r="X556" s="648"/>
      <c r="Y556" s="648"/>
      <c r="Z556" s="648"/>
      <c r="AA556" s="648"/>
      <c r="AB556" s="648"/>
      <c r="AC556" s="648"/>
      <c r="AD556" s="648"/>
      <c r="AE556" s="648"/>
      <c r="AF556" s="648"/>
      <c r="AG556" s="648"/>
      <c r="AH556" s="648"/>
      <c r="AI556" s="648"/>
      <c r="AJ556" s="648"/>
      <c r="AK556" s="648"/>
      <c r="AL556" s="648"/>
      <c r="AM556" s="648"/>
      <c r="AN556" s="648"/>
      <c r="AO556" s="648"/>
      <c r="AP556" s="648"/>
      <c r="AQ556" s="648"/>
      <c r="AR556" s="648"/>
      <c r="AS556" s="648"/>
      <c r="AT556" s="648"/>
      <c r="AU556" s="648"/>
      <c r="AV556" s="648"/>
      <c r="AW556" s="648"/>
      <c r="AX556" s="648"/>
      <c r="AY556" s="648"/>
      <c r="AZ556" s="648"/>
      <c r="BA556" s="648"/>
      <c r="BB556" s="648"/>
      <c r="BC556" s="648"/>
      <c r="BD556" s="648"/>
      <c r="BE556" s="648"/>
      <c r="BF556" s="648"/>
      <c r="BG556" s="648"/>
      <c r="BH556" s="648"/>
      <c r="BI556" s="648"/>
      <c r="BJ556" s="648"/>
      <c r="BK556" s="648"/>
      <c r="BL556" s="648"/>
      <c r="BM556" s="648"/>
      <c r="BN556" s="648"/>
      <c r="BO556" s="648"/>
      <c r="BP556" s="648"/>
      <c r="BQ556" s="648"/>
      <c r="BR556" s="648"/>
      <c r="BS556" s="648"/>
      <c r="BT556" s="648"/>
      <c r="BU556" s="648"/>
      <c r="BV556" s="648"/>
      <c r="BW556" s="648"/>
      <c r="BX556" s="648"/>
      <c r="BY556" s="648"/>
      <c r="BZ556" s="648"/>
      <c r="CA556" s="648"/>
      <c r="CB556" s="648"/>
      <c r="CC556" s="648"/>
      <c r="CD556" s="648"/>
      <c r="CE556" s="648"/>
      <c r="CF556" s="648"/>
      <c r="CG556" s="648"/>
      <c r="CH556" s="648"/>
      <c r="CI556" s="648"/>
      <c r="CJ556" s="648"/>
      <c r="CK556" s="648"/>
      <c r="CL556" s="648"/>
      <c r="CM556" s="648"/>
      <c r="CN556" s="648"/>
      <c r="CO556" s="648"/>
      <c r="CP556" s="648"/>
      <c r="CQ556" s="648"/>
      <c r="CR556" s="648"/>
      <c r="CS556" s="648"/>
      <c r="CT556" s="648"/>
      <c r="CU556" s="648"/>
      <c r="CV556" s="648"/>
      <c r="CW556" s="648"/>
      <c r="CX556" s="648"/>
      <c r="CY556" s="648"/>
      <c r="CZ556" s="648"/>
      <c r="DA556" s="648"/>
      <c r="DB556" s="648"/>
      <c r="DC556" s="648"/>
      <c r="DD556" s="648"/>
      <c r="DE556" s="648"/>
      <c r="DF556" s="648"/>
      <c r="DG556" s="648"/>
      <c r="DH556" s="648"/>
      <c r="DI556" s="648"/>
      <c r="DJ556" s="648"/>
      <c r="DK556" s="648"/>
      <c r="DL556" s="648"/>
      <c r="DM556" s="648"/>
      <c r="DN556" s="648"/>
      <c r="DO556" s="648"/>
      <c r="DP556" s="648"/>
      <c r="DQ556" s="648"/>
      <c r="DR556" s="648"/>
      <c r="DS556" s="648"/>
      <c r="DT556" s="648"/>
      <c r="DU556" s="648"/>
      <c r="DV556" s="648"/>
      <c r="DW556" s="648"/>
      <c r="DX556" s="648"/>
      <c r="DY556" s="648"/>
      <c r="DZ556" s="648"/>
      <c r="EA556" s="648"/>
      <c r="EB556" s="648"/>
      <c r="EC556" s="648"/>
      <c r="ED556" s="648"/>
      <c r="EE556" s="648"/>
      <c r="EF556" s="648"/>
      <c r="EG556" s="648"/>
      <c r="EH556" s="648"/>
      <c r="EI556" s="648"/>
      <c r="EJ556" s="648"/>
      <c r="EK556" s="648"/>
      <c r="EL556" s="648"/>
      <c r="EM556" s="648"/>
      <c r="EN556" s="648"/>
      <c r="EO556" s="648"/>
      <c r="EP556" s="648"/>
      <c r="EQ556" s="648"/>
      <c r="ER556" s="648"/>
      <c r="ES556" s="648"/>
      <c r="ET556" s="648"/>
      <c r="EU556" s="648"/>
      <c r="EV556" s="648"/>
      <c r="EW556" s="648"/>
      <c r="EX556" s="648"/>
      <c r="EY556" s="648"/>
      <c r="EZ556" s="648"/>
      <c r="FA556" s="648"/>
      <c r="FB556" s="648"/>
      <c r="FC556" s="648"/>
      <c r="FD556" s="648"/>
      <c r="FE556" s="648"/>
      <c r="FF556" s="648"/>
      <c r="FG556" s="648"/>
      <c r="FH556" s="648"/>
      <c r="FI556" s="648"/>
      <c r="FJ556" s="648"/>
      <c r="FK556" s="648"/>
      <c r="FL556" s="648"/>
      <c r="FM556" s="648"/>
      <c r="FN556" s="648"/>
      <c r="FO556" s="648"/>
      <c r="FP556" s="648"/>
      <c r="FQ556" s="648"/>
      <c r="FR556" s="648"/>
      <c r="FS556" s="648"/>
      <c r="FT556" s="648"/>
      <c r="FU556" s="648"/>
      <c r="FV556" s="648"/>
      <c r="FW556" s="648"/>
      <c r="FX556" s="648"/>
      <c r="FY556" s="648"/>
      <c r="FZ556" s="648"/>
      <c r="GA556" s="648"/>
      <c r="GB556" s="648"/>
      <c r="GC556" s="648"/>
      <c r="GD556" s="648"/>
      <c r="GE556" s="648"/>
      <c r="GF556" s="648"/>
      <c r="GG556" s="648"/>
      <c r="GH556" s="648"/>
      <c r="GI556" s="648"/>
      <c r="GJ556" s="648"/>
      <c r="GK556" s="648"/>
      <c r="GL556" s="648"/>
      <c r="GM556" s="648"/>
      <c r="GN556" s="648"/>
      <c r="GO556" s="648"/>
      <c r="GP556" s="648"/>
      <c r="GQ556" s="648"/>
      <c r="GR556" s="648"/>
      <c r="GS556" s="648"/>
      <c r="GT556" s="648"/>
      <c r="GU556" s="648"/>
      <c r="GV556" s="648"/>
      <c r="GW556" s="648"/>
      <c r="GX556" s="648"/>
      <c r="GY556" s="648"/>
      <c r="GZ556" s="648"/>
      <c r="HA556" s="648"/>
      <c r="HB556" s="648"/>
      <c r="HC556" s="648"/>
      <c r="HD556" s="648"/>
      <c r="HE556" s="648"/>
      <c r="HF556" s="648"/>
      <c r="HG556" s="648"/>
      <c r="HH556" s="648"/>
      <c r="HI556" s="648"/>
      <c r="HJ556" s="648"/>
      <c r="HK556" s="648"/>
      <c r="HL556" s="648"/>
    </row>
    <row r="557" spans="1:220" s="679" customFormat="1">
      <c r="A557" s="648"/>
      <c r="B557" s="648"/>
      <c r="C557" s="648"/>
      <c r="D557" s="648"/>
      <c r="E557" s="648"/>
      <c r="F557" s="648"/>
      <c r="G557" s="690"/>
      <c r="H557" s="691"/>
      <c r="I557" s="691"/>
      <c r="J557" s="645"/>
      <c r="K557" s="648"/>
      <c r="L557" s="648"/>
      <c r="M557" s="648"/>
      <c r="N557" s="648"/>
      <c r="O557" s="648"/>
      <c r="P557" s="648"/>
      <c r="Q557" s="648"/>
      <c r="R557" s="648"/>
      <c r="S557" s="648"/>
      <c r="T557" s="648"/>
      <c r="U557" s="648"/>
      <c r="V557" s="648"/>
      <c r="W557" s="648"/>
      <c r="X557" s="648"/>
      <c r="Y557" s="648"/>
      <c r="Z557" s="648"/>
      <c r="AA557" s="648"/>
      <c r="AB557" s="648"/>
      <c r="AC557" s="648"/>
      <c r="AD557" s="648"/>
      <c r="AE557" s="648"/>
      <c r="AF557" s="648"/>
      <c r="AG557" s="648"/>
      <c r="AH557" s="648"/>
      <c r="AI557" s="648"/>
      <c r="AJ557" s="648"/>
      <c r="AK557" s="648"/>
      <c r="AL557" s="648"/>
      <c r="AM557" s="648"/>
      <c r="AN557" s="648"/>
      <c r="AO557" s="648"/>
      <c r="AP557" s="648"/>
      <c r="AQ557" s="648"/>
      <c r="AR557" s="648"/>
      <c r="AS557" s="648"/>
      <c r="AT557" s="648"/>
      <c r="AU557" s="648"/>
      <c r="AV557" s="648"/>
      <c r="AW557" s="648"/>
      <c r="AX557" s="648"/>
      <c r="AY557" s="648"/>
      <c r="AZ557" s="648"/>
      <c r="BA557" s="648"/>
      <c r="BB557" s="648"/>
      <c r="BC557" s="648"/>
      <c r="BD557" s="648"/>
      <c r="BE557" s="648"/>
      <c r="BF557" s="648"/>
      <c r="BG557" s="648"/>
      <c r="BH557" s="648"/>
      <c r="BI557" s="648"/>
      <c r="BJ557" s="648"/>
      <c r="BK557" s="648"/>
      <c r="BL557" s="648"/>
      <c r="BM557" s="648"/>
      <c r="BN557" s="648"/>
      <c r="BO557" s="648"/>
      <c r="BP557" s="648"/>
      <c r="BQ557" s="648"/>
      <c r="BR557" s="648"/>
      <c r="BS557" s="648"/>
      <c r="BT557" s="648"/>
      <c r="BU557" s="648"/>
      <c r="BV557" s="648"/>
      <c r="BW557" s="648"/>
      <c r="BX557" s="648"/>
      <c r="BY557" s="648"/>
      <c r="BZ557" s="648"/>
      <c r="CA557" s="648"/>
      <c r="CB557" s="648"/>
      <c r="CC557" s="648"/>
      <c r="CD557" s="648"/>
      <c r="CE557" s="648"/>
      <c r="CF557" s="648"/>
      <c r="CG557" s="648"/>
      <c r="CH557" s="648"/>
      <c r="CI557" s="648"/>
      <c r="CJ557" s="648"/>
      <c r="CK557" s="648"/>
      <c r="CL557" s="648"/>
      <c r="CM557" s="648"/>
      <c r="CN557" s="648"/>
      <c r="CO557" s="648"/>
      <c r="CP557" s="648"/>
      <c r="CQ557" s="648"/>
      <c r="CR557" s="648"/>
      <c r="CS557" s="648"/>
      <c r="CT557" s="648"/>
      <c r="CU557" s="648"/>
      <c r="CV557" s="648"/>
      <c r="CW557" s="648"/>
      <c r="CX557" s="648"/>
      <c r="CY557" s="648"/>
      <c r="CZ557" s="648"/>
      <c r="DA557" s="648"/>
      <c r="DB557" s="648"/>
      <c r="DC557" s="648"/>
      <c r="DD557" s="648"/>
      <c r="DE557" s="648"/>
      <c r="DF557" s="648"/>
      <c r="DG557" s="648"/>
      <c r="DH557" s="648"/>
      <c r="DI557" s="648"/>
      <c r="DJ557" s="648"/>
      <c r="DK557" s="648"/>
      <c r="DL557" s="648"/>
      <c r="DM557" s="648"/>
      <c r="DN557" s="648"/>
      <c r="DO557" s="648"/>
      <c r="DP557" s="648"/>
      <c r="DQ557" s="648"/>
      <c r="DR557" s="648"/>
      <c r="DS557" s="648"/>
      <c r="DT557" s="648"/>
      <c r="DU557" s="648"/>
      <c r="DV557" s="648"/>
      <c r="DW557" s="648"/>
      <c r="DX557" s="648"/>
      <c r="DY557" s="648"/>
      <c r="DZ557" s="648"/>
      <c r="EA557" s="648"/>
      <c r="EB557" s="648"/>
      <c r="EC557" s="648"/>
      <c r="ED557" s="648"/>
      <c r="EE557" s="648"/>
      <c r="EF557" s="648"/>
      <c r="EG557" s="648"/>
      <c r="EH557" s="648"/>
      <c r="EI557" s="648"/>
      <c r="EJ557" s="648"/>
      <c r="EK557" s="648"/>
      <c r="EL557" s="648"/>
      <c r="EM557" s="648"/>
      <c r="EN557" s="648"/>
      <c r="EO557" s="648"/>
      <c r="EP557" s="648"/>
      <c r="EQ557" s="648"/>
      <c r="ER557" s="648"/>
      <c r="ES557" s="648"/>
      <c r="ET557" s="648"/>
      <c r="EU557" s="648"/>
      <c r="EV557" s="648"/>
      <c r="EW557" s="648"/>
      <c r="EX557" s="648"/>
      <c r="EY557" s="648"/>
      <c r="EZ557" s="648"/>
      <c r="FA557" s="648"/>
      <c r="FB557" s="648"/>
      <c r="FC557" s="648"/>
      <c r="FD557" s="648"/>
      <c r="FE557" s="648"/>
      <c r="FF557" s="648"/>
      <c r="FG557" s="648"/>
      <c r="FH557" s="648"/>
      <c r="FI557" s="648"/>
      <c r="FJ557" s="648"/>
      <c r="FK557" s="648"/>
      <c r="FL557" s="648"/>
      <c r="FM557" s="648"/>
      <c r="FN557" s="648"/>
      <c r="FO557" s="648"/>
      <c r="FP557" s="648"/>
      <c r="FQ557" s="648"/>
      <c r="FR557" s="648"/>
      <c r="FS557" s="648"/>
      <c r="FT557" s="648"/>
      <c r="FU557" s="648"/>
      <c r="FV557" s="648"/>
      <c r="FW557" s="648"/>
      <c r="FX557" s="648"/>
      <c r="FY557" s="648"/>
      <c r="FZ557" s="648"/>
      <c r="GA557" s="648"/>
      <c r="GB557" s="648"/>
      <c r="GC557" s="648"/>
      <c r="GD557" s="648"/>
      <c r="GE557" s="648"/>
      <c r="GF557" s="648"/>
      <c r="GG557" s="648"/>
      <c r="GH557" s="648"/>
      <c r="GI557" s="648"/>
      <c r="GJ557" s="648"/>
      <c r="GK557" s="648"/>
      <c r="GL557" s="648"/>
      <c r="GM557" s="648"/>
      <c r="GN557" s="648"/>
      <c r="GO557" s="648"/>
      <c r="GP557" s="648"/>
      <c r="GQ557" s="648"/>
      <c r="GR557" s="648"/>
      <c r="GS557" s="648"/>
      <c r="GT557" s="648"/>
      <c r="GU557" s="648"/>
      <c r="GV557" s="648"/>
      <c r="GW557" s="648"/>
      <c r="GX557" s="648"/>
      <c r="GY557" s="648"/>
      <c r="GZ557" s="648"/>
      <c r="HA557" s="648"/>
      <c r="HB557" s="648"/>
      <c r="HC557" s="648"/>
      <c r="HD557" s="648"/>
      <c r="HE557" s="648"/>
      <c r="HF557" s="648"/>
      <c r="HG557" s="648"/>
      <c r="HH557" s="648"/>
      <c r="HI557" s="648"/>
      <c r="HJ557" s="648"/>
      <c r="HK557" s="648"/>
      <c r="HL557" s="648"/>
    </row>
    <row r="558" spans="1:220" s="679" customFormat="1">
      <c r="A558" s="648"/>
      <c r="B558" s="648"/>
      <c r="C558" s="648"/>
      <c r="D558" s="648"/>
      <c r="E558" s="648"/>
      <c r="F558" s="648"/>
      <c r="G558" s="690"/>
      <c r="H558" s="691"/>
      <c r="I558" s="691"/>
      <c r="J558" s="645"/>
      <c r="K558" s="648"/>
      <c r="L558" s="648"/>
      <c r="M558" s="648"/>
      <c r="N558" s="648"/>
      <c r="O558" s="648"/>
      <c r="P558" s="648"/>
      <c r="Q558" s="648"/>
      <c r="R558" s="648"/>
      <c r="S558" s="648"/>
      <c r="T558" s="648"/>
      <c r="U558" s="648"/>
      <c r="V558" s="648"/>
      <c r="W558" s="648"/>
      <c r="X558" s="648"/>
      <c r="Y558" s="648"/>
      <c r="Z558" s="648"/>
      <c r="AA558" s="648"/>
      <c r="AB558" s="648"/>
      <c r="AC558" s="648"/>
      <c r="AD558" s="648"/>
      <c r="AE558" s="648"/>
      <c r="AF558" s="648"/>
      <c r="AG558" s="648"/>
      <c r="AH558" s="648"/>
      <c r="AI558" s="648"/>
      <c r="AJ558" s="648"/>
      <c r="AK558" s="648"/>
      <c r="AL558" s="648"/>
      <c r="AM558" s="648"/>
      <c r="AN558" s="648"/>
      <c r="AO558" s="648"/>
      <c r="AP558" s="648"/>
      <c r="AQ558" s="648"/>
      <c r="AR558" s="648"/>
      <c r="AS558" s="648"/>
      <c r="AT558" s="648"/>
      <c r="AU558" s="648"/>
      <c r="AV558" s="648"/>
      <c r="AW558" s="648"/>
      <c r="AX558" s="648"/>
      <c r="AY558" s="648"/>
      <c r="AZ558" s="648"/>
      <c r="BA558" s="648"/>
      <c r="BB558" s="648"/>
      <c r="BC558" s="648"/>
      <c r="BD558" s="648"/>
      <c r="BE558" s="648"/>
      <c r="BF558" s="648"/>
      <c r="BG558" s="648"/>
      <c r="BH558" s="648"/>
      <c r="BI558" s="648"/>
      <c r="BJ558" s="648"/>
      <c r="BK558" s="648"/>
      <c r="BL558" s="648"/>
      <c r="BM558" s="648"/>
      <c r="BN558" s="648"/>
      <c r="BO558" s="648"/>
      <c r="BP558" s="648"/>
      <c r="BQ558" s="648"/>
      <c r="BR558" s="648"/>
      <c r="BS558" s="648"/>
      <c r="BT558" s="648"/>
      <c r="BU558" s="648"/>
      <c r="BV558" s="648"/>
      <c r="BW558" s="648"/>
      <c r="BX558" s="648"/>
      <c r="BY558" s="648"/>
      <c r="BZ558" s="648"/>
      <c r="CA558" s="648"/>
      <c r="CB558" s="648"/>
      <c r="CC558" s="648"/>
      <c r="CD558" s="648"/>
      <c r="CE558" s="648"/>
      <c r="CF558" s="648"/>
      <c r="CG558" s="648"/>
      <c r="CH558" s="648"/>
      <c r="CI558" s="648"/>
      <c r="CJ558" s="648"/>
      <c r="CK558" s="648"/>
      <c r="CL558" s="648"/>
      <c r="CM558" s="648"/>
      <c r="CN558" s="648"/>
      <c r="CO558" s="648"/>
      <c r="CP558" s="648"/>
      <c r="CQ558" s="648"/>
      <c r="CR558" s="648"/>
      <c r="CS558" s="648"/>
      <c r="CT558" s="648"/>
      <c r="CU558" s="648"/>
      <c r="CV558" s="648"/>
      <c r="CW558" s="648"/>
      <c r="CX558" s="648"/>
      <c r="CY558" s="648"/>
      <c r="CZ558" s="648"/>
      <c r="DA558" s="648"/>
      <c r="DB558" s="648"/>
      <c r="DC558" s="648"/>
      <c r="DD558" s="648"/>
      <c r="DE558" s="648"/>
      <c r="DF558" s="648"/>
      <c r="DG558" s="648"/>
      <c r="DH558" s="648"/>
      <c r="DI558" s="648"/>
      <c r="DJ558" s="648"/>
      <c r="DK558" s="648"/>
      <c r="DL558" s="648"/>
      <c r="DM558" s="648"/>
      <c r="DN558" s="648"/>
      <c r="DO558" s="648"/>
      <c r="DP558" s="648"/>
      <c r="DQ558" s="648"/>
      <c r="DR558" s="648"/>
      <c r="DS558" s="648"/>
      <c r="DT558" s="648"/>
      <c r="DU558" s="648"/>
      <c r="DV558" s="648"/>
      <c r="DW558" s="648"/>
      <c r="DX558" s="648"/>
      <c r="DY558" s="648"/>
      <c r="DZ558" s="648"/>
      <c r="EA558" s="648"/>
      <c r="EB558" s="648"/>
      <c r="EC558" s="648"/>
      <c r="ED558" s="648"/>
      <c r="EE558" s="648"/>
      <c r="EF558" s="648"/>
      <c r="EG558" s="648"/>
      <c r="EH558" s="648"/>
      <c r="EI558" s="648"/>
      <c r="EJ558" s="648"/>
      <c r="EK558" s="648"/>
      <c r="EL558" s="648"/>
      <c r="EM558" s="648"/>
      <c r="EN558" s="648"/>
      <c r="EO558" s="648"/>
      <c r="EP558" s="648"/>
      <c r="EQ558" s="648"/>
      <c r="ER558" s="648"/>
      <c r="ES558" s="648"/>
      <c r="ET558" s="648"/>
      <c r="EU558" s="648"/>
      <c r="EV558" s="648"/>
      <c r="EW558" s="648"/>
      <c r="EX558" s="648"/>
      <c r="EY558" s="648"/>
      <c r="EZ558" s="648"/>
      <c r="FA558" s="648"/>
      <c r="FB558" s="648"/>
      <c r="FC558" s="648"/>
      <c r="FD558" s="648"/>
      <c r="FE558" s="648"/>
      <c r="FF558" s="648"/>
      <c r="FG558" s="648"/>
      <c r="FH558" s="648"/>
      <c r="FI558" s="648"/>
      <c r="FJ558" s="648"/>
      <c r="FK558" s="648"/>
      <c r="FL558" s="648"/>
      <c r="FM558" s="648"/>
      <c r="FN558" s="648"/>
      <c r="FO558" s="648"/>
      <c r="FP558" s="648"/>
      <c r="FQ558" s="648"/>
      <c r="FR558" s="648"/>
      <c r="FS558" s="648"/>
      <c r="FT558" s="648"/>
      <c r="FU558" s="648"/>
      <c r="FV558" s="648"/>
      <c r="FW558" s="648"/>
      <c r="FX558" s="648"/>
      <c r="FY558" s="648"/>
      <c r="FZ558" s="648"/>
      <c r="GA558" s="648"/>
      <c r="GB558" s="648"/>
      <c r="GC558" s="648"/>
      <c r="GD558" s="648"/>
      <c r="GE558" s="648"/>
      <c r="GF558" s="648"/>
      <c r="GG558" s="648"/>
      <c r="GH558" s="648"/>
      <c r="GI558" s="648"/>
      <c r="GJ558" s="648"/>
      <c r="GK558" s="648"/>
      <c r="GL558" s="648"/>
      <c r="GM558" s="648"/>
      <c r="GN558" s="648"/>
      <c r="GO558" s="648"/>
      <c r="GP558" s="648"/>
      <c r="GQ558" s="648"/>
      <c r="GR558" s="648"/>
      <c r="GS558" s="648"/>
      <c r="GT558" s="648"/>
      <c r="GU558" s="648"/>
      <c r="GV558" s="648"/>
      <c r="GW558" s="648"/>
      <c r="GX558" s="648"/>
      <c r="GY558" s="648"/>
      <c r="GZ558" s="648"/>
      <c r="HA558" s="648"/>
      <c r="HB558" s="648"/>
      <c r="HC558" s="648"/>
      <c r="HD558" s="648"/>
      <c r="HE558" s="648"/>
      <c r="HF558" s="648"/>
      <c r="HG558" s="648"/>
      <c r="HH558" s="648"/>
      <c r="HI558" s="648"/>
      <c r="HJ558" s="648"/>
      <c r="HK558" s="648"/>
      <c r="HL558" s="648"/>
    </row>
    <row r="559" spans="1:220" s="679" customFormat="1">
      <c r="A559" s="648"/>
      <c r="B559" s="648"/>
      <c r="C559" s="648"/>
      <c r="D559" s="648"/>
      <c r="E559" s="648"/>
      <c r="F559" s="648"/>
      <c r="G559" s="690"/>
      <c r="H559" s="691"/>
      <c r="I559" s="691"/>
      <c r="J559" s="645"/>
      <c r="K559" s="648"/>
      <c r="L559" s="648"/>
      <c r="M559" s="648"/>
      <c r="N559" s="648"/>
      <c r="O559" s="648"/>
      <c r="P559" s="648"/>
      <c r="Q559" s="648"/>
      <c r="R559" s="648"/>
      <c r="S559" s="648"/>
      <c r="T559" s="648"/>
      <c r="U559" s="648"/>
      <c r="V559" s="648"/>
      <c r="W559" s="648"/>
      <c r="X559" s="648"/>
      <c r="Y559" s="648"/>
      <c r="Z559" s="648"/>
      <c r="AA559" s="648"/>
      <c r="AB559" s="648"/>
      <c r="AC559" s="648"/>
      <c r="AD559" s="648"/>
      <c r="AE559" s="648"/>
      <c r="AF559" s="648"/>
      <c r="AG559" s="648"/>
      <c r="AH559" s="648"/>
      <c r="AI559" s="648"/>
      <c r="AJ559" s="648"/>
      <c r="AK559" s="648"/>
      <c r="AL559" s="648"/>
      <c r="AM559" s="648"/>
      <c r="AN559" s="648"/>
      <c r="AO559" s="648"/>
      <c r="AP559" s="648"/>
      <c r="AQ559" s="648"/>
      <c r="AR559" s="648"/>
      <c r="AS559" s="648"/>
      <c r="AT559" s="648"/>
      <c r="AU559" s="648"/>
      <c r="AV559" s="648"/>
      <c r="AW559" s="648"/>
      <c r="AX559" s="648"/>
      <c r="AY559" s="648"/>
      <c r="AZ559" s="648"/>
      <c r="BA559" s="648"/>
      <c r="BB559" s="648"/>
      <c r="BC559" s="648"/>
      <c r="BD559" s="648"/>
      <c r="BE559" s="648"/>
      <c r="BF559" s="648"/>
      <c r="BG559" s="648"/>
      <c r="BH559" s="648"/>
      <c r="BI559" s="648"/>
      <c r="BJ559" s="648"/>
      <c r="BK559" s="648"/>
      <c r="BL559" s="648"/>
      <c r="BM559" s="648"/>
      <c r="BN559" s="648"/>
      <c r="BO559" s="648"/>
      <c r="BP559" s="648"/>
      <c r="BQ559" s="648"/>
      <c r="BR559" s="648"/>
      <c r="BS559" s="648"/>
      <c r="BT559" s="648"/>
      <c r="BU559" s="648"/>
      <c r="BV559" s="648"/>
      <c r="BW559" s="648"/>
      <c r="BX559" s="648"/>
      <c r="BY559" s="648"/>
      <c r="BZ559" s="648"/>
      <c r="CA559" s="648"/>
      <c r="CB559" s="648"/>
      <c r="CC559" s="648"/>
      <c r="CD559" s="648"/>
      <c r="CE559" s="648"/>
      <c r="CF559" s="648"/>
      <c r="CG559" s="648"/>
      <c r="CH559" s="648"/>
      <c r="CI559" s="648"/>
      <c r="CJ559" s="648"/>
      <c r="CK559" s="648"/>
      <c r="CL559" s="648"/>
      <c r="CM559" s="648"/>
      <c r="CN559" s="648"/>
      <c r="CO559" s="648"/>
      <c r="CP559" s="648"/>
      <c r="CQ559" s="648"/>
      <c r="CR559" s="648"/>
      <c r="CS559" s="648"/>
      <c r="CT559" s="648"/>
      <c r="CU559" s="648"/>
      <c r="CV559" s="648"/>
      <c r="CW559" s="648"/>
      <c r="CX559" s="648"/>
      <c r="CY559" s="648"/>
      <c r="CZ559" s="648"/>
      <c r="DA559" s="648"/>
      <c r="DB559" s="648"/>
      <c r="DC559" s="648"/>
      <c r="DD559" s="648"/>
      <c r="DE559" s="648"/>
      <c r="DF559" s="648"/>
      <c r="DG559" s="648"/>
      <c r="DH559" s="648"/>
      <c r="DI559" s="648"/>
      <c r="DJ559" s="648"/>
      <c r="DK559" s="648"/>
      <c r="DL559" s="648"/>
      <c r="DM559" s="648"/>
      <c r="DN559" s="648"/>
      <c r="DO559" s="648"/>
      <c r="DP559" s="648"/>
      <c r="DQ559" s="648"/>
      <c r="DR559" s="648"/>
      <c r="DS559" s="648"/>
      <c r="DT559" s="648"/>
      <c r="DU559" s="648"/>
      <c r="DV559" s="648"/>
      <c r="DW559" s="648"/>
      <c r="DX559" s="648"/>
      <c r="DY559" s="648"/>
      <c r="DZ559" s="648"/>
      <c r="EA559" s="648"/>
      <c r="EB559" s="648"/>
      <c r="EC559" s="648"/>
      <c r="ED559" s="648"/>
      <c r="EE559" s="648"/>
      <c r="EF559" s="648"/>
      <c r="EG559" s="648"/>
      <c r="EH559" s="648"/>
      <c r="EI559" s="648"/>
      <c r="EJ559" s="648"/>
      <c r="EK559" s="648"/>
      <c r="EL559" s="648"/>
      <c r="EM559" s="648"/>
      <c r="EN559" s="648"/>
      <c r="EO559" s="648"/>
      <c r="EP559" s="648"/>
      <c r="EQ559" s="648"/>
      <c r="ER559" s="648"/>
      <c r="ES559" s="648"/>
      <c r="ET559" s="648"/>
      <c r="EU559" s="648"/>
      <c r="EV559" s="648"/>
      <c r="EW559" s="648"/>
      <c r="EX559" s="648"/>
      <c r="EY559" s="648"/>
      <c r="EZ559" s="648"/>
      <c r="FA559" s="648"/>
      <c r="FB559" s="648"/>
      <c r="FC559" s="648"/>
      <c r="FD559" s="648"/>
      <c r="FE559" s="648"/>
      <c r="FF559" s="648"/>
      <c r="FG559" s="648"/>
      <c r="FH559" s="648"/>
      <c r="FI559" s="648"/>
      <c r="FJ559" s="648"/>
      <c r="FK559" s="648"/>
      <c r="FL559" s="648"/>
      <c r="FM559" s="648"/>
      <c r="FN559" s="648"/>
      <c r="FO559" s="648"/>
      <c r="FP559" s="648"/>
      <c r="FQ559" s="648"/>
      <c r="FR559" s="648"/>
      <c r="FS559" s="648"/>
      <c r="FT559" s="648"/>
      <c r="FU559" s="648"/>
      <c r="FV559" s="648"/>
      <c r="FW559" s="648"/>
      <c r="FX559" s="648"/>
      <c r="FY559" s="648"/>
      <c r="FZ559" s="648"/>
      <c r="GA559" s="648"/>
      <c r="GB559" s="648"/>
      <c r="GC559" s="648"/>
      <c r="GD559" s="648"/>
      <c r="GE559" s="648"/>
      <c r="GF559" s="648"/>
      <c r="GG559" s="648"/>
      <c r="GH559" s="648"/>
      <c r="GI559" s="648"/>
      <c r="GJ559" s="648"/>
      <c r="GK559" s="648"/>
      <c r="GL559" s="648"/>
      <c r="GM559" s="648"/>
      <c r="GN559" s="648"/>
      <c r="GO559" s="648"/>
      <c r="GP559" s="648"/>
      <c r="GQ559" s="648"/>
      <c r="GR559" s="648"/>
      <c r="GS559" s="648"/>
      <c r="GT559" s="648"/>
      <c r="GU559" s="648"/>
      <c r="GV559" s="648"/>
      <c r="GW559" s="648"/>
      <c r="GX559" s="648"/>
      <c r="GY559" s="648"/>
      <c r="GZ559" s="648"/>
      <c r="HA559" s="648"/>
      <c r="HB559" s="648"/>
      <c r="HC559" s="648"/>
      <c r="HD559" s="648"/>
      <c r="HE559" s="648"/>
      <c r="HF559" s="648"/>
      <c r="HG559" s="648"/>
      <c r="HH559" s="648"/>
      <c r="HI559" s="648"/>
      <c r="HJ559" s="648"/>
      <c r="HK559" s="648"/>
      <c r="HL559" s="648"/>
    </row>
    <row r="560" spans="1:220" s="679" customFormat="1">
      <c r="A560" s="648"/>
      <c r="B560" s="648"/>
      <c r="C560" s="648"/>
      <c r="D560" s="648"/>
      <c r="E560" s="648"/>
      <c r="F560" s="648"/>
      <c r="G560" s="690"/>
      <c r="H560" s="691"/>
      <c r="I560" s="691"/>
      <c r="J560" s="645"/>
      <c r="K560" s="648"/>
      <c r="L560" s="648"/>
      <c r="M560" s="648"/>
      <c r="N560" s="648"/>
      <c r="O560" s="648"/>
      <c r="P560" s="648"/>
      <c r="Q560" s="648"/>
      <c r="R560" s="648"/>
      <c r="S560" s="648"/>
      <c r="T560" s="648"/>
      <c r="U560" s="648"/>
      <c r="V560" s="648"/>
      <c r="W560" s="648"/>
      <c r="X560" s="648"/>
      <c r="Y560" s="648"/>
      <c r="Z560" s="648"/>
      <c r="AA560" s="648"/>
      <c r="AB560" s="648"/>
      <c r="AC560" s="648"/>
      <c r="AD560" s="648"/>
      <c r="AE560" s="648"/>
      <c r="AF560" s="648"/>
      <c r="AG560" s="648"/>
      <c r="AH560" s="648"/>
      <c r="AI560" s="648"/>
      <c r="AJ560" s="648"/>
      <c r="AK560" s="648"/>
      <c r="AL560" s="648"/>
      <c r="AM560" s="648"/>
      <c r="AN560" s="648"/>
      <c r="AO560" s="648"/>
      <c r="AP560" s="648"/>
      <c r="AQ560" s="648"/>
      <c r="AR560" s="648"/>
      <c r="AS560" s="648"/>
      <c r="AT560" s="648"/>
      <c r="AU560" s="648"/>
      <c r="AV560" s="648"/>
      <c r="AW560" s="648"/>
      <c r="AX560" s="648"/>
      <c r="AY560" s="648"/>
      <c r="AZ560" s="648"/>
      <c r="BA560" s="648"/>
      <c r="BB560" s="648"/>
      <c r="BC560" s="648"/>
      <c r="BD560" s="648"/>
      <c r="BE560" s="648"/>
      <c r="BF560" s="648"/>
      <c r="BG560" s="648"/>
      <c r="BH560" s="648"/>
      <c r="BI560" s="648"/>
      <c r="BJ560" s="648"/>
      <c r="BK560" s="648"/>
      <c r="BL560" s="648"/>
      <c r="BM560" s="648"/>
      <c r="BN560" s="648"/>
      <c r="BO560" s="648"/>
      <c r="BP560" s="648"/>
      <c r="BQ560" s="648"/>
      <c r="BR560" s="648"/>
      <c r="BS560" s="648"/>
      <c r="BT560" s="648"/>
      <c r="BU560" s="648"/>
      <c r="BV560" s="648"/>
      <c r="BW560" s="648"/>
      <c r="BX560" s="648"/>
      <c r="BY560" s="648"/>
      <c r="BZ560" s="648"/>
      <c r="CA560" s="648"/>
      <c r="CB560" s="648"/>
      <c r="CC560" s="648"/>
      <c r="CD560" s="648"/>
      <c r="CE560" s="648"/>
      <c r="CF560" s="648"/>
      <c r="CG560" s="648"/>
      <c r="CH560" s="648"/>
      <c r="CI560" s="648"/>
      <c r="CJ560" s="648"/>
      <c r="CK560" s="648"/>
      <c r="CL560" s="648"/>
      <c r="CM560" s="648"/>
      <c r="CN560" s="648"/>
      <c r="CO560" s="648"/>
      <c r="CP560" s="648"/>
      <c r="CQ560" s="648"/>
      <c r="CR560" s="648"/>
      <c r="CS560" s="648"/>
      <c r="CT560" s="648"/>
      <c r="CU560" s="648"/>
      <c r="CV560" s="648"/>
      <c r="CW560" s="648"/>
      <c r="CX560" s="648"/>
      <c r="CY560" s="648"/>
      <c r="CZ560" s="648"/>
      <c r="DA560" s="648"/>
      <c r="DB560" s="648"/>
      <c r="DC560" s="648"/>
      <c r="DD560" s="648"/>
      <c r="DE560" s="648"/>
      <c r="DF560" s="648"/>
      <c r="DG560" s="648"/>
      <c r="DH560" s="648"/>
      <c r="DI560" s="648"/>
      <c r="DJ560" s="648"/>
      <c r="DK560" s="648"/>
      <c r="DL560" s="648"/>
      <c r="DM560" s="648"/>
      <c r="DN560" s="648"/>
      <c r="DO560" s="648"/>
      <c r="DP560" s="648"/>
      <c r="DQ560" s="648"/>
      <c r="DR560" s="648"/>
      <c r="DS560" s="648"/>
      <c r="DT560" s="648"/>
      <c r="DU560" s="648"/>
      <c r="DV560" s="648"/>
      <c r="DW560" s="648"/>
      <c r="DX560" s="648"/>
      <c r="DY560" s="648"/>
      <c r="DZ560" s="648"/>
      <c r="EA560" s="648"/>
      <c r="EB560" s="648"/>
      <c r="EC560" s="648"/>
      <c r="ED560" s="648"/>
      <c r="EE560" s="648"/>
      <c r="EF560" s="648"/>
      <c r="EG560" s="648"/>
      <c r="EH560" s="648"/>
      <c r="EI560" s="648"/>
      <c r="EJ560" s="648"/>
      <c r="EK560" s="648"/>
      <c r="EL560" s="648"/>
      <c r="EM560" s="648"/>
      <c r="EN560" s="648"/>
      <c r="EO560" s="648"/>
      <c r="EP560" s="648"/>
      <c r="EQ560" s="648"/>
      <c r="ER560" s="648"/>
      <c r="ES560" s="648"/>
      <c r="ET560" s="648"/>
      <c r="EU560" s="648"/>
      <c r="EV560" s="648"/>
      <c r="EW560" s="648"/>
      <c r="EX560" s="648"/>
      <c r="EY560" s="648"/>
      <c r="EZ560" s="648"/>
      <c r="FA560" s="648"/>
      <c r="FB560" s="648"/>
      <c r="FC560" s="648"/>
      <c r="FD560" s="648"/>
      <c r="FE560" s="648"/>
      <c r="FF560" s="648"/>
      <c r="FG560" s="648"/>
      <c r="FH560" s="648"/>
      <c r="FI560" s="648"/>
      <c r="FJ560" s="648"/>
      <c r="FK560" s="648"/>
      <c r="FL560" s="648"/>
      <c r="FM560" s="648"/>
      <c r="FN560" s="648"/>
      <c r="FO560" s="648"/>
      <c r="FP560" s="648"/>
      <c r="FQ560" s="648"/>
      <c r="FR560" s="648"/>
      <c r="FS560" s="648"/>
      <c r="FT560" s="648"/>
      <c r="FU560" s="648"/>
      <c r="FV560" s="648"/>
      <c r="FW560" s="648"/>
      <c r="FX560" s="648"/>
      <c r="FY560" s="648"/>
      <c r="FZ560" s="648"/>
      <c r="GA560" s="648"/>
      <c r="GB560" s="648"/>
      <c r="GC560" s="648"/>
      <c r="GD560" s="648"/>
      <c r="GE560" s="648"/>
      <c r="GF560" s="648"/>
      <c r="GG560" s="648"/>
      <c r="GH560" s="648"/>
      <c r="GI560" s="648"/>
      <c r="GJ560" s="648"/>
      <c r="GK560" s="648"/>
      <c r="GL560" s="648"/>
      <c r="GM560" s="648"/>
      <c r="GN560" s="648"/>
      <c r="GO560" s="648"/>
      <c r="GP560" s="648"/>
      <c r="GQ560" s="648"/>
      <c r="GR560" s="648"/>
      <c r="GS560" s="648"/>
      <c r="GT560" s="648"/>
      <c r="GU560" s="648"/>
      <c r="GV560" s="648"/>
      <c r="GW560" s="648"/>
      <c r="GX560" s="648"/>
      <c r="GY560" s="648"/>
      <c r="GZ560" s="648"/>
      <c r="HA560" s="648"/>
      <c r="HB560" s="648"/>
      <c r="HC560" s="648"/>
      <c r="HD560" s="648"/>
      <c r="HE560" s="648"/>
      <c r="HF560" s="648"/>
      <c r="HG560" s="648"/>
      <c r="HH560" s="648"/>
      <c r="HI560" s="648"/>
      <c r="HJ560" s="648"/>
      <c r="HK560" s="648"/>
      <c r="HL560" s="648"/>
    </row>
    <row r="561" spans="1:220" s="679" customFormat="1">
      <c r="A561" s="648"/>
      <c r="B561" s="648"/>
      <c r="C561" s="648"/>
      <c r="D561" s="648"/>
      <c r="E561" s="648"/>
      <c r="F561" s="648"/>
      <c r="G561" s="690"/>
      <c r="H561" s="691"/>
      <c r="I561" s="691"/>
      <c r="J561" s="645"/>
      <c r="K561" s="648"/>
      <c r="L561" s="648"/>
      <c r="M561" s="648"/>
      <c r="N561" s="648"/>
      <c r="O561" s="648"/>
      <c r="P561" s="648"/>
      <c r="Q561" s="648"/>
      <c r="R561" s="648"/>
      <c r="S561" s="648"/>
      <c r="T561" s="648"/>
      <c r="U561" s="648"/>
      <c r="V561" s="648"/>
      <c r="W561" s="648"/>
      <c r="X561" s="648"/>
      <c r="Y561" s="648"/>
      <c r="Z561" s="648"/>
      <c r="AA561" s="648"/>
      <c r="AB561" s="648"/>
      <c r="AC561" s="648"/>
      <c r="AD561" s="648"/>
      <c r="AE561" s="648"/>
      <c r="AF561" s="648"/>
      <c r="AG561" s="648"/>
      <c r="AH561" s="648"/>
      <c r="AI561" s="648"/>
      <c r="AJ561" s="648"/>
      <c r="AK561" s="648"/>
      <c r="AL561" s="648"/>
      <c r="AM561" s="648"/>
      <c r="AN561" s="648"/>
      <c r="AO561" s="648"/>
      <c r="AP561" s="648"/>
      <c r="AQ561" s="648"/>
      <c r="AR561" s="648"/>
      <c r="AS561" s="648"/>
      <c r="AT561" s="648"/>
      <c r="AU561" s="648"/>
      <c r="AV561" s="648"/>
      <c r="AW561" s="648"/>
      <c r="AX561" s="648"/>
      <c r="AY561" s="648"/>
      <c r="AZ561" s="648"/>
      <c r="BA561" s="648"/>
      <c r="BB561" s="648"/>
      <c r="BC561" s="648"/>
      <c r="BD561" s="648"/>
      <c r="BE561" s="648"/>
      <c r="BF561" s="648"/>
      <c r="BG561" s="648"/>
      <c r="BH561" s="648"/>
      <c r="BI561" s="648"/>
      <c r="BJ561" s="648"/>
      <c r="BK561" s="648"/>
      <c r="BL561" s="648"/>
      <c r="BM561" s="648"/>
      <c r="BN561" s="648"/>
      <c r="BO561" s="648"/>
      <c r="BP561" s="648"/>
      <c r="BQ561" s="648"/>
      <c r="BR561" s="648"/>
      <c r="BS561" s="648"/>
      <c r="BT561" s="648"/>
      <c r="BU561" s="648"/>
      <c r="BV561" s="648"/>
      <c r="BW561" s="648"/>
      <c r="BX561" s="648"/>
      <c r="BY561" s="648"/>
      <c r="BZ561" s="648"/>
      <c r="CA561" s="648"/>
      <c r="CB561" s="648"/>
      <c r="CC561" s="648"/>
      <c r="CD561" s="648"/>
      <c r="CE561" s="648"/>
      <c r="CF561" s="648"/>
      <c r="CG561" s="648"/>
      <c r="CH561" s="648"/>
      <c r="CI561" s="648"/>
      <c r="CJ561" s="648"/>
      <c r="CK561" s="648"/>
      <c r="CL561" s="648"/>
      <c r="CM561" s="648"/>
      <c r="CN561" s="648"/>
      <c r="CO561" s="648"/>
      <c r="CP561" s="648"/>
      <c r="CQ561" s="648"/>
      <c r="CR561" s="648"/>
      <c r="CS561" s="648"/>
      <c r="CT561" s="648"/>
      <c r="CU561" s="648"/>
      <c r="CV561" s="648"/>
      <c r="CW561" s="648"/>
      <c r="CX561" s="648"/>
      <c r="CY561" s="648"/>
      <c r="CZ561" s="648"/>
      <c r="DA561" s="648"/>
      <c r="DB561" s="648"/>
      <c r="DC561" s="648"/>
      <c r="DD561" s="648"/>
      <c r="DE561" s="648"/>
      <c r="DF561" s="648"/>
      <c r="DG561" s="648"/>
      <c r="DH561" s="648"/>
      <c r="DI561" s="648"/>
      <c r="DJ561" s="648"/>
      <c r="DK561" s="648"/>
      <c r="DL561" s="648"/>
      <c r="DM561" s="648"/>
      <c r="DN561" s="648"/>
      <c r="DO561" s="648"/>
      <c r="DP561" s="648"/>
      <c r="DQ561" s="648"/>
      <c r="DR561" s="648"/>
      <c r="DS561" s="648"/>
      <c r="DT561" s="648"/>
      <c r="DU561" s="648"/>
      <c r="DV561" s="648"/>
      <c r="DW561" s="648"/>
      <c r="DX561" s="648"/>
      <c r="DY561" s="648"/>
      <c r="DZ561" s="648"/>
      <c r="EA561" s="648"/>
      <c r="EB561" s="648"/>
      <c r="EC561" s="648"/>
      <c r="ED561" s="648"/>
      <c r="EE561" s="648"/>
      <c r="EF561" s="648"/>
      <c r="EG561" s="648"/>
      <c r="EH561" s="648"/>
      <c r="EI561" s="648"/>
      <c r="EJ561" s="648"/>
      <c r="EK561" s="648"/>
      <c r="EL561" s="648"/>
      <c r="EM561" s="648"/>
      <c r="EN561" s="648"/>
      <c r="EO561" s="648"/>
      <c r="EP561" s="648"/>
      <c r="EQ561" s="648"/>
      <c r="ER561" s="648"/>
      <c r="ES561" s="648"/>
      <c r="ET561" s="648"/>
      <c r="EU561" s="648"/>
      <c r="EV561" s="648"/>
      <c r="EW561" s="648"/>
      <c r="EX561" s="648"/>
      <c r="EY561" s="648"/>
      <c r="EZ561" s="648"/>
      <c r="FA561" s="648"/>
      <c r="FB561" s="648"/>
      <c r="FC561" s="648"/>
      <c r="FD561" s="648"/>
      <c r="FE561" s="648"/>
      <c r="FF561" s="648"/>
      <c r="FG561" s="648"/>
      <c r="FH561" s="648"/>
      <c r="FI561" s="648"/>
      <c r="FJ561" s="648"/>
      <c r="FK561" s="648"/>
      <c r="FL561" s="648"/>
      <c r="FM561" s="648"/>
      <c r="FN561" s="648"/>
      <c r="FO561" s="648"/>
      <c r="FP561" s="648"/>
      <c r="FQ561" s="648"/>
      <c r="FR561" s="648"/>
      <c r="FS561" s="648"/>
      <c r="FT561" s="648"/>
      <c r="FU561" s="648"/>
      <c r="FV561" s="648"/>
      <c r="FW561" s="648"/>
      <c r="FX561" s="648"/>
      <c r="FY561" s="648"/>
      <c r="FZ561" s="648"/>
      <c r="GA561" s="648"/>
      <c r="GB561" s="648"/>
      <c r="GC561" s="648"/>
      <c r="GD561" s="648"/>
      <c r="GE561" s="648"/>
      <c r="GF561" s="648"/>
      <c r="GG561" s="648"/>
      <c r="GH561" s="648"/>
      <c r="GI561" s="648"/>
      <c r="GJ561" s="648"/>
      <c r="GK561" s="648"/>
      <c r="GL561" s="648"/>
      <c r="GM561" s="648"/>
      <c r="GN561" s="648"/>
      <c r="GO561" s="648"/>
      <c r="GP561" s="648"/>
      <c r="GQ561" s="648"/>
      <c r="GR561" s="648"/>
      <c r="GS561" s="648"/>
      <c r="GT561" s="648"/>
      <c r="GU561" s="648"/>
      <c r="GV561" s="648"/>
      <c r="GW561" s="648"/>
      <c r="GX561" s="648"/>
      <c r="GY561" s="648"/>
      <c r="GZ561" s="648"/>
      <c r="HA561" s="648"/>
      <c r="HB561" s="648"/>
      <c r="HC561" s="648"/>
      <c r="HD561" s="648"/>
      <c r="HE561" s="648"/>
      <c r="HF561" s="648"/>
      <c r="HG561" s="648"/>
      <c r="HH561" s="648"/>
      <c r="HI561" s="648"/>
      <c r="HJ561" s="648"/>
      <c r="HK561" s="648"/>
      <c r="HL561" s="648"/>
    </row>
    <row r="562" spans="1:220" s="679" customFormat="1">
      <c r="A562" s="648"/>
      <c r="B562" s="648"/>
      <c r="C562" s="648"/>
      <c r="D562" s="648"/>
      <c r="E562" s="648"/>
      <c r="F562" s="648"/>
      <c r="G562" s="690"/>
      <c r="H562" s="691"/>
      <c r="I562" s="691"/>
      <c r="J562" s="645"/>
      <c r="K562" s="648"/>
      <c r="L562" s="648"/>
      <c r="M562" s="648"/>
      <c r="N562" s="648"/>
      <c r="O562" s="648"/>
      <c r="P562" s="648"/>
      <c r="Q562" s="648"/>
      <c r="R562" s="648"/>
      <c r="S562" s="648"/>
      <c r="T562" s="648"/>
      <c r="U562" s="648"/>
      <c r="V562" s="648"/>
      <c r="W562" s="648"/>
      <c r="X562" s="648"/>
      <c r="Y562" s="648"/>
      <c r="Z562" s="648"/>
      <c r="AA562" s="648"/>
      <c r="AB562" s="648"/>
      <c r="AC562" s="648"/>
      <c r="AD562" s="648"/>
      <c r="AE562" s="648"/>
      <c r="AF562" s="648"/>
      <c r="AG562" s="648"/>
      <c r="AH562" s="648"/>
      <c r="AI562" s="648"/>
      <c r="AJ562" s="648"/>
      <c r="AK562" s="648"/>
      <c r="AL562" s="648"/>
      <c r="AM562" s="648"/>
      <c r="AN562" s="648"/>
      <c r="AO562" s="648"/>
      <c r="AP562" s="648"/>
      <c r="AQ562" s="648"/>
      <c r="AR562" s="648"/>
      <c r="AS562" s="648"/>
      <c r="AT562" s="648"/>
      <c r="AU562" s="648"/>
      <c r="AV562" s="648"/>
      <c r="AW562" s="648"/>
      <c r="AX562" s="648"/>
      <c r="AY562" s="648"/>
      <c r="AZ562" s="648"/>
      <c r="BA562" s="648"/>
      <c r="BB562" s="648"/>
      <c r="BC562" s="648"/>
      <c r="BD562" s="648"/>
      <c r="BE562" s="648"/>
      <c r="BF562" s="648"/>
      <c r="BG562" s="648"/>
      <c r="BH562" s="648"/>
      <c r="BI562" s="648"/>
      <c r="BJ562" s="648"/>
      <c r="BK562" s="648"/>
      <c r="BL562" s="648"/>
      <c r="BM562" s="648"/>
      <c r="BN562" s="648"/>
      <c r="BO562" s="648"/>
      <c r="BP562" s="648"/>
      <c r="BQ562" s="648"/>
      <c r="BR562" s="648"/>
      <c r="BS562" s="648"/>
      <c r="BT562" s="648"/>
      <c r="BU562" s="648"/>
      <c r="BV562" s="648"/>
      <c r="BW562" s="648"/>
      <c r="BX562" s="648"/>
      <c r="BY562" s="648"/>
      <c r="BZ562" s="648"/>
      <c r="CA562" s="648"/>
      <c r="CB562" s="648"/>
      <c r="CC562" s="648"/>
      <c r="CD562" s="648"/>
      <c r="CE562" s="648"/>
      <c r="CF562" s="648"/>
      <c r="CG562" s="648"/>
      <c r="CH562" s="648"/>
      <c r="CI562" s="648"/>
      <c r="CJ562" s="648"/>
      <c r="CK562" s="648"/>
      <c r="CL562" s="648"/>
      <c r="CM562" s="648"/>
      <c r="CN562" s="648"/>
      <c r="CO562" s="648"/>
      <c r="CP562" s="648"/>
      <c r="CQ562" s="648"/>
      <c r="CR562" s="648"/>
      <c r="CS562" s="648"/>
      <c r="CT562" s="648"/>
      <c r="CU562" s="648"/>
      <c r="CV562" s="648"/>
      <c r="CW562" s="648"/>
      <c r="CX562" s="648"/>
      <c r="CY562" s="648"/>
      <c r="CZ562" s="648"/>
      <c r="DA562" s="648"/>
      <c r="DB562" s="648"/>
      <c r="DC562" s="648"/>
      <c r="DD562" s="648"/>
      <c r="DE562" s="648"/>
      <c r="DF562" s="648"/>
      <c r="DG562" s="648"/>
      <c r="DH562" s="648"/>
      <c r="DI562" s="648"/>
      <c r="DJ562" s="648"/>
      <c r="DK562" s="648"/>
      <c r="DL562" s="648"/>
      <c r="DM562" s="648"/>
      <c r="DN562" s="648"/>
      <c r="DO562" s="648"/>
      <c r="DP562" s="648"/>
      <c r="DQ562" s="648"/>
      <c r="DR562" s="648"/>
      <c r="DS562" s="648"/>
      <c r="DT562" s="648"/>
      <c r="DU562" s="648"/>
      <c r="DV562" s="648"/>
      <c r="DW562" s="648"/>
      <c r="DX562" s="648"/>
      <c r="DY562" s="648"/>
      <c r="DZ562" s="648"/>
      <c r="EA562" s="648"/>
      <c r="EB562" s="648"/>
      <c r="EC562" s="648"/>
      <c r="ED562" s="648"/>
      <c r="EE562" s="648"/>
      <c r="EF562" s="648"/>
      <c r="EG562" s="648"/>
      <c r="EH562" s="648"/>
      <c r="EI562" s="648"/>
      <c r="EJ562" s="648"/>
      <c r="EK562" s="648"/>
      <c r="EL562" s="648"/>
      <c r="EM562" s="648"/>
      <c r="EN562" s="648"/>
      <c r="EO562" s="648"/>
      <c r="EP562" s="648"/>
      <c r="EQ562" s="648"/>
      <c r="ER562" s="648"/>
      <c r="ES562" s="648"/>
      <c r="ET562" s="648"/>
      <c r="EU562" s="648"/>
      <c r="EV562" s="648"/>
      <c r="EW562" s="648"/>
      <c r="EX562" s="648"/>
      <c r="EY562" s="648"/>
      <c r="EZ562" s="648"/>
      <c r="FA562" s="648"/>
      <c r="FB562" s="648"/>
      <c r="FC562" s="648"/>
      <c r="FD562" s="648"/>
      <c r="FE562" s="648"/>
      <c r="FF562" s="648"/>
      <c r="FG562" s="648"/>
      <c r="FH562" s="648"/>
      <c r="FI562" s="648"/>
      <c r="FJ562" s="648"/>
      <c r="FK562" s="648"/>
      <c r="FL562" s="648"/>
      <c r="FM562" s="648"/>
      <c r="FN562" s="648"/>
      <c r="FO562" s="648"/>
      <c r="FP562" s="648"/>
      <c r="FQ562" s="648"/>
      <c r="FR562" s="648"/>
      <c r="FS562" s="648"/>
      <c r="FT562" s="648"/>
      <c r="FU562" s="648"/>
      <c r="FV562" s="648"/>
      <c r="FW562" s="648"/>
      <c r="FX562" s="648"/>
      <c r="FY562" s="648"/>
      <c r="FZ562" s="648"/>
      <c r="GA562" s="648"/>
      <c r="GB562" s="648"/>
      <c r="GC562" s="648"/>
      <c r="GD562" s="648"/>
      <c r="GE562" s="648"/>
      <c r="GF562" s="648"/>
      <c r="GG562" s="648"/>
      <c r="GH562" s="648"/>
      <c r="GI562" s="648"/>
      <c r="GJ562" s="648"/>
      <c r="GK562" s="648"/>
      <c r="GL562" s="648"/>
      <c r="GM562" s="648"/>
      <c r="GN562" s="648"/>
      <c r="GO562" s="648"/>
      <c r="GP562" s="648"/>
      <c r="GQ562" s="648"/>
      <c r="GR562" s="648"/>
      <c r="GS562" s="648"/>
      <c r="GT562" s="648"/>
      <c r="GU562" s="648"/>
      <c r="GV562" s="648"/>
      <c r="GW562" s="648"/>
      <c r="GX562" s="648"/>
      <c r="GY562" s="648"/>
      <c r="GZ562" s="648"/>
      <c r="HA562" s="648"/>
      <c r="HB562" s="648"/>
      <c r="HC562" s="648"/>
      <c r="HD562" s="648"/>
      <c r="HE562" s="648"/>
      <c r="HF562" s="648"/>
      <c r="HG562" s="648"/>
      <c r="HH562" s="648"/>
      <c r="HI562" s="648"/>
      <c r="HJ562" s="648"/>
      <c r="HK562" s="648"/>
      <c r="HL562" s="648"/>
    </row>
    <row r="563" spans="1:220" s="679" customFormat="1">
      <c r="A563" s="648"/>
      <c r="B563" s="648"/>
      <c r="C563" s="648"/>
      <c r="D563" s="648"/>
      <c r="E563" s="648"/>
      <c r="F563" s="648"/>
      <c r="G563" s="690"/>
      <c r="H563" s="691"/>
      <c r="I563" s="691"/>
      <c r="J563" s="645"/>
      <c r="K563" s="648"/>
      <c r="L563" s="648"/>
      <c r="M563" s="648"/>
      <c r="N563" s="648"/>
      <c r="O563" s="648"/>
      <c r="P563" s="648"/>
      <c r="Q563" s="648"/>
      <c r="R563" s="648"/>
      <c r="S563" s="648"/>
      <c r="T563" s="648"/>
      <c r="U563" s="648"/>
      <c r="V563" s="648"/>
      <c r="W563" s="648"/>
      <c r="X563" s="648"/>
      <c r="Y563" s="648"/>
      <c r="Z563" s="648"/>
      <c r="AA563" s="648"/>
      <c r="AB563" s="648"/>
      <c r="AC563" s="648"/>
      <c r="AD563" s="648"/>
      <c r="AE563" s="648"/>
      <c r="AF563" s="648"/>
      <c r="AG563" s="648"/>
      <c r="AH563" s="648"/>
      <c r="AI563" s="648"/>
      <c r="AJ563" s="648"/>
      <c r="AK563" s="648"/>
      <c r="AL563" s="648"/>
      <c r="AM563" s="648"/>
      <c r="AN563" s="648"/>
      <c r="AO563" s="648"/>
      <c r="AP563" s="648"/>
      <c r="AQ563" s="648"/>
      <c r="AR563" s="648"/>
      <c r="AS563" s="648"/>
      <c r="AT563" s="648"/>
      <c r="AU563" s="648"/>
      <c r="AV563" s="648"/>
      <c r="AW563" s="648"/>
      <c r="AX563" s="648"/>
      <c r="AY563" s="648"/>
      <c r="AZ563" s="648"/>
      <c r="BA563" s="648"/>
      <c r="BB563" s="648"/>
      <c r="BC563" s="648"/>
      <c r="BD563" s="648"/>
      <c r="BE563" s="648"/>
      <c r="BF563" s="648"/>
      <c r="BG563" s="648"/>
      <c r="BH563" s="648"/>
      <c r="BI563" s="648"/>
      <c r="BJ563" s="648"/>
      <c r="BK563" s="648"/>
      <c r="BL563" s="648"/>
      <c r="BM563" s="648"/>
      <c r="BN563" s="648"/>
      <c r="BO563" s="648"/>
      <c r="BP563" s="648"/>
      <c r="BQ563" s="648"/>
      <c r="BR563" s="648"/>
      <c r="BS563" s="648"/>
      <c r="BT563" s="648"/>
      <c r="BU563" s="648"/>
      <c r="BV563" s="648"/>
      <c r="BW563" s="648"/>
      <c r="BX563" s="648"/>
      <c r="BY563" s="648"/>
      <c r="BZ563" s="648"/>
      <c r="CA563" s="648"/>
      <c r="CB563" s="648"/>
      <c r="CC563" s="648"/>
      <c r="CD563" s="648"/>
      <c r="CE563" s="648"/>
      <c r="CF563" s="648"/>
      <c r="CG563" s="648"/>
      <c r="CH563" s="648"/>
      <c r="CI563" s="648"/>
      <c r="CJ563" s="648"/>
      <c r="CK563" s="648"/>
      <c r="CL563" s="648"/>
      <c r="CM563" s="648"/>
      <c r="CN563" s="648"/>
      <c r="CO563" s="648"/>
      <c r="CP563" s="648"/>
      <c r="CQ563" s="648"/>
      <c r="CR563" s="648"/>
      <c r="CS563" s="648"/>
      <c r="CT563" s="648"/>
      <c r="CU563" s="648"/>
      <c r="CV563" s="648"/>
      <c r="CW563" s="648"/>
      <c r="CX563" s="648"/>
      <c r="CY563" s="648"/>
      <c r="CZ563" s="648"/>
      <c r="DA563" s="648"/>
      <c r="DB563" s="648"/>
      <c r="DC563" s="648"/>
      <c r="DD563" s="648"/>
      <c r="DE563" s="648"/>
      <c r="DF563" s="648"/>
      <c r="DG563" s="648"/>
      <c r="DH563" s="648"/>
      <c r="DI563" s="648"/>
      <c r="DJ563" s="648"/>
      <c r="DK563" s="648"/>
      <c r="DL563" s="648"/>
      <c r="DM563" s="648"/>
      <c r="DN563" s="648"/>
      <c r="DO563" s="648"/>
      <c r="DP563" s="648"/>
      <c r="DQ563" s="648"/>
      <c r="DR563" s="648"/>
      <c r="DS563" s="648"/>
      <c r="DT563" s="648"/>
      <c r="DU563" s="648"/>
      <c r="DV563" s="648"/>
      <c r="DW563" s="648"/>
      <c r="DX563" s="648"/>
      <c r="DY563" s="648"/>
      <c r="DZ563" s="648"/>
      <c r="EA563" s="648"/>
      <c r="EB563" s="648"/>
      <c r="EC563" s="648"/>
      <c r="ED563" s="648"/>
      <c r="EE563" s="648"/>
      <c r="EF563" s="648"/>
      <c r="EG563" s="648"/>
      <c r="EH563" s="648"/>
      <c r="EI563" s="648"/>
      <c r="EJ563" s="648"/>
      <c r="EK563" s="648"/>
      <c r="EL563" s="648"/>
      <c r="EM563" s="648"/>
      <c r="EN563" s="648"/>
      <c r="EO563" s="648"/>
      <c r="EP563" s="648"/>
      <c r="EQ563" s="648"/>
      <c r="ER563" s="648"/>
      <c r="ES563" s="648"/>
      <c r="ET563" s="648"/>
      <c r="EU563" s="648"/>
      <c r="EV563" s="648"/>
      <c r="EW563" s="648"/>
      <c r="EX563" s="648"/>
      <c r="EY563" s="648"/>
      <c r="EZ563" s="648"/>
      <c r="FA563" s="648"/>
      <c r="FB563" s="648"/>
      <c r="FC563" s="648"/>
      <c r="FD563" s="648"/>
      <c r="FE563" s="648"/>
      <c r="FF563" s="648"/>
      <c r="FG563" s="648"/>
      <c r="FH563" s="648"/>
      <c r="FI563" s="648"/>
      <c r="FJ563" s="648"/>
      <c r="FK563" s="648"/>
      <c r="FL563" s="648"/>
      <c r="FM563" s="648"/>
      <c r="FN563" s="648"/>
      <c r="FO563" s="648"/>
      <c r="FP563" s="648"/>
      <c r="FQ563" s="648"/>
      <c r="FR563" s="648"/>
      <c r="FS563" s="648"/>
      <c r="FT563" s="648"/>
      <c r="FU563" s="648"/>
      <c r="FV563" s="648"/>
      <c r="FW563" s="648"/>
      <c r="FX563" s="648"/>
      <c r="FY563" s="648"/>
      <c r="FZ563" s="648"/>
      <c r="GA563" s="648"/>
      <c r="GB563" s="648"/>
      <c r="GC563" s="648"/>
      <c r="GD563" s="648"/>
      <c r="GE563" s="648"/>
      <c r="GF563" s="648"/>
      <c r="GG563" s="648"/>
      <c r="GH563" s="648"/>
      <c r="GI563" s="648"/>
      <c r="GJ563" s="648"/>
      <c r="GK563" s="648"/>
      <c r="GL563" s="648"/>
      <c r="GM563" s="648"/>
      <c r="GN563" s="648"/>
      <c r="GO563" s="648"/>
      <c r="GP563" s="648"/>
      <c r="GQ563" s="648"/>
      <c r="GR563" s="648"/>
      <c r="GS563" s="648"/>
      <c r="GT563" s="648"/>
      <c r="GU563" s="648"/>
      <c r="GV563" s="648"/>
      <c r="GW563" s="648"/>
      <c r="GX563" s="648"/>
      <c r="GY563" s="648"/>
      <c r="GZ563" s="648"/>
      <c r="HA563" s="648"/>
      <c r="HB563" s="648"/>
      <c r="HC563" s="648"/>
      <c r="HD563" s="648"/>
      <c r="HE563" s="648"/>
      <c r="HF563" s="648"/>
      <c r="HG563" s="648"/>
      <c r="HH563" s="648"/>
      <c r="HI563" s="648"/>
      <c r="HJ563" s="648"/>
      <c r="HK563" s="648"/>
      <c r="HL563" s="648"/>
    </row>
    <row r="564" spans="1:220" s="679" customFormat="1">
      <c r="A564" s="648"/>
      <c r="B564" s="648"/>
      <c r="C564" s="648"/>
      <c r="D564" s="648"/>
      <c r="E564" s="648"/>
      <c r="F564" s="648"/>
      <c r="G564" s="690"/>
      <c r="H564" s="691"/>
      <c r="I564" s="691"/>
      <c r="J564" s="645"/>
      <c r="K564" s="648"/>
      <c r="L564" s="648"/>
      <c r="M564" s="648"/>
      <c r="N564" s="648"/>
      <c r="O564" s="648"/>
      <c r="P564" s="648"/>
      <c r="Q564" s="648"/>
      <c r="R564" s="648"/>
      <c r="S564" s="648"/>
      <c r="T564" s="648"/>
      <c r="U564" s="648"/>
      <c r="V564" s="648"/>
      <c r="W564" s="648"/>
      <c r="X564" s="648"/>
      <c r="Y564" s="648"/>
      <c r="Z564" s="648"/>
      <c r="AA564" s="648"/>
      <c r="AB564" s="648"/>
      <c r="AC564" s="648"/>
      <c r="AD564" s="648"/>
      <c r="AE564" s="648"/>
      <c r="AF564" s="648"/>
      <c r="AG564" s="648"/>
      <c r="AH564" s="648"/>
      <c r="AI564" s="648"/>
      <c r="AJ564" s="648"/>
      <c r="AK564" s="648"/>
      <c r="AL564" s="648"/>
      <c r="AM564" s="648"/>
      <c r="AN564" s="648"/>
      <c r="AO564" s="648"/>
      <c r="AP564" s="648"/>
      <c r="AQ564" s="648"/>
      <c r="AR564" s="648"/>
      <c r="AS564" s="648"/>
      <c r="AT564" s="648"/>
      <c r="AU564" s="648"/>
      <c r="AV564" s="648"/>
      <c r="AW564" s="648"/>
      <c r="AX564" s="648"/>
      <c r="AY564" s="648"/>
      <c r="AZ564" s="648"/>
      <c r="BA564" s="648"/>
      <c r="BB564" s="648"/>
      <c r="BC564" s="648"/>
      <c r="BD564" s="648"/>
      <c r="BE564" s="648"/>
      <c r="BF564" s="648"/>
      <c r="BG564" s="648"/>
      <c r="BH564" s="648"/>
      <c r="BI564" s="648"/>
      <c r="BJ564" s="648"/>
      <c r="BK564" s="648"/>
      <c r="BL564" s="648"/>
      <c r="BM564" s="648"/>
      <c r="BN564" s="648"/>
      <c r="BO564" s="648"/>
      <c r="BP564" s="648"/>
      <c r="BQ564" s="648"/>
      <c r="BR564" s="648"/>
      <c r="BS564" s="648"/>
      <c r="BT564" s="648"/>
      <c r="BU564" s="648"/>
      <c r="BV564" s="648"/>
      <c r="BW564" s="648"/>
      <c r="BX564" s="648"/>
      <c r="BY564" s="648"/>
      <c r="BZ564" s="648"/>
      <c r="CA564" s="648"/>
      <c r="CB564" s="648"/>
      <c r="CC564" s="648"/>
      <c r="CD564" s="648"/>
      <c r="CE564" s="648"/>
      <c r="CF564" s="648"/>
      <c r="CG564" s="648"/>
      <c r="CH564" s="648"/>
      <c r="CI564" s="648"/>
      <c r="CJ564" s="648"/>
      <c r="CK564" s="648"/>
      <c r="CL564" s="648"/>
      <c r="CM564" s="648"/>
      <c r="CN564" s="648"/>
      <c r="CO564" s="648"/>
      <c r="CP564" s="648"/>
      <c r="CQ564" s="648"/>
      <c r="CR564" s="648"/>
      <c r="CS564" s="648"/>
      <c r="CT564" s="648"/>
      <c r="CU564" s="648"/>
      <c r="CV564" s="648"/>
      <c r="CW564" s="648"/>
      <c r="CX564" s="648"/>
      <c r="CY564" s="648"/>
      <c r="CZ564" s="648"/>
      <c r="DA564" s="648"/>
      <c r="DB564" s="648"/>
      <c r="DC564" s="648"/>
      <c r="DD564" s="648"/>
      <c r="DE564" s="648"/>
      <c r="DF564" s="648"/>
      <c r="DG564" s="648"/>
      <c r="DH564" s="648"/>
      <c r="DI564" s="648"/>
      <c r="DJ564" s="648"/>
      <c r="DK564" s="648"/>
      <c r="DL564" s="648"/>
      <c r="DM564" s="648"/>
      <c r="DN564" s="648"/>
      <c r="DO564" s="648"/>
      <c r="DP564" s="648"/>
      <c r="DQ564" s="648"/>
      <c r="DR564" s="648"/>
      <c r="DS564" s="648"/>
      <c r="DT564" s="648"/>
      <c r="DU564" s="648"/>
      <c r="DV564" s="648"/>
      <c r="DW564" s="648"/>
      <c r="DX564" s="648"/>
      <c r="DY564" s="648"/>
      <c r="DZ564" s="648"/>
      <c r="EA564" s="648"/>
      <c r="EB564" s="648"/>
      <c r="EC564" s="648"/>
      <c r="ED564" s="648"/>
      <c r="EE564" s="648"/>
      <c r="EF564" s="648"/>
      <c r="EG564" s="648"/>
      <c r="EH564" s="648"/>
      <c r="EI564" s="648"/>
      <c r="EJ564" s="648"/>
      <c r="EK564" s="648"/>
      <c r="EL564" s="648"/>
      <c r="EM564" s="648"/>
      <c r="EN564" s="648"/>
      <c r="EO564" s="648"/>
      <c r="EP564" s="648"/>
      <c r="EQ564" s="648"/>
      <c r="ER564" s="648"/>
      <c r="ES564" s="648"/>
      <c r="ET564" s="648"/>
      <c r="EU564" s="648"/>
      <c r="EV564" s="648"/>
      <c r="EW564" s="648"/>
      <c r="EX564" s="648"/>
      <c r="EY564" s="648"/>
      <c r="EZ564" s="648"/>
      <c r="FA564" s="648"/>
      <c r="FB564" s="648"/>
      <c r="FC564" s="648"/>
      <c r="FD564" s="648"/>
      <c r="FE564" s="648"/>
      <c r="FF564" s="648"/>
      <c r="FG564" s="648"/>
      <c r="FH564" s="648"/>
      <c r="FI564" s="648"/>
      <c r="FJ564" s="648"/>
      <c r="FK564" s="648"/>
      <c r="FL564" s="648"/>
      <c r="FM564" s="648"/>
      <c r="FN564" s="648"/>
      <c r="FO564" s="648"/>
      <c r="FP564" s="648"/>
      <c r="FQ564" s="648"/>
      <c r="FR564" s="648"/>
      <c r="FS564" s="648"/>
      <c r="FT564" s="648"/>
      <c r="FU564" s="648"/>
      <c r="FV564" s="648"/>
      <c r="FW564" s="648"/>
      <c r="FX564" s="648"/>
      <c r="FY564" s="648"/>
      <c r="FZ564" s="648"/>
      <c r="GA564" s="648"/>
      <c r="GB564" s="648"/>
      <c r="GC564" s="648"/>
      <c r="GD564" s="648"/>
      <c r="GE564" s="648"/>
      <c r="GF564" s="648"/>
      <c r="GG564" s="648"/>
      <c r="GH564" s="648"/>
      <c r="GI564" s="648"/>
      <c r="GJ564" s="648"/>
      <c r="GK564" s="648"/>
      <c r="GL564" s="648"/>
      <c r="GM564" s="648"/>
      <c r="GN564" s="648"/>
      <c r="GO564" s="648"/>
      <c r="GP564" s="648"/>
      <c r="GQ564" s="648"/>
      <c r="GR564" s="648"/>
      <c r="GS564" s="648"/>
      <c r="GT564" s="648"/>
      <c r="GU564" s="648"/>
      <c r="GV564" s="648"/>
      <c r="GW564" s="648"/>
      <c r="GX564" s="648"/>
      <c r="GY564" s="648"/>
      <c r="GZ564" s="648"/>
      <c r="HA564" s="648"/>
      <c r="HB564" s="648"/>
      <c r="HC564" s="648"/>
      <c r="HD564" s="648"/>
      <c r="HE564" s="648"/>
      <c r="HF564" s="648"/>
      <c r="HG564" s="648"/>
      <c r="HH564" s="648"/>
      <c r="HI564" s="648"/>
      <c r="HJ564" s="648"/>
      <c r="HK564" s="648"/>
      <c r="HL564" s="648"/>
    </row>
    <row r="565" spans="1:220" s="679" customFormat="1">
      <c r="A565" s="648"/>
      <c r="B565" s="648"/>
      <c r="C565" s="648"/>
      <c r="D565" s="648"/>
      <c r="E565" s="648"/>
      <c r="F565" s="648"/>
      <c r="G565" s="690"/>
      <c r="H565" s="691"/>
      <c r="I565" s="691"/>
      <c r="J565" s="645"/>
      <c r="K565" s="648"/>
      <c r="L565" s="648"/>
      <c r="M565" s="648"/>
      <c r="N565" s="648"/>
      <c r="O565" s="648"/>
      <c r="P565" s="648"/>
      <c r="Q565" s="648"/>
      <c r="R565" s="648"/>
      <c r="S565" s="648"/>
      <c r="T565" s="648"/>
      <c r="U565" s="648"/>
      <c r="V565" s="648"/>
      <c r="W565" s="648"/>
      <c r="X565" s="648"/>
      <c r="Y565" s="648"/>
      <c r="Z565" s="648"/>
      <c r="AA565" s="648"/>
      <c r="AB565" s="648"/>
      <c r="AC565" s="648"/>
      <c r="AD565" s="648"/>
      <c r="AE565" s="648"/>
      <c r="AF565" s="648"/>
      <c r="AG565" s="648"/>
      <c r="AH565" s="648"/>
      <c r="AI565" s="648"/>
      <c r="AJ565" s="648"/>
      <c r="AK565" s="648"/>
      <c r="AL565" s="648"/>
      <c r="AM565" s="648"/>
      <c r="AN565" s="648"/>
      <c r="AO565" s="648"/>
      <c r="AP565" s="648"/>
      <c r="AQ565" s="648"/>
      <c r="AR565" s="648"/>
      <c r="AS565" s="648"/>
      <c r="AT565" s="648"/>
      <c r="AU565" s="648"/>
      <c r="AV565" s="648"/>
      <c r="AW565" s="648"/>
      <c r="AX565" s="648"/>
      <c r="AY565" s="648"/>
      <c r="AZ565" s="648"/>
      <c r="BA565" s="648"/>
      <c r="BB565" s="648"/>
      <c r="BC565" s="648"/>
      <c r="BD565" s="648"/>
      <c r="BE565" s="648"/>
      <c r="BF565" s="648"/>
      <c r="BG565" s="648"/>
      <c r="BH565" s="648"/>
      <c r="BI565" s="648"/>
      <c r="BJ565" s="648"/>
      <c r="BK565" s="648"/>
      <c r="BL565" s="648"/>
      <c r="BM565" s="648"/>
      <c r="BN565" s="648"/>
      <c r="BO565" s="648"/>
      <c r="BP565" s="648"/>
      <c r="BQ565" s="648"/>
      <c r="BR565" s="648"/>
      <c r="BS565" s="648"/>
      <c r="BT565" s="648"/>
      <c r="BU565" s="648"/>
      <c r="BV565" s="648"/>
      <c r="BW565" s="648"/>
      <c r="BX565" s="648"/>
      <c r="BY565" s="648"/>
      <c r="BZ565" s="648"/>
      <c r="CA565" s="648"/>
      <c r="CB565" s="648"/>
      <c r="CC565" s="648"/>
      <c r="CD565" s="648"/>
      <c r="CE565" s="648"/>
      <c r="CF565" s="648"/>
      <c r="CG565" s="648"/>
      <c r="CH565" s="648"/>
      <c r="CI565" s="648"/>
      <c r="CJ565" s="648"/>
      <c r="CK565" s="648"/>
      <c r="CL565" s="648"/>
      <c r="CM565" s="648"/>
      <c r="CN565" s="648"/>
      <c r="CO565" s="648"/>
      <c r="CP565" s="648"/>
      <c r="CQ565" s="648"/>
      <c r="CR565" s="648"/>
      <c r="CS565" s="648"/>
      <c r="CT565" s="648"/>
      <c r="CU565" s="648"/>
      <c r="CV565" s="648"/>
      <c r="CW565" s="648"/>
      <c r="CX565" s="648"/>
      <c r="CY565" s="648"/>
      <c r="CZ565" s="648"/>
      <c r="DA565" s="648"/>
      <c r="DB565" s="648"/>
      <c r="DC565" s="648"/>
      <c r="DD565" s="648"/>
      <c r="DE565" s="648"/>
      <c r="DF565" s="648"/>
      <c r="DG565" s="648"/>
      <c r="DH565" s="648"/>
      <c r="DI565" s="648"/>
      <c r="DJ565" s="648"/>
      <c r="DK565" s="648"/>
      <c r="DL565" s="648"/>
      <c r="DM565" s="648"/>
      <c r="DN565" s="648"/>
      <c r="DO565" s="648"/>
      <c r="DP565" s="648"/>
      <c r="DQ565" s="648"/>
      <c r="DR565" s="648"/>
      <c r="DS565" s="648"/>
      <c r="DT565" s="648"/>
      <c r="DU565" s="648"/>
      <c r="DV565" s="648"/>
      <c r="DW565" s="648"/>
      <c r="DX565" s="648"/>
      <c r="DY565" s="648"/>
      <c r="DZ565" s="648"/>
      <c r="EA565" s="648"/>
      <c r="EB565" s="648"/>
      <c r="EC565" s="648"/>
      <c r="ED565" s="648"/>
      <c r="EE565" s="648"/>
      <c r="EF565" s="648"/>
      <c r="EG565" s="648"/>
      <c r="EH565" s="648"/>
      <c r="EI565" s="648"/>
      <c r="EJ565" s="648"/>
      <c r="EK565" s="648"/>
      <c r="EL565" s="648"/>
      <c r="EM565" s="648"/>
      <c r="EN565" s="648"/>
      <c r="EO565" s="648"/>
      <c r="EP565" s="648"/>
      <c r="EQ565" s="648"/>
      <c r="ER565" s="648"/>
      <c r="ES565" s="648"/>
      <c r="ET565" s="648"/>
      <c r="EU565" s="648"/>
      <c r="EV565" s="648"/>
      <c r="EW565" s="648"/>
      <c r="EX565" s="648"/>
      <c r="EY565" s="648"/>
      <c r="EZ565" s="648"/>
      <c r="FA565" s="648"/>
      <c r="FB565" s="648"/>
      <c r="FC565" s="648"/>
      <c r="FD565" s="648"/>
      <c r="FE565" s="648"/>
      <c r="FF565" s="648"/>
      <c r="FG565" s="648"/>
      <c r="FH565" s="648"/>
      <c r="FI565" s="648"/>
      <c r="FJ565" s="648"/>
      <c r="FK565" s="648"/>
      <c r="FL565" s="648"/>
      <c r="FM565" s="648"/>
      <c r="FN565" s="648"/>
      <c r="FO565" s="648"/>
      <c r="FP565" s="648"/>
      <c r="FQ565" s="648"/>
      <c r="FR565" s="648"/>
      <c r="FS565" s="648"/>
      <c r="FT565" s="648"/>
      <c r="FU565" s="648"/>
      <c r="FV565" s="648"/>
      <c r="FW565" s="648"/>
      <c r="FX565" s="648"/>
      <c r="FY565" s="648"/>
      <c r="FZ565" s="648"/>
      <c r="GA565" s="648"/>
      <c r="GB565" s="648"/>
      <c r="GC565" s="648"/>
      <c r="GD565" s="648"/>
      <c r="GE565" s="648"/>
      <c r="GF565" s="648"/>
      <c r="GG565" s="648"/>
      <c r="GH565" s="648"/>
      <c r="GI565" s="648"/>
      <c r="GJ565" s="648"/>
      <c r="GK565" s="648"/>
      <c r="GL565" s="648"/>
      <c r="GM565" s="648"/>
      <c r="GN565" s="648"/>
      <c r="GO565" s="648"/>
      <c r="GP565" s="648"/>
      <c r="GQ565" s="648"/>
      <c r="GR565" s="648"/>
      <c r="GS565" s="648"/>
      <c r="GT565" s="648"/>
      <c r="GU565" s="648"/>
      <c r="GV565" s="648"/>
      <c r="GW565" s="648"/>
      <c r="GX565" s="648"/>
      <c r="GY565" s="648"/>
      <c r="GZ565" s="648"/>
      <c r="HA565" s="648"/>
      <c r="HB565" s="648"/>
      <c r="HC565" s="648"/>
      <c r="HD565" s="648"/>
      <c r="HE565" s="648"/>
      <c r="HF565" s="648"/>
      <c r="HG565" s="648"/>
      <c r="HH565" s="648"/>
      <c r="HI565" s="648"/>
      <c r="HJ565" s="648"/>
      <c r="HK565" s="648"/>
      <c r="HL565" s="648"/>
    </row>
    <row r="566" spans="1:220" s="679" customFormat="1">
      <c r="A566" s="648"/>
      <c r="B566" s="648"/>
      <c r="C566" s="648"/>
      <c r="D566" s="648"/>
      <c r="E566" s="648"/>
      <c r="F566" s="648"/>
      <c r="G566" s="690"/>
      <c r="H566" s="691"/>
      <c r="I566" s="691"/>
      <c r="J566" s="645"/>
      <c r="K566" s="648"/>
      <c r="L566" s="648"/>
      <c r="M566" s="648"/>
      <c r="N566" s="648"/>
      <c r="O566" s="648"/>
      <c r="P566" s="648"/>
      <c r="Q566" s="648"/>
      <c r="R566" s="648"/>
      <c r="S566" s="648"/>
      <c r="T566" s="648"/>
      <c r="U566" s="648"/>
      <c r="V566" s="648"/>
      <c r="W566" s="648"/>
      <c r="X566" s="648"/>
      <c r="Y566" s="648"/>
      <c r="Z566" s="648"/>
      <c r="AA566" s="648"/>
      <c r="AB566" s="648"/>
      <c r="AC566" s="648"/>
      <c r="AD566" s="648"/>
      <c r="AE566" s="648"/>
      <c r="AF566" s="648"/>
      <c r="AG566" s="648"/>
      <c r="AH566" s="648"/>
      <c r="AI566" s="648"/>
      <c r="AJ566" s="648"/>
      <c r="AK566" s="648"/>
      <c r="AL566" s="648"/>
      <c r="AM566" s="648"/>
      <c r="AN566" s="648"/>
      <c r="AO566" s="648"/>
      <c r="AP566" s="648"/>
      <c r="AQ566" s="648"/>
      <c r="AR566" s="648"/>
      <c r="AS566" s="648"/>
      <c r="AT566" s="648"/>
      <c r="AU566" s="648"/>
      <c r="AV566" s="648"/>
      <c r="AW566" s="648"/>
      <c r="AX566" s="648"/>
      <c r="AY566" s="648"/>
      <c r="AZ566" s="648"/>
      <c r="BA566" s="648"/>
      <c r="BB566" s="648"/>
      <c r="BC566" s="648"/>
      <c r="BD566" s="648"/>
      <c r="BE566" s="648"/>
      <c r="BF566" s="648"/>
      <c r="BG566" s="648"/>
      <c r="BH566" s="648"/>
      <c r="BI566" s="648"/>
      <c r="BJ566" s="648"/>
      <c r="BK566" s="648"/>
      <c r="BL566" s="648"/>
      <c r="BM566" s="648"/>
      <c r="BN566" s="648"/>
      <c r="BO566" s="648"/>
      <c r="BP566" s="648"/>
      <c r="BQ566" s="648"/>
      <c r="BR566" s="648"/>
      <c r="BS566" s="648"/>
      <c r="BT566" s="648"/>
      <c r="BU566" s="648"/>
      <c r="BV566" s="648"/>
      <c r="BW566" s="648"/>
      <c r="BX566" s="648"/>
      <c r="BY566" s="648"/>
      <c r="BZ566" s="648"/>
      <c r="CA566" s="648"/>
      <c r="CB566" s="648"/>
      <c r="CC566" s="648"/>
      <c r="CD566" s="648"/>
      <c r="CE566" s="648"/>
      <c r="CF566" s="648"/>
      <c r="CG566" s="648"/>
      <c r="CH566" s="648"/>
      <c r="CI566" s="648"/>
      <c r="CJ566" s="648"/>
      <c r="CK566" s="648"/>
      <c r="CL566" s="648"/>
      <c r="CM566" s="648"/>
      <c r="CN566" s="648"/>
      <c r="CO566" s="648"/>
      <c r="CP566" s="648"/>
      <c r="CQ566" s="648"/>
      <c r="CR566" s="648"/>
      <c r="CS566" s="648"/>
      <c r="CT566" s="648"/>
      <c r="CU566" s="648"/>
      <c r="CV566" s="648"/>
      <c r="CW566" s="648"/>
      <c r="CX566" s="648"/>
      <c r="CY566" s="648"/>
      <c r="CZ566" s="648"/>
      <c r="DA566" s="648"/>
      <c r="DB566" s="648"/>
      <c r="DC566" s="648"/>
      <c r="DD566" s="648"/>
      <c r="DE566" s="648"/>
      <c r="DF566" s="648"/>
      <c r="DG566" s="648"/>
      <c r="DH566" s="648"/>
      <c r="DI566" s="648"/>
      <c r="DJ566" s="648"/>
      <c r="DK566" s="648"/>
      <c r="DL566" s="648"/>
      <c r="DM566" s="648"/>
      <c r="DN566" s="648"/>
      <c r="DO566" s="648"/>
      <c r="DP566" s="648"/>
      <c r="DQ566" s="648"/>
      <c r="DR566" s="648"/>
      <c r="DS566" s="648"/>
      <c r="DT566" s="648"/>
      <c r="DU566" s="648"/>
      <c r="DV566" s="648"/>
      <c r="DW566" s="648"/>
      <c r="DX566" s="648"/>
      <c r="DY566" s="648"/>
      <c r="DZ566" s="648"/>
      <c r="EA566" s="648"/>
      <c r="EB566" s="648"/>
      <c r="EC566" s="648"/>
      <c r="ED566" s="648"/>
      <c r="EE566" s="648"/>
      <c r="EF566" s="648"/>
      <c r="EG566" s="648"/>
      <c r="EH566" s="648"/>
      <c r="EI566" s="648"/>
      <c r="EJ566" s="648"/>
      <c r="EK566" s="648"/>
      <c r="EL566" s="648"/>
      <c r="EM566" s="648"/>
      <c r="EN566" s="648"/>
      <c r="EO566" s="648"/>
      <c r="EP566" s="648"/>
      <c r="EQ566" s="648"/>
      <c r="ER566" s="648"/>
      <c r="ES566" s="648"/>
      <c r="ET566" s="648"/>
      <c r="EU566" s="648"/>
      <c r="EV566" s="648"/>
      <c r="EW566" s="648"/>
      <c r="EX566" s="648"/>
      <c r="EY566" s="648"/>
      <c r="EZ566" s="648"/>
      <c r="FA566" s="648"/>
      <c r="FB566" s="648"/>
      <c r="FC566" s="648"/>
      <c r="FD566" s="648"/>
      <c r="FE566" s="648"/>
      <c r="FF566" s="648"/>
      <c r="FG566" s="648"/>
      <c r="FH566" s="648"/>
      <c r="FI566" s="648"/>
      <c r="FJ566" s="648"/>
      <c r="FK566" s="648"/>
      <c r="FL566" s="648"/>
      <c r="FM566" s="648"/>
      <c r="FN566" s="648"/>
      <c r="FO566" s="648"/>
      <c r="FP566" s="648"/>
      <c r="FQ566" s="648"/>
      <c r="FR566" s="648"/>
      <c r="FS566" s="648"/>
      <c r="FT566" s="648"/>
      <c r="FU566" s="648"/>
      <c r="FV566" s="648"/>
      <c r="FW566" s="648"/>
      <c r="FX566" s="648"/>
      <c r="FY566" s="648"/>
      <c r="FZ566" s="648"/>
      <c r="GA566" s="648"/>
      <c r="GB566" s="648"/>
      <c r="GC566" s="648"/>
      <c r="GD566" s="648"/>
      <c r="GE566" s="648"/>
      <c r="GF566" s="648"/>
      <c r="GG566" s="648"/>
      <c r="GH566" s="648"/>
      <c r="GI566" s="648"/>
      <c r="GJ566" s="648"/>
      <c r="GK566" s="648"/>
      <c r="GL566" s="648"/>
      <c r="GM566" s="648"/>
      <c r="GN566" s="648"/>
      <c r="GO566" s="648"/>
      <c r="GP566" s="648"/>
      <c r="GQ566" s="648"/>
      <c r="GR566" s="648"/>
      <c r="GS566" s="648"/>
      <c r="GT566" s="648"/>
      <c r="GU566" s="648"/>
      <c r="GV566" s="648"/>
      <c r="GW566" s="648"/>
      <c r="GX566" s="648"/>
      <c r="GY566" s="648"/>
      <c r="GZ566" s="648"/>
      <c r="HA566" s="648"/>
      <c r="HB566" s="648"/>
      <c r="HC566" s="648"/>
      <c r="HD566" s="648"/>
      <c r="HE566" s="648"/>
      <c r="HF566" s="648"/>
      <c r="HG566" s="648"/>
      <c r="HH566" s="648"/>
      <c r="HI566" s="648"/>
      <c r="HJ566" s="648"/>
      <c r="HK566" s="648"/>
      <c r="HL566" s="648"/>
    </row>
    <row r="567" spans="1:220" s="679" customFormat="1">
      <c r="A567" s="648"/>
      <c r="B567" s="648"/>
      <c r="C567" s="648"/>
      <c r="D567" s="648"/>
      <c r="E567" s="648"/>
      <c r="F567" s="648"/>
      <c r="G567" s="690"/>
      <c r="H567" s="691"/>
      <c r="I567" s="691"/>
      <c r="J567" s="645"/>
      <c r="K567" s="648"/>
      <c r="L567" s="648"/>
      <c r="M567" s="648"/>
      <c r="N567" s="648"/>
      <c r="O567" s="648"/>
      <c r="P567" s="648"/>
      <c r="Q567" s="648"/>
      <c r="R567" s="648"/>
      <c r="S567" s="648"/>
      <c r="T567" s="648"/>
      <c r="U567" s="648"/>
      <c r="V567" s="648"/>
      <c r="W567" s="648"/>
      <c r="X567" s="648"/>
      <c r="Y567" s="648"/>
      <c r="Z567" s="648"/>
      <c r="AA567" s="648"/>
      <c r="AB567" s="648"/>
      <c r="AC567" s="648"/>
      <c r="AD567" s="648"/>
      <c r="AE567" s="648"/>
      <c r="AF567" s="648"/>
      <c r="AG567" s="648"/>
      <c r="AH567" s="648"/>
      <c r="AI567" s="648"/>
      <c r="AJ567" s="648"/>
      <c r="AK567" s="648"/>
      <c r="AL567" s="648"/>
      <c r="AM567" s="648"/>
      <c r="AN567" s="648"/>
      <c r="AO567" s="648"/>
      <c r="AP567" s="648"/>
      <c r="AQ567" s="648"/>
      <c r="AR567" s="648"/>
      <c r="AS567" s="648"/>
      <c r="AT567" s="648"/>
      <c r="AU567" s="648"/>
      <c r="AV567" s="648"/>
      <c r="AW567" s="648"/>
      <c r="AX567" s="648"/>
      <c r="AY567" s="648"/>
      <c r="AZ567" s="648"/>
      <c r="BA567" s="648"/>
      <c r="BB567" s="648"/>
      <c r="BC567" s="648"/>
      <c r="BD567" s="648"/>
      <c r="BE567" s="648"/>
      <c r="BF567" s="648"/>
      <c r="BG567" s="648"/>
      <c r="BH567" s="648"/>
      <c r="BI567" s="648"/>
      <c r="BJ567" s="648"/>
      <c r="BK567" s="648"/>
      <c r="BL567" s="648"/>
      <c r="BM567" s="648"/>
      <c r="BN567" s="648"/>
      <c r="BO567" s="648"/>
      <c r="BP567" s="648"/>
      <c r="BQ567" s="648"/>
      <c r="BR567" s="648"/>
      <c r="BS567" s="648"/>
      <c r="BT567" s="648"/>
      <c r="BU567" s="648"/>
      <c r="BV567" s="648"/>
      <c r="BW567" s="648"/>
      <c r="BX567" s="648"/>
      <c r="BY567" s="648"/>
      <c r="BZ567" s="648"/>
      <c r="CA567" s="648"/>
      <c r="CB567" s="648"/>
      <c r="CC567" s="648"/>
      <c r="CD567" s="648"/>
      <c r="CE567" s="648"/>
      <c r="CF567" s="648"/>
      <c r="CG567" s="648"/>
      <c r="CH567" s="648"/>
      <c r="CI567" s="648"/>
      <c r="CJ567" s="648"/>
      <c r="CK567" s="648"/>
      <c r="CL567" s="648"/>
      <c r="CM567" s="648"/>
      <c r="CN567" s="648"/>
      <c r="CO567" s="648"/>
      <c r="CP567" s="648"/>
      <c r="CQ567" s="648"/>
      <c r="CR567" s="648"/>
      <c r="CS567" s="648"/>
      <c r="CT567" s="648"/>
      <c r="CU567" s="648"/>
      <c r="CV567" s="648"/>
      <c r="CW567" s="648"/>
      <c r="CX567" s="648"/>
      <c r="CY567" s="648"/>
      <c r="CZ567" s="648"/>
      <c r="DA567" s="648"/>
      <c r="DB567" s="648"/>
      <c r="DC567" s="648"/>
      <c r="DD567" s="648"/>
      <c r="DE567" s="648"/>
      <c r="DF567" s="648"/>
      <c r="DG567" s="648"/>
      <c r="DH567" s="648"/>
      <c r="DI567" s="648"/>
      <c r="DJ567" s="648"/>
      <c r="DK567" s="648"/>
      <c r="DL567" s="648"/>
      <c r="DM567" s="648"/>
      <c r="DN567" s="648"/>
      <c r="DO567" s="648"/>
      <c r="DP567" s="648"/>
      <c r="DQ567" s="648"/>
      <c r="DR567" s="648"/>
      <c r="DS567" s="648"/>
      <c r="DT567" s="648"/>
      <c r="DU567" s="648"/>
      <c r="DV567" s="648"/>
      <c r="DW567" s="648"/>
      <c r="DX567" s="648"/>
      <c r="DY567" s="648"/>
      <c r="DZ567" s="648"/>
      <c r="EA567" s="648"/>
      <c r="EB567" s="648"/>
      <c r="EC567" s="648"/>
      <c r="ED567" s="648"/>
      <c r="EE567" s="648"/>
      <c r="EF567" s="648"/>
      <c r="EG567" s="648"/>
      <c r="EH567" s="648"/>
      <c r="EI567" s="648"/>
      <c r="EJ567" s="648"/>
      <c r="EK567" s="648"/>
      <c r="EL567" s="648"/>
      <c r="EM567" s="648"/>
      <c r="EN567" s="648"/>
      <c r="EO567" s="648"/>
      <c r="EP567" s="648"/>
      <c r="EQ567" s="648"/>
      <c r="ER567" s="648"/>
      <c r="ES567" s="648"/>
      <c r="ET567" s="648"/>
      <c r="EU567" s="648"/>
      <c r="EV567" s="648"/>
      <c r="EW567" s="648"/>
      <c r="EX567" s="648"/>
      <c r="EY567" s="648"/>
      <c r="EZ567" s="648"/>
      <c r="FA567" s="648"/>
      <c r="FB567" s="648"/>
      <c r="FC567" s="648"/>
      <c r="FD567" s="648"/>
      <c r="FE567" s="648"/>
      <c r="FF567" s="648"/>
      <c r="FG567" s="648"/>
      <c r="FH567" s="648"/>
      <c r="FI567" s="648"/>
      <c r="FJ567" s="648"/>
      <c r="FK567" s="648"/>
      <c r="FL567" s="648"/>
      <c r="FM567" s="648"/>
      <c r="FN567" s="648"/>
      <c r="FO567" s="648"/>
      <c r="FP567" s="648"/>
      <c r="FQ567" s="648"/>
      <c r="FR567" s="648"/>
      <c r="FS567" s="648"/>
      <c r="FT567" s="648"/>
      <c r="FU567" s="648"/>
      <c r="FV567" s="648"/>
      <c r="FW567" s="648"/>
      <c r="FX567" s="648"/>
      <c r="FY567" s="648"/>
      <c r="FZ567" s="648"/>
      <c r="GA567" s="648"/>
      <c r="GB567" s="648"/>
      <c r="GC567" s="648"/>
      <c r="GD567" s="648"/>
      <c r="GE567" s="648"/>
      <c r="GF567" s="648"/>
      <c r="GG567" s="648"/>
      <c r="GH567" s="648"/>
      <c r="GI567" s="648"/>
      <c r="GJ567" s="648"/>
      <c r="GK567" s="648"/>
      <c r="GL567" s="648"/>
      <c r="GM567" s="648"/>
      <c r="GN567" s="648"/>
      <c r="GO567" s="648"/>
      <c r="GP567" s="648"/>
      <c r="GQ567" s="648"/>
      <c r="GR567" s="648"/>
      <c r="GS567" s="648"/>
      <c r="GT567" s="648"/>
      <c r="GU567" s="648"/>
      <c r="GV567" s="648"/>
      <c r="GW567" s="648"/>
      <c r="GX567" s="648"/>
      <c r="GY567" s="648"/>
      <c r="GZ567" s="648"/>
      <c r="HA567" s="648"/>
      <c r="HB567" s="648"/>
      <c r="HC567" s="648"/>
      <c r="HD567" s="648"/>
      <c r="HE567" s="648"/>
      <c r="HF567" s="648"/>
      <c r="HG567" s="648"/>
      <c r="HH567" s="648"/>
      <c r="HI567" s="648"/>
      <c r="HJ567" s="648"/>
      <c r="HK567" s="648"/>
      <c r="HL567" s="648"/>
    </row>
    <row r="568" spans="1:220" s="679" customFormat="1">
      <c r="A568" s="648"/>
      <c r="B568" s="648"/>
      <c r="C568" s="648"/>
      <c r="D568" s="648"/>
      <c r="E568" s="648"/>
      <c r="F568" s="648"/>
      <c r="G568" s="690"/>
      <c r="H568" s="691"/>
      <c r="I568" s="691"/>
      <c r="J568" s="645"/>
      <c r="K568" s="648"/>
      <c r="L568" s="648"/>
      <c r="M568" s="648"/>
      <c r="N568" s="648"/>
      <c r="O568" s="648"/>
      <c r="P568" s="648"/>
      <c r="Q568" s="648"/>
      <c r="R568" s="648"/>
      <c r="S568" s="648"/>
      <c r="T568" s="648"/>
      <c r="U568" s="648"/>
      <c r="V568" s="648"/>
      <c r="W568" s="648"/>
      <c r="X568" s="648"/>
      <c r="Y568" s="648"/>
      <c r="Z568" s="648"/>
      <c r="AA568" s="648"/>
      <c r="AB568" s="648"/>
      <c r="AC568" s="648"/>
      <c r="AD568" s="648"/>
      <c r="AE568" s="648"/>
      <c r="AF568" s="648"/>
      <c r="AG568" s="648"/>
      <c r="AH568" s="648"/>
      <c r="AI568" s="648"/>
      <c r="AJ568" s="648"/>
      <c r="AK568" s="648"/>
      <c r="AL568" s="648"/>
      <c r="AM568" s="648"/>
      <c r="AN568" s="648"/>
      <c r="AO568" s="648"/>
      <c r="AP568" s="648"/>
      <c r="AQ568" s="648"/>
      <c r="AR568" s="648"/>
      <c r="AS568" s="648"/>
      <c r="AT568" s="648"/>
      <c r="AU568" s="648"/>
      <c r="AV568" s="648"/>
      <c r="AW568" s="648"/>
      <c r="AX568" s="648"/>
      <c r="AY568" s="648"/>
      <c r="AZ568" s="648"/>
      <c r="BA568" s="648"/>
      <c r="BB568" s="648"/>
      <c r="BC568" s="648"/>
      <c r="BD568" s="648"/>
      <c r="BE568" s="648"/>
      <c r="BF568" s="648"/>
      <c r="BG568" s="648"/>
      <c r="BH568" s="648"/>
      <c r="BI568" s="648"/>
      <c r="BJ568" s="648"/>
      <c r="BK568" s="648"/>
      <c r="BL568" s="648"/>
      <c r="BM568" s="648"/>
      <c r="BN568" s="648"/>
      <c r="BO568" s="648"/>
      <c r="BP568" s="648"/>
      <c r="BQ568" s="648"/>
      <c r="BR568" s="648"/>
      <c r="BS568" s="648"/>
      <c r="BT568" s="648"/>
      <c r="BU568" s="648"/>
      <c r="BV568" s="648"/>
      <c r="BW568" s="648"/>
      <c r="BX568" s="648"/>
      <c r="BY568" s="648"/>
      <c r="BZ568" s="648"/>
      <c r="CA568" s="648"/>
      <c r="CB568" s="648"/>
      <c r="CC568" s="648"/>
      <c r="CD568" s="648"/>
      <c r="CE568" s="648"/>
      <c r="CF568" s="648"/>
      <c r="CG568" s="648"/>
      <c r="CH568" s="648"/>
      <c r="CI568" s="648"/>
      <c r="CJ568" s="648"/>
      <c r="CK568" s="648"/>
      <c r="CL568" s="648"/>
      <c r="CM568" s="648"/>
      <c r="CN568" s="648"/>
      <c r="CO568" s="648"/>
      <c r="CP568" s="648"/>
      <c r="CQ568" s="648"/>
      <c r="CR568" s="648"/>
      <c r="CS568" s="648"/>
      <c r="CT568" s="648"/>
      <c r="CU568" s="648"/>
      <c r="CV568" s="648"/>
      <c r="CW568" s="648"/>
      <c r="CX568" s="648"/>
      <c r="CY568" s="648"/>
      <c r="CZ568" s="648"/>
      <c r="DA568" s="648"/>
      <c r="DB568" s="648"/>
      <c r="DC568" s="648"/>
      <c r="DD568" s="648"/>
      <c r="DE568" s="648"/>
      <c r="DF568" s="648"/>
      <c r="DG568" s="648"/>
      <c r="DH568" s="648"/>
      <c r="DI568" s="648"/>
      <c r="DJ568" s="648"/>
      <c r="DK568" s="648"/>
      <c r="DL568" s="648"/>
      <c r="DM568" s="648"/>
      <c r="DN568" s="648"/>
      <c r="DO568" s="648"/>
      <c r="DP568" s="648"/>
      <c r="DQ568" s="648"/>
      <c r="DR568" s="648"/>
      <c r="DS568" s="648"/>
      <c r="DT568" s="648"/>
      <c r="DU568" s="648"/>
      <c r="DV568" s="648"/>
      <c r="DW568" s="648"/>
      <c r="DX568" s="648"/>
      <c r="DY568" s="648"/>
      <c r="DZ568" s="648"/>
      <c r="EA568" s="648"/>
      <c r="EB568" s="648"/>
      <c r="EC568" s="648"/>
      <c r="ED568" s="648"/>
      <c r="EE568" s="648"/>
      <c r="EF568" s="648"/>
      <c r="EG568" s="648"/>
      <c r="EH568" s="648"/>
      <c r="EI568" s="648"/>
      <c r="EJ568" s="648"/>
      <c r="EK568" s="648"/>
      <c r="EL568" s="648"/>
      <c r="EM568" s="648"/>
      <c r="EN568" s="648"/>
      <c r="EO568" s="648"/>
      <c r="EP568" s="648"/>
      <c r="EQ568" s="648"/>
      <c r="ER568" s="648"/>
      <c r="ES568" s="648"/>
      <c r="ET568" s="648"/>
      <c r="EU568" s="648"/>
      <c r="EV568" s="648"/>
      <c r="EW568" s="648"/>
      <c r="EX568" s="648"/>
      <c r="EY568" s="648"/>
      <c r="EZ568" s="648"/>
      <c r="FA568" s="648"/>
      <c r="FB568" s="648"/>
      <c r="FC568" s="648"/>
      <c r="FD568" s="648"/>
      <c r="FE568" s="648"/>
      <c r="FF568" s="648"/>
      <c r="FG568" s="648"/>
      <c r="FH568" s="648"/>
      <c r="FI568" s="648"/>
      <c r="FJ568" s="648"/>
      <c r="FK568" s="648"/>
      <c r="FL568" s="648"/>
      <c r="FM568" s="648"/>
      <c r="FN568" s="648"/>
      <c r="FO568" s="648"/>
      <c r="FP568" s="648"/>
      <c r="FQ568" s="648"/>
      <c r="FR568" s="648"/>
      <c r="FS568" s="648"/>
      <c r="FT568" s="648"/>
      <c r="FU568" s="648"/>
      <c r="FV568" s="648"/>
      <c r="FW568" s="648"/>
      <c r="FX568" s="648"/>
      <c r="FY568" s="648"/>
      <c r="FZ568" s="648"/>
      <c r="GA568" s="648"/>
      <c r="GB568" s="648"/>
      <c r="GC568" s="648"/>
      <c r="GD568" s="648"/>
      <c r="GE568" s="648"/>
      <c r="GF568" s="648"/>
      <c r="GG568" s="648"/>
      <c r="GH568" s="648"/>
      <c r="GI568" s="648"/>
      <c r="GJ568" s="648"/>
      <c r="GK568" s="648"/>
      <c r="GL568" s="648"/>
      <c r="GM568" s="648"/>
      <c r="GN568" s="648"/>
      <c r="GO568" s="648"/>
      <c r="GP568" s="648"/>
      <c r="GQ568" s="648"/>
      <c r="GR568" s="648"/>
      <c r="GS568" s="648"/>
      <c r="GT568" s="648"/>
      <c r="GU568" s="648"/>
      <c r="GV568" s="648"/>
      <c r="GW568" s="648"/>
      <c r="GX568" s="648"/>
      <c r="GY568" s="648"/>
      <c r="GZ568" s="648"/>
      <c r="HA568" s="648"/>
      <c r="HB568" s="648"/>
      <c r="HC568" s="648"/>
      <c r="HD568" s="648"/>
      <c r="HE568" s="648"/>
      <c r="HF568" s="648"/>
      <c r="HG568" s="648"/>
      <c r="HH568" s="648"/>
      <c r="HI568" s="648"/>
      <c r="HJ568" s="648"/>
      <c r="HK568" s="648"/>
      <c r="HL568" s="648"/>
    </row>
    <row r="569" spans="1:220" s="679" customFormat="1">
      <c r="A569" s="648"/>
      <c r="B569" s="648"/>
      <c r="C569" s="648"/>
      <c r="D569" s="648"/>
      <c r="E569" s="648"/>
      <c r="F569" s="648"/>
      <c r="G569" s="690"/>
      <c r="H569" s="691"/>
      <c r="I569" s="691"/>
      <c r="J569" s="645"/>
      <c r="K569" s="648"/>
      <c r="L569" s="648"/>
      <c r="M569" s="648"/>
      <c r="N569" s="648"/>
      <c r="O569" s="648"/>
      <c r="P569" s="648"/>
      <c r="Q569" s="648"/>
      <c r="R569" s="648"/>
      <c r="S569" s="648"/>
      <c r="T569" s="648"/>
      <c r="U569" s="648"/>
      <c r="V569" s="648"/>
      <c r="W569" s="648"/>
      <c r="X569" s="648"/>
      <c r="Y569" s="648"/>
      <c r="Z569" s="648"/>
      <c r="AA569" s="648"/>
      <c r="AB569" s="648"/>
      <c r="AC569" s="648"/>
      <c r="AD569" s="648"/>
      <c r="AE569" s="648"/>
      <c r="AF569" s="648"/>
      <c r="AG569" s="648"/>
      <c r="AH569" s="648"/>
      <c r="AI569" s="648"/>
      <c r="AJ569" s="648"/>
      <c r="AK569" s="648"/>
      <c r="AL569" s="648"/>
      <c r="AM569" s="648"/>
      <c r="AN569" s="648"/>
      <c r="AO569" s="648"/>
      <c r="AP569" s="648"/>
      <c r="AQ569" s="648"/>
      <c r="AR569" s="648"/>
      <c r="AS569" s="648"/>
      <c r="AT569" s="648"/>
      <c r="AU569" s="648"/>
      <c r="AV569" s="648"/>
      <c r="AW569" s="648"/>
      <c r="AX569" s="648"/>
      <c r="AY569" s="648"/>
      <c r="AZ569" s="648"/>
      <c r="BA569" s="648"/>
      <c r="BB569" s="648"/>
      <c r="BC569" s="648"/>
      <c r="BD569" s="648"/>
      <c r="BE569" s="648"/>
      <c r="BF569" s="648"/>
      <c r="BG569" s="648"/>
      <c r="BH569" s="648"/>
      <c r="BI569" s="648"/>
      <c r="BJ569" s="648"/>
      <c r="BK569" s="648"/>
      <c r="BL569" s="648"/>
      <c r="BM569" s="648"/>
      <c r="BN569" s="648"/>
      <c r="BO569" s="648"/>
      <c r="BP569" s="648"/>
      <c r="BQ569" s="648"/>
      <c r="BR569" s="648"/>
      <c r="BS569" s="648"/>
      <c r="BT569" s="648"/>
      <c r="BU569" s="648"/>
      <c r="BV569" s="648"/>
      <c r="BW569" s="648"/>
      <c r="BX569" s="648"/>
      <c r="BY569" s="648"/>
      <c r="BZ569" s="648"/>
      <c r="CA569" s="648"/>
      <c r="CB569" s="648"/>
      <c r="CC569" s="648"/>
      <c r="CD569" s="648"/>
      <c r="CE569" s="648"/>
      <c r="CF569" s="648"/>
      <c r="CG569" s="648"/>
      <c r="CH569" s="648"/>
      <c r="CI569" s="648"/>
      <c r="CJ569" s="648"/>
      <c r="CK569" s="648"/>
      <c r="CL569" s="648"/>
      <c r="CM569" s="648"/>
      <c r="CN569" s="648"/>
      <c r="CO569" s="648"/>
      <c r="CP569" s="648"/>
      <c r="CQ569" s="648"/>
      <c r="CR569" s="648"/>
      <c r="CS569" s="648"/>
      <c r="CT569" s="648"/>
      <c r="CU569" s="648"/>
      <c r="CV569" s="648"/>
      <c r="CW569" s="648"/>
      <c r="CX569" s="648"/>
      <c r="CY569" s="648"/>
      <c r="CZ569" s="648"/>
      <c r="DA569" s="648"/>
      <c r="DB569" s="648"/>
      <c r="DC569" s="648"/>
      <c r="DD569" s="648"/>
      <c r="DE569" s="648"/>
      <c r="DF569" s="648"/>
      <c r="DG569" s="648"/>
      <c r="DH569" s="648"/>
      <c r="DI569" s="648"/>
      <c r="DJ569" s="648"/>
      <c r="DK569" s="648"/>
      <c r="DL569" s="648"/>
      <c r="DM569" s="648"/>
      <c r="DN569" s="648"/>
      <c r="DO569" s="648"/>
      <c r="DP569" s="648"/>
      <c r="DQ569" s="648"/>
      <c r="DR569" s="648"/>
      <c r="DS569" s="648"/>
      <c r="DT569" s="648"/>
      <c r="DU569" s="648"/>
      <c r="DV569" s="648"/>
      <c r="DW569" s="648"/>
      <c r="DX569" s="648"/>
      <c r="DY569" s="648"/>
      <c r="DZ569" s="648"/>
      <c r="EA569" s="648"/>
      <c r="EB569" s="648"/>
      <c r="EC569" s="648"/>
      <c r="ED569" s="648"/>
      <c r="EE569" s="648"/>
      <c r="EF569" s="648"/>
      <c r="EG569" s="648"/>
      <c r="EH569" s="648"/>
      <c r="EI569" s="648"/>
      <c r="EJ569" s="648"/>
      <c r="EK569" s="648"/>
      <c r="EL569" s="648"/>
      <c r="EM569" s="648"/>
      <c r="EN569" s="648"/>
      <c r="EO569" s="648"/>
      <c r="EP569" s="648"/>
      <c r="EQ569" s="648"/>
      <c r="ER569" s="648"/>
      <c r="ES569" s="648"/>
      <c r="ET569" s="648"/>
      <c r="EU569" s="648"/>
      <c r="EV569" s="648"/>
      <c r="EW569" s="648"/>
      <c r="EX569" s="648"/>
      <c r="EY569" s="648"/>
      <c r="EZ569" s="648"/>
      <c r="FA569" s="648"/>
      <c r="FB569" s="648"/>
      <c r="FC569" s="648"/>
      <c r="FD569" s="648"/>
      <c r="FE569" s="648"/>
      <c r="FF569" s="648"/>
      <c r="FG569" s="648"/>
      <c r="FH569" s="648"/>
      <c r="FI569" s="648"/>
      <c r="FJ569" s="648"/>
      <c r="FK569" s="648"/>
      <c r="FL569" s="648"/>
      <c r="FM569" s="648"/>
      <c r="FN569" s="648"/>
      <c r="FO569" s="648"/>
      <c r="FP569" s="648"/>
      <c r="FQ569" s="648"/>
      <c r="FR569" s="648"/>
      <c r="FS569" s="648"/>
      <c r="FT569" s="648"/>
      <c r="FU569" s="648"/>
      <c r="FV569" s="648"/>
      <c r="FW569" s="648"/>
      <c r="FX569" s="648"/>
      <c r="FY569" s="648"/>
      <c r="FZ569" s="648"/>
      <c r="GA569" s="648"/>
      <c r="GB569" s="648"/>
      <c r="GC569" s="648"/>
      <c r="GD569" s="648"/>
      <c r="GE569" s="648"/>
      <c r="GF569" s="648"/>
      <c r="GG569" s="648"/>
      <c r="GH569" s="648"/>
      <c r="GI569" s="648"/>
      <c r="GJ569" s="648"/>
      <c r="GK569" s="648"/>
      <c r="GL569" s="648"/>
      <c r="GM569" s="648"/>
      <c r="GN569" s="648"/>
      <c r="GO569" s="648"/>
      <c r="GP569" s="648"/>
      <c r="GQ569" s="648"/>
      <c r="GR569" s="648"/>
      <c r="GS569" s="648"/>
      <c r="GT569" s="648"/>
      <c r="GU569" s="648"/>
      <c r="GV569" s="648"/>
      <c r="GW569" s="648"/>
      <c r="GX569" s="648"/>
      <c r="GY569" s="648"/>
      <c r="GZ569" s="648"/>
      <c r="HA569" s="648"/>
      <c r="HB569" s="648"/>
      <c r="HC569" s="648"/>
      <c r="HD569" s="648"/>
      <c r="HE569" s="648"/>
      <c r="HF569" s="648"/>
      <c r="HG569" s="648"/>
      <c r="HH569" s="648"/>
      <c r="HI569" s="648"/>
      <c r="HJ569" s="648"/>
      <c r="HK569" s="648"/>
      <c r="HL569" s="648"/>
    </row>
    <row r="570" spans="1:220" s="679" customFormat="1">
      <c r="A570" s="648"/>
      <c r="B570" s="648"/>
      <c r="C570" s="648"/>
      <c r="D570" s="648"/>
      <c r="E570" s="648"/>
      <c r="F570" s="648"/>
      <c r="G570" s="690"/>
      <c r="H570" s="691"/>
      <c r="I570" s="691"/>
      <c r="J570" s="645"/>
      <c r="K570" s="648"/>
      <c r="L570" s="648"/>
      <c r="M570" s="648"/>
      <c r="N570" s="648"/>
      <c r="O570" s="648"/>
      <c r="P570" s="648"/>
      <c r="Q570" s="648"/>
      <c r="R570" s="648"/>
      <c r="S570" s="648"/>
      <c r="T570" s="648"/>
      <c r="U570" s="648"/>
      <c r="V570" s="648"/>
      <c r="W570" s="648"/>
      <c r="X570" s="648"/>
      <c r="Y570" s="648"/>
      <c r="Z570" s="648"/>
      <c r="AA570" s="648"/>
      <c r="AB570" s="648"/>
      <c r="AC570" s="648"/>
      <c r="AD570" s="648"/>
      <c r="AE570" s="648"/>
      <c r="AF570" s="648"/>
      <c r="AG570" s="648"/>
      <c r="AH570" s="648"/>
      <c r="AI570" s="648"/>
      <c r="AJ570" s="648"/>
      <c r="AK570" s="648"/>
      <c r="AL570" s="648"/>
      <c r="AM570" s="648"/>
      <c r="AN570" s="648"/>
      <c r="AO570" s="648"/>
      <c r="AP570" s="648"/>
      <c r="AQ570" s="648"/>
      <c r="AR570" s="648"/>
      <c r="AS570" s="648"/>
      <c r="AT570" s="648"/>
      <c r="AU570" s="648"/>
      <c r="AV570" s="648"/>
      <c r="AW570" s="648"/>
      <c r="AX570" s="648"/>
      <c r="AY570" s="648"/>
      <c r="AZ570" s="648"/>
      <c r="BA570" s="648"/>
      <c r="BB570" s="648"/>
      <c r="BC570" s="648"/>
      <c r="BD570" s="648"/>
      <c r="BE570" s="648"/>
      <c r="BF570" s="648"/>
      <c r="BG570" s="648"/>
      <c r="BH570" s="648"/>
      <c r="BI570" s="648"/>
      <c r="BJ570" s="648"/>
      <c r="BK570" s="648"/>
      <c r="BL570" s="648"/>
      <c r="BM570" s="648"/>
      <c r="BN570" s="648"/>
      <c r="BO570" s="648"/>
      <c r="BP570" s="648"/>
      <c r="BQ570" s="648"/>
      <c r="BR570" s="648"/>
      <c r="BS570" s="648"/>
      <c r="BT570" s="648"/>
      <c r="BU570" s="648"/>
      <c r="BV570" s="648"/>
      <c r="BW570" s="648"/>
      <c r="BX570" s="648"/>
      <c r="BY570" s="648"/>
      <c r="BZ570" s="648"/>
      <c r="CA570" s="648"/>
      <c r="CB570" s="648"/>
      <c r="CC570" s="648"/>
      <c r="CD570" s="648"/>
      <c r="CE570" s="648"/>
      <c r="CF570" s="648"/>
      <c r="CG570" s="648"/>
      <c r="CH570" s="648"/>
      <c r="CI570" s="648"/>
      <c r="CJ570" s="648"/>
      <c r="CK570" s="648"/>
      <c r="CL570" s="648"/>
      <c r="CM570" s="648"/>
      <c r="CN570" s="648"/>
      <c r="CO570" s="648"/>
      <c r="CP570" s="648"/>
      <c r="CQ570" s="648"/>
      <c r="CR570" s="648"/>
      <c r="CS570" s="648"/>
      <c r="CT570" s="648"/>
      <c r="CU570" s="648"/>
      <c r="CV570" s="648"/>
      <c r="CW570" s="648"/>
      <c r="CX570" s="648"/>
      <c r="CY570" s="648"/>
      <c r="CZ570" s="648"/>
      <c r="DA570" s="648"/>
      <c r="DB570" s="648"/>
      <c r="DC570" s="648"/>
      <c r="DD570" s="648"/>
      <c r="DE570" s="648"/>
      <c r="DF570" s="648"/>
      <c r="DG570" s="648"/>
      <c r="DH570" s="648"/>
      <c r="DI570" s="648"/>
      <c r="DJ570" s="648"/>
      <c r="DK570" s="648"/>
      <c r="DL570" s="648"/>
      <c r="DM570" s="648"/>
      <c r="DN570" s="648"/>
      <c r="DO570" s="648"/>
      <c r="DP570" s="648"/>
      <c r="DQ570" s="648"/>
      <c r="DR570" s="648"/>
      <c r="DS570" s="648"/>
      <c r="DT570" s="648"/>
      <c r="DU570" s="648"/>
      <c r="DV570" s="648"/>
      <c r="DW570" s="648"/>
      <c r="DX570" s="648"/>
      <c r="DY570" s="648"/>
      <c r="DZ570" s="648"/>
      <c r="EA570" s="648"/>
      <c r="EB570" s="648"/>
      <c r="EC570" s="648"/>
      <c r="ED570" s="648"/>
      <c r="EE570" s="648"/>
      <c r="EF570" s="648"/>
      <c r="EG570" s="648"/>
      <c r="EH570" s="648"/>
      <c r="EI570" s="648"/>
      <c r="EJ570" s="648"/>
      <c r="EK570" s="648"/>
      <c r="EL570" s="648"/>
      <c r="EM570" s="648"/>
      <c r="EN570" s="648"/>
      <c r="EO570" s="648"/>
      <c r="EP570" s="648"/>
      <c r="EQ570" s="648"/>
      <c r="ER570" s="648"/>
      <c r="ES570" s="648"/>
      <c r="ET570" s="648"/>
      <c r="EU570" s="648"/>
      <c r="EV570" s="648"/>
      <c r="EW570" s="648"/>
      <c r="EX570" s="648"/>
      <c r="EY570" s="648"/>
      <c r="EZ570" s="648"/>
      <c r="FA570" s="648"/>
      <c r="FB570" s="648"/>
      <c r="FC570" s="648"/>
      <c r="FD570" s="648"/>
      <c r="FE570" s="648"/>
      <c r="FF570" s="648"/>
      <c r="FG570" s="648"/>
      <c r="FH570" s="648"/>
      <c r="FI570" s="648"/>
      <c r="FJ570" s="648"/>
      <c r="FK570" s="648"/>
      <c r="FL570" s="648"/>
      <c r="FM570" s="648"/>
      <c r="FN570" s="648"/>
      <c r="FO570" s="648"/>
      <c r="FP570" s="648"/>
      <c r="FQ570" s="648"/>
      <c r="FR570" s="648"/>
      <c r="FS570" s="648"/>
      <c r="FT570" s="648"/>
      <c r="FU570" s="648"/>
      <c r="FV570" s="648"/>
      <c r="FW570" s="648"/>
      <c r="FX570" s="648"/>
      <c r="FY570" s="648"/>
      <c r="FZ570" s="648"/>
      <c r="GA570" s="648"/>
      <c r="GB570" s="648"/>
      <c r="GC570" s="648"/>
      <c r="GD570" s="648"/>
      <c r="GE570" s="648"/>
      <c r="GF570" s="648"/>
      <c r="GG570" s="648"/>
      <c r="GH570" s="648"/>
      <c r="GI570" s="648"/>
      <c r="GJ570" s="648"/>
      <c r="GK570" s="648"/>
      <c r="GL570" s="648"/>
      <c r="GM570" s="648"/>
      <c r="GN570" s="648"/>
      <c r="GO570" s="648"/>
      <c r="GP570" s="648"/>
      <c r="GQ570" s="648"/>
      <c r="GR570" s="648"/>
      <c r="GS570" s="648"/>
      <c r="GT570" s="648"/>
      <c r="GU570" s="648"/>
      <c r="GV570" s="648"/>
      <c r="GW570" s="648"/>
      <c r="GX570" s="648"/>
      <c r="GY570" s="648"/>
      <c r="GZ570" s="648"/>
      <c r="HA570" s="648"/>
      <c r="HB570" s="648"/>
      <c r="HC570" s="648"/>
      <c r="HD570" s="648"/>
      <c r="HE570" s="648"/>
      <c r="HF570" s="648"/>
      <c r="HG570" s="648"/>
      <c r="HH570" s="648"/>
      <c r="HI570" s="648"/>
      <c r="HJ570" s="648"/>
      <c r="HK570" s="648"/>
      <c r="HL570" s="648"/>
    </row>
    <row r="571" spans="1:220" s="679" customFormat="1">
      <c r="A571" s="648"/>
      <c r="B571" s="648"/>
      <c r="C571" s="648"/>
      <c r="D571" s="648"/>
      <c r="E571" s="648"/>
      <c r="F571" s="648"/>
      <c r="G571" s="690"/>
      <c r="H571" s="691"/>
      <c r="I571" s="691"/>
      <c r="J571" s="645"/>
      <c r="K571" s="648"/>
      <c r="L571" s="648"/>
      <c r="M571" s="648"/>
      <c r="N571" s="648"/>
      <c r="O571" s="648"/>
      <c r="P571" s="648"/>
      <c r="Q571" s="648"/>
      <c r="R571" s="648"/>
      <c r="S571" s="648"/>
      <c r="T571" s="648"/>
      <c r="U571" s="648"/>
      <c r="V571" s="648"/>
      <c r="W571" s="648"/>
      <c r="X571" s="648"/>
      <c r="Y571" s="648"/>
      <c r="Z571" s="648"/>
      <c r="AA571" s="648"/>
      <c r="AB571" s="648"/>
      <c r="AC571" s="648"/>
      <c r="AD571" s="648"/>
      <c r="AE571" s="648"/>
      <c r="AF571" s="648"/>
      <c r="AG571" s="648"/>
      <c r="AH571" s="648"/>
      <c r="AI571" s="648"/>
      <c r="AJ571" s="648"/>
      <c r="AK571" s="648"/>
      <c r="AL571" s="648"/>
      <c r="AM571" s="648"/>
      <c r="AN571" s="648"/>
      <c r="AO571" s="648"/>
      <c r="AP571" s="648"/>
      <c r="AQ571" s="648"/>
      <c r="AR571" s="648"/>
      <c r="AS571" s="648"/>
      <c r="AT571" s="648"/>
      <c r="AU571" s="648"/>
      <c r="AV571" s="648"/>
      <c r="AW571" s="648"/>
      <c r="AX571" s="648"/>
      <c r="AY571" s="648"/>
      <c r="AZ571" s="648"/>
      <c r="BA571" s="648"/>
      <c r="BB571" s="648"/>
      <c r="BC571" s="648"/>
      <c r="BD571" s="648"/>
      <c r="BE571" s="648"/>
      <c r="BF571" s="648"/>
      <c r="BG571" s="648"/>
      <c r="BH571" s="648"/>
      <c r="BI571" s="648"/>
      <c r="BJ571" s="648"/>
      <c r="BK571" s="648"/>
      <c r="BL571" s="648"/>
      <c r="BM571" s="648"/>
      <c r="BN571" s="648"/>
      <c r="BO571" s="648"/>
      <c r="BP571" s="648"/>
      <c r="BQ571" s="648"/>
      <c r="BR571" s="648"/>
      <c r="BS571" s="648"/>
      <c r="BT571" s="648"/>
      <c r="BU571" s="648"/>
      <c r="BV571" s="648"/>
      <c r="BW571" s="648"/>
      <c r="BX571" s="648"/>
      <c r="BY571" s="648"/>
      <c r="BZ571" s="648"/>
      <c r="CA571" s="648"/>
      <c r="CB571" s="648"/>
      <c r="CC571" s="648"/>
      <c r="CD571" s="648"/>
      <c r="CE571" s="648"/>
      <c r="CF571" s="648"/>
      <c r="CG571" s="648"/>
      <c r="CH571" s="648"/>
      <c r="CI571" s="648"/>
      <c r="CJ571" s="648"/>
      <c r="CK571" s="648"/>
      <c r="CL571" s="648"/>
      <c r="CM571" s="648"/>
      <c r="CN571" s="648"/>
      <c r="CO571" s="648"/>
      <c r="CP571" s="648"/>
      <c r="CQ571" s="648"/>
      <c r="CR571" s="648"/>
      <c r="CS571" s="648"/>
      <c r="CT571" s="648"/>
      <c r="CU571" s="648"/>
      <c r="CV571" s="648"/>
      <c r="CW571" s="648"/>
      <c r="CX571" s="648"/>
      <c r="CY571" s="648"/>
      <c r="CZ571" s="648"/>
      <c r="DA571" s="648"/>
      <c r="DB571" s="648"/>
      <c r="DC571" s="648"/>
      <c r="DD571" s="648"/>
      <c r="DE571" s="648"/>
      <c r="DF571" s="648"/>
      <c r="DG571" s="648"/>
      <c r="DH571" s="648"/>
      <c r="DI571" s="648"/>
      <c r="DJ571" s="648"/>
      <c r="DK571" s="648"/>
      <c r="DL571" s="648"/>
      <c r="DM571" s="648"/>
      <c r="DN571" s="648"/>
      <c r="DO571" s="648"/>
      <c r="DP571" s="648"/>
      <c r="DQ571" s="648"/>
      <c r="DR571" s="648"/>
      <c r="DS571" s="648"/>
      <c r="DT571" s="648"/>
      <c r="DU571" s="648"/>
      <c r="DV571" s="648"/>
      <c r="DW571" s="648"/>
      <c r="DX571" s="648"/>
      <c r="DY571" s="648"/>
      <c r="DZ571" s="648"/>
      <c r="EA571" s="648"/>
      <c r="EB571" s="648"/>
      <c r="EC571" s="648"/>
      <c r="ED571" s="648"/>
      <c r="EE571" s="648"/>
      <c r="EF571" s="648"/>
      <c r="EG571" s="648"/>
      <c r="EH571" s="648"/>
      <c r="EI571" s="648"/>
      <c r="EJ571" s="648"/>
      <c r="EK571" s="648"/>
      <c r="EL571" s="648"/>
      <c r="EM571" s="648"/>
      <c r="EN571" s="648"/>
      <c r="EO571" s="648"/>
      <c r="EP571" s="648"/>
      <c r="EQ571" s="648"/>
      <c r="ER571" s="648"/>
      <c r="ES571" s="648"/>
      <c r="ET571" s="648"/>
      <c r="EU571" s="648"/>
      <c r="EV571" s="648"/>
      <c r="EW571" s="648"/>
      <c r="EX571" s="648"/>
      <c r="EY571" s="648"/>
      <c r="EZ571" s="648"/>
      <c r="FA571" s="648"/>
      <c r="FB571" s="648"/>
      <c r="FC571" s="648"/>
      <c r="FD571" s="648"/>
      <c r="FE571" s="648"/>
      <c r="FF571" s="648"/>
      <c r="FG571" s="648"/>
      <c r="FH571" s="648"/>
      <c r="FI571" s="648"/>
      <c r="FJ571" s="648"/>
      <c r="FK571" s="648"/>
      <c r="FL571" s="648"/>
      <c r="FM571" s="648"/>
      <c r="FN571" s="648"/>
      <c r="FO571" s="648"/>
      <c r="FP571" s="648"/>
      <c r="FQ571" s="648"/>
      <c r="FR571" s="648"/>
      <c r="FS571" s="648"/>
      <c r="FT571" s="648"/>
      <c r="FU571" s="648"/>
      <c r="FV571" s="648"/>
      <c r="FW571" s="648"/>
      <c r="FX571" s="648"/>
      <c r="FY571" s="648"/>
      <c r="FZ571" s="648"/>
      <c r="GA571" s="648"/>
      <c r="GB571" s="648"/>
      <c r="GC571" s="648"/>
      <c r="GD571" s="648"/>
      <c r="GE571" s="648"/>
      <c r="GF571" s="648"/>
      <c r="GG571" s="648"/>
      <c r="GH571" s="648"/>
      <c r="GI571" s="648"/>
      <c r="GJ571" s="648"/>
      <c r="GK571" s="648"/>
      <c r="GL571" s="648"/>
      <c r="GM571" s="648"/>
      <c r="GN571" s="648"/>
      <c r="GO571" s="648"/>
      <c r="GP571" s="648"/>
      <c r="GQ571" s="648"/>
      <c r="GR571" s="648"/>
      <c r="GS571" s="648"/>
      <c r="GT571" s="648"/>
      <c r="GU571" s="648"/>
      <c r="GV571" s="648"/>
      <c r="GW571" s="648"/>
      <c r="GX571" s="648"/>
      <c r="GY571" s="648"/>
      <c r="GZ571" s="648"/>
      <c r="HA571" s="648"/>
      <c r="HB571" s="648"/>
      <c r="HC571" s="648"/>
      <c r="HD571" s="648"/>
      <c r="HE571" s="648"/>
      <c r="HF571" s="648"/>
      <c r="HG571" s="648"/>
      <c r="HH571" s="648"/>
      <c r="HI571" s="648"/>
      <c r="HJ571" s="648"/>
      <c r="HK571" s="648"/>
      <c r="HL571" s="648"/>
    </row>
    <row r="572" spans="1:220" s="679" customFormat="1">
      <c r="A572" s="648"/>
      <c r="B572" s="648"/>
      <c r="C572" s="648"/>
      <c r="D572" s="648"/>
      <c r="E572" s="648"/>
      <c r="F572" s="648"/>
      <c r="G572" s="690"/>
      <c r="H572" s="691"/>
      <c r="I572" s="691"/>
      <c r="J572" s="645"/>
      <c r="K572" s="648"/>
      <c r="L572" s="648"/>
      <c r="M572" s="648"/>
      <c r="N572" s="648"/>
      <c r="O572" s="648"/>
      <c r="P572" s="648"/>
      <c r="Q572" s="648"/>
      <c r="R572" s="648"/>
      <c r="S572" s="648"/>
      <c r="T572" s="648"/>
      <c r="U572" s="648"/>
      <c r="V572" s="648"/>
      <c r="W572" s="648"/>
      <c r="X572" s="648"/>
      <c r="Y572" s="648"/>
      <c r="Z572" s="648"/>
      <c r="AA572" s="648"/>
      <c r="AB572" s="648"/>
      <c r="AC572" s="648"/>
      <c r="AD572" s="648"/>
      <c r="AE572" s="648"/>
      <c r="AF572" s="648"/>
      <c r="AG572" s="648"/>
      <c r="AH572" s="648"/>
      <c r="AI572" s="648"/>
      <c r="AJ572" s="648"/>
      <c r="AK572" s="648"/>
      <c r="AL572" s="648"/>
      <c r="AM572" s="648"/>
      <c r="AN572" s="648"/>
      <c r="AO572" s="648"/>
      <c r="AP572" s="648"/>
      <c r="AQ572" s="648"/>
      <c r="AR572" s="648"/>
      <c r="AS572" s="648"/>
      <c r="AT572" s="648"/>
      <c r="AU572" s="648"/>
      <c r="AV572" s="648"/>
      <c r="AW572" s="648"/>
      <c r="AX572" s="648"/>
      <c r="AY572" s="648"/>
      <c r="AZ572" s="648"/>
      <c r="BA572" s="648"/>
      <c r="BB572" s="648"/>
      <c r="BC572" s="648"/>
      <c r="BD572" s="648"/>
      <c r="BE572" s="648"/>
      <c r="BF572" s="648"/>
      <c r="BG572" s="648"/>
      <c r="BH572" s="648"/>
      <c r="BI572" s="648"/>
      <c r="BJ572" s="648"/>
      <c r="BK572" s="648"/>
      <c r="BL572" s="648"/>
      <c r="BM572" s="648"/>
      <c r="BN572" s="648"/>
      <c r="BO572" s="648"/>
      <c r="BP572" s="648"/>
      <c r="BQ572" s="648"/>
      <c r="BR572" s="648"/>
      <c r="BS572" s="648"/>
      <c r="BT572" s="648"/>
      <c r="BU572" s="648"/>
      <c r="BV572" s="648"/>
      <c r="BW572" s="648"/>
      <c r="BX572" s="648"/>
      <c r="BY572" s="648"/>
      <c r="BZ572" s="648"/>
      <c r="CA572" s="648"/>
      <c r="CB572" s="648"/>
      <c r="CC572" s="648"/>
      <c r="CD572" s="648"/>
      <c r="CE572" s="648"/>
      <c r="CF572" s="648"/>
      <c r="CG572" s="648"/>
      <c r="CH572" s="648"/>
      <c r="CI572" s="648"/>
      <c r="CJ572" s="648"/>
      <c r="CK572" s="648"/>
      <c r="CL572" s="648"/>
      <c r="CM572" s="648"/>
      <c r="CN572" s="648"/>
      <c r="CO572" s="648"/>
      <c r="CP572" s="648"/>
      <c r="CQ572" s="648"/>
      <c r="CR572" s="648"/>
      <c r="CS572" s="648"/>
      <c r="CT572" s="648"/>
      <c r="CU572" s="648"/>
      <c r="CV572" s="648"/>
      <c r="CW572" s="648"/>
      <c r="CX572" s="648"/>
      <c r="CY572" s="648"/>
      <c r="CZ572" s="648"/>
      <c r="DA572" s="648"/>
      <c r="DB572" s="648"/>
      <c r="DC572" s="648"/>
      <c r="DD572" s="648"/>
      <c r="DE572" s="648"/>
      <c r="DF572" s="648"/>
      <c r="DG572" s="648"/>
      <c r="DH572" s="648"/>
      <c r="DI572" s="648"/>
      <c r="DJ572" s="648"/>
      <c r="DK572" s="648"/>
      <c r="DL572" s="648"/>
      <c r="DM572" s="648"/>
      <c r="DN572" s="648"/>
      <c r="DO572" s="648"/>
      <c r="DP572" s="648"/>
      <c r="DQ572" s="648"/>
      <c r="DR572" s="648"/>
      <c r="DS572" s="648"/>
      <c r="DT572" s="648"/>
      <c r="DU572" s="648"/>
      <c r="DV572" s="648"/>
      <c r="DW572" s="648"/>
      <c r="DX572" s="648"/>
      <c r="DY572" s="648"/>
      <c r="DZ572" s="648"/>
      <c r="EA572" s="648"/>
      <c r="EB572" s="648"/>
      <c r="EC572" s="648"/>
      <c r="ED572" s="648"/>
      <c r="EE572" s="648"/>
      <c r="EF572" s="648"/>
      <c r="EG572" s="648"/>
      <c r="EH572" s="648"/>
      <c r="EI572" s="648"/>
      <c r="EJ572" s="648"/>
      <c r="EK572" s="648"/>
      <c r="EL572" s="648"/>
      <c r="EM572" s="648"/>
      <c r="EN572" s="648"/>
      <c r="EO572" s="648"/>
      <c r="EP572" s="648"/>
      <c r="EQ572" s="648"/>
      <c r="ER572" s="648"/>
      <c r="ES572" s="648"/>
      <c r="ET572" s="648"/>
      <c r="EU572" s="648"/>
      <c r="EV572" s="648"/>
      <c r="EW572" s="648"/>
      <c r="EX572" s="648"/>
      <c r="EY572" s="648"/>
      <c r="EZ572" s="648"/>
      <c r="FA572" s="648"/>
      <c r="FB572" s="648"/>
      <c r="FC572" s="648"/>
      <c r="FD572" s="648"/>
      <c r="FE572" s="648"/>
      <c r="FF572" s="648"/>
      <c r="FG572" s="648"/>
      <c r="FH572" s="648"/>
      <c r="FI572" s="648"/>
      <c r="FJ572" s="648"/>
      <c r="FK572" s="648"/>
      <c r="FL572" s="648"/>
      <c r="FM572" s="648"/>
      <c r="FN572" s="648"/>
      <c r="FO572" s="648"/>
      <c r="FP572" s="648"/>
      <c r="FQ572" s="648"/>
      <c r="FR572" s="648"/>
      <c r="FS572" s="648"/>
      <c r="FT572" s="648"/>
      <c r="FU572" s="648"/>
      <c r="FV572" s="648"/>
      <c r="FW572" s="648"/>
      <c r="FX572" s="648"/>
      <c r="FY572" s="648"/>
      <c r="FZ572" s="648"/>
      <c r="GA572" s="648"/>
      <c r="GB572" s="648"/>
      <c r="GC572" s="648"/>
      <c r="GD572" s="648"/>
      <c r="GE572" s="648"/>
      <c r="GF572" s="648"/>
      <c r="GG572" s="648"/>
      <c r="GH572" s="648"/>
      <c r="GI572" s="648"/>
      <c r="GJ572" s="648"/>
      <c r="GK572" s="648"/>
      <c r="GL572" s="648"/>
      <c r="GM572" s="648"/>
      <c r="GN572" s="648"/>
      <c r="GO572" s="648"/>
      <c r="GP572" s="648"/>
      <c r="GQ572" s="648"/>
      <c r="GR572" s="648"/>
      <c r="GS572" s="648"/>
      <c r="GT572" s="648"/>
      <c r="GU572" s="648"/>
      <c r="GV572" s="648"/>
      <c r="GW572" s="648"/>
      <c r="GX572" s="648"/>
      <c r="GY572" s="648"/>
      <c r="GZ572" s="648"/>
      <c r="HA572" s="648"/>
      <c r="HB572" s="648"/>
      <c r="HC572" s="648"/>
      <c r="HD572" s="648"/>
      <c r="HE572" s="648"/>
      <c r="HF572" s="648"/>
      <c r="HG572" s="648"/>
      <c r="HH572" s="648"/>
      <c r="HI572" s="648"/>
      <c r="HJ572" s="648"/>
      <c r="HK572" s="648"/>
      <c r="HL572" s="648"/>
    </row>
  </sheetData>
  <mergeCells count="5">
    <mergeCell ref="A2:F2"/>
    <mergeCell ref="G2:G3"/>
    <mergeCell ref="J2:J3"/>
    <mergeCell ref="H2:H3"/>
    <mergeCell ref="I2:I3"/>
  </mergeCells>
  <phoneticPr fontId="67" type="noConversion"/>
  <printOptions horizontalCentered="1"/>
  <pageMargins left="0.33" right="0.3" top="0.28000000000000003" bottom="0.28000000000000003" header="0.17" footer="0.16"/>
  <pageSetup paperSize="9" scale="70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5"/>
  <sheetViews>
    <sheetView zoomScaleNormal="100" workbookViewId="0">
      <selection activeCell="G23" sqref="G22:N23"/>
    </sheetView>
  </sheetViews>
  <sheetFormatPr defaultRowHeight="15.75"/>
  <cols>
    <col min="1" max="1" width="42.42578125" style="505" customWidth="1"/>
    <col min="2" max="2" width="20.140625" style="505" customWidth="1"/>
    <col min="3" max="3" width="17" style="505" customWidth="1"/>
    <col min="4" max="4" width="2.7109375" style="506" hidden="1" customWidth="1"/>
    <col min="5" max="5" width="2.28515625" style="505" customWidth="1"/>
    <col min="6" max="6" width="17.85546875" style="505" customWidth="1"/>
    <col min="7" max="7" width="10.5703125" style="505" customWidth="1"/>
    <col min="8" max="8" width="13.28515625" style="505" bestFit="1" customWidth="1"/>
    <col min="9" max="9" width="11.28515625" style="505" bestFit="1" customWidth="1"/>
    <col min="10" max="10" width="9.140625" style="505"/>
    <col min="11" max="11" width="13.5703125" style="1109" bestFit="1" customWidth="1"/>
    <col min="12" max="12" width="9.140625" style="505"/>
    <col min="13" max="13" width="13.42578125" style="505" bestFit="1" customWidth="1"/>
    <col min="14" max="14" width="10.42578125" style="505" customWidth="1"/>
    <col min="15" max="16384" width="9.140625" style="505"/>
  </cols>
  <sheetData>
    <row r="1" spans="1:13">
      <c r="A1" s="504" t="s">
        <v>100</v>
      </c>
    </row>
    <row r="4" spans="1:13" s="509" customFormat="1" ht="24.75" customHeight="1">
      <c r="A4" s="507" t="s">
        <v>89</v>
      </c>
      <c r="B4" s="507" t="s">
        <v>3489</v>
      </c>
      <c r="C4" s="507" t="s">
        <v>7</v>
      </c>
      <c r="D4" s="508"/>
      <c r="K4" s="1110"/>
    </row>
    <row r="5" spans="1:13" s="511" customFormat="1" ht="22.5" customHeight="1">
      <c r="A5" s="512" t="s">
        <v>745</v>
      </c>
      <c r="B5" s="513">
        <v>2353442</v>
      </c>
      <c r="C5" s="513">
        <v>600100100200</v>
      </c>
      <c r="D5" s="510"/>
      <c r="K5" s="1108"/>
    </row>
    <row r="6" spans="1:13" s="511" customFormat="1" ht="22.5" customHeight="1">
      <c r="A6" s="512" t="s">
        <v>90</v>
      </c>
      <c r="B6" s="513">
        <v>9297000</v>
      </c>
      <c r="C6" s="513">
        <v>600100100200</v>
      </c>
      <c r="D6" s="510"/>
      <c r="F6" s="514"/>
      <c r="G6" s="514"/>
      <c r="H6" s="514"/>
      <c r="K6" s="1108"/>
    </row>
    <row r="7" spans="1:13" s="511" customFormat="1" ht="22.5" customHeight="1">
      <c r="A7" s="512" t="s">
        <v>104</v>
      </c>
      <c r="B7" s="513">
        <v>2328685</v>
      </c>
      <c r="C7" s="513">
        <v>600100100200</v>
      </c>
      <c r="D7" s="510"/>
      <c r="F7" s="514"/>
      <c r="G7" s="514"/>
      <c r="H7" s="514"/>
      <c r="K7" s="1108"/>
    </row>
    <row r="8" spans="1:13" s="511" customFormat="1" ht="28.5" customHeight="1">
      <c r="A8" s="512" t="s">
        <v>3197</v>
      </c>
      <c r="B8" s="513">
        <v>1647409</v>
      </c>
      <c r="C8" s="513">
        <v>600100100200</v>
      </c>
      <c r="D8" s="510"/>
      <c r="F8" s="514"/>
      <c r="G8" s="514"/>
      <c r="H8" s="1564"/>
      <c r="K8" s="1108"/>
    </row>
    <row r="9" spans="1:13" s="511" customFormat="1" ht="30" customHeight="1">
      <c r="A9" s="512" t="s">
        <v>119</v>
      </c>
      <c r="B9" s="513">
        <v>1200000</v>
      </c>
      <c r="C9" s="513">
        <v>600100100200</v>
      </c>
      <c r="D9" s="510">
        <v>1200000</v>
      </c>
      <c r="F9" s="514"/>
      <c r="G9" s="514"/>
      <c r="H9" s="1565"/>
      <c r="K9" s="1108"/>
    </row>
    <row r="10" spans="1:13" s="511" customFormat="1" ht="22.5" customHeight="1">
      <c r="A10" s="512" t="s">
        <v>2853</v>
      </c>
      <c r="B10" s="513">
        <v>9489297</v>
      </c>
      <c r="C10" s="513">
        <v>600100100200</v>
      </c>
      <c r="D10" s="510"/>
      <c r="F10" s="1112"/>
      <c r="G10" s="1112"/>
      <c r="H10" s="1112"/>
      <c r="I10" s="1108"/>
      <c r="J10" s="1108"/>
      <c r="K10" s="1108"/>
    </row>
    <row r="11" spans="1:13" s="511" customFormat="1" ht="22.5" customHeight="1">
      <c r="A11" s="515" t="s">
        <v>91</v>
      </c>
      <c r="B11" s="516">
        <f>SUM(B5:B10)</f>
        <v>26315833</v>
      </c>
      <c r="C11" s="517"/>
      <c r="D11" s="510"/>
      <c r="K11" s="1108"/>
    </row>
    <row r="12" spans="1:13" s="511" customFormat="1" ht="32.25" customHeight="1">
      <c r="A12" s="507" t="s">
        <v>92</v>
      </c>
      <c r="B12" s="507" t="s">
        <v>3489</v>
      </c>
      <c r="C12" s="507" t="s">
        <v>7</v>
      </c>
      <c r="D12" s="508"/>
      <c r="F12" s="519"/>
      <c r="G12" s="519"/>
      <c r="K12" s="1108"/>
    </row>
    <row r="13" spans="1:13" s="511" customFormat="1" ht="32.25" customHeight="1">
      <c r="A13" s="1051" t="s">
        <v>93</v>
      </c>
      <c r="B13" s="1052">
        <v>180372</v>
      </c>
      <c r="C13" s="1046">
        <v>600100200200</v>
      </c>
      <c r="D13" s="518"/>
      <c r="F13" s="519"/>
      <c r="G13" s="519"/>
      <c r="K13" s="1108"/>
    </row>
    <row r="14" spans="1:13" s="511" customFormat="1" ht="22.5" customHeight="1">
      <c r="A14" s="1050" t="s">
        <v>122</v>
      </c>
      <c r="B14" s="1054">
        <v>30000</v>
      </c>
      <c r="C14" s="1046">
        <v>600100200200</v>
      </c>
      <c r="D14" s="518"/>
      <c r="F14" s="519"/>
      <c r="G14" s="519"/>
      <c r="K14" s="1108"/>
    </row>
    <row r="15" spans="1:13" s="511" customFormat="1" ht="22.5" customHeight="1">
      <c r="A15" s="1050" t="s">
        <v>127</v>
      </c>
      <c r="B15" s="1052">
        <v>732633</v>
      </c>
      <c r="C15" s="1046"/>
      <c r="D15" s="518"/>
      <c r="F15" s="519"/>
      <c r="G15" s="519"/>
      <c r="K15" s="1108"/>
      <c r="L15" s="1566"/>
      <c r="M15" s="1566"/>
    </row>
    <row r="16" spans="1:13" s="511" customFormat="1" ht="22.5" customHeight="1">
      <c r="A16" s="515" t="s">
        <v>91</v>
      </c>
      <c r="B16" s="516">
        <f>SUM(B13:B15)</f>
        <v>943005</v>
      </c>
      <c r="C16" s="521"/>
      <c r="D16" s="518"/>
      <c r="F16" s="522"/>
      <c r="K16" s="1108"/>
    </row>
    <row r="17" spans="1:14" s="511" customFormat="1" ht="22.5" customHeight="1">
      <c r="A17" s="507" t="s">
        <v>94</v>
      </c>
      <c r="B17" s="507" t="s">
        <v>3489</v>
      </c>
      <c r="C17" s="507" t="s">
        <v>7</v>
      </c>
      <c r="D17" s="508"/>
      <c r="K17" s="1108"/>
      <c r="M17" s="1114"/>
      <c r="N17" s="1114"/>
    </row>
    <row r="18" spans="1:14" s="511" customFormat="1" ht="22.5" customHeight="1">
      <c r="A18" s="523"/>
      <c r="B18" s="523"/>
      <c r="C18" s="521"/>
      <c r="D18" s="518"/>
      <c r="H18" s="1108"/>
      <c r="I18" s="1566"/>
      <c r="J18" s="1566"/>
      <c r="K18" s="1108"/>
      <c r="M18" s="1115"/>
      <c r="N18" s="1114"/>
    </row>
    <row r="19" spans="1:14" s="511" customFormat="1" ht="22.5" customHeight="1">
      <c r="A19" s="524"/>
      <c r="B19" s="524"/>
      <c r="C19" s="525"/>
      <c r="D19" s="518"/>
      <c r="H19" s="1108"/>
      <c r="K19" s="1108"/>
      <c r="M19" s="1115"/>
      <c r="N19" s="1114"/>
    </row>
    <row r="20" spans="1:14" s="511" customFormat="1" ht="22.5" customHeight="1">
      <c r="A20" s="507" t="s">
        <v>95</v>
      </c>
      <c r="B20" s="507" t="s">
        <v>3489</v>
      </c>
      <c r="C20" s="507" t="s">
        <v>7</v>
      </c>
      <c r="D20" s="508"/>
      <c r="H20" s="1108"/>
      <c r="K20" s="1108"/>
      <c r="M20" s="1115"/>
      <c r="N20" s="1114"/>
    </row>
    <row r="21" spans="1:14" s="511" customFormat="1" ht="22.5" customHeight="1">
      <c r="A21" s="512" t="s">
        <v>96</v>
      </c>
      <c r="B21" s="513">
        <v>18807</v>
      </c>
      <c r="C21" s="526">
        <v>600200100400</v>
      </c>
      <c r="D21" s="518"/>
      <c r="H21" s="1108"/>
      <c r="K21" s="1108"/>
      <c r="M21" s="1115"/>
      <c r="N21" s="1114"/>
    </row>
    <row r="22" spans="1:14" s="527" customFormat="1" ht="22.5" customHeight="1">
      <c r="A22" s="515" t="s">
        <v>91</v>
      </c>
      <c r="B22" s="516">
        <f>SUM(B21:B21)</f>
        <v>18807</v>
      </c>
      <c r="C22" s="521"/>
      <c r="D22" s="518"/>
      <c r="E22" s="511"/>
      <c r="H22" s="1111"/>
      <c r="K22" s="1111"/>
      <c r="M22" s="1113"/>
      <c r="N22" s="1116"/>
    </row>
    <row r="23" spans="1:14" s="527" customFormat="1" ht="22.5" customHeight="1">
      <c r="A23" s="507" t="s">
        <v>97</v>
      </c>
      <c r="B23" s="507" t="s">
        <v>3489</v>
      </c>
      <c r="C23" s="507" t="s">
        <v>7</v>
      </c>
      <c r="D23" s="508"/>
      <c r="E23" s="511"/>
      <c r="F23" s="507" t="s">
        <v>103</v>
      </c>
      <c r="H23" s="1111"/>
      <c r="I23" s="1111"/>
      <c r="K23" s="1113"/>
      <c r="M23" s="1113"/>
      <c r="N23" s="1116"/>
    </row>
    <row r="24" spans="1:14" s="511" customFormat="1" ht="22.5" customHeight="1">
      <c r="A24" s="520" t="s">
        <v>896</v>
      </c>
      <c r="B24" s="513">
        <v>0</v>
      </c>
      <c r="C24" s="521" t="s">
        <v>98</v>
      </c>
      <c r="D24" s="508"/>
      <c r="E24" s="527"/>
      <c r="F24" s="521"/>
      <c r="H24" s="1108"/>
      <c r="K24" s="1108"/>
    </row>
    <row r="25" spans="1:14" s="511" customFormat="1" ht="22.5" customHeight="1">
      <c r="A25" s="513" t="s">
        <v>105</v>
      </c>
      <c r="B25" s="513"/>
      <c r="C25" s="1049" t="s">
        <v>98</v>
      </c>
      <c r="D25" s="508"/>
      <c r="E25" s="527"/>
      <c r="F25" s="521"/>
      <c r="H25" s="1108"/>
      <c r="K25" s="1108"/>
    </row>
    <row r="26" spans="1:14">
      <c r="A26" s="515" t="s">
        <v>91</v>
      </c>
      <c r="B26" s="516">
        <f>SUM(B24:B25)</f>
        <v>0</v>
      </c>
      <c r="C26" s="528"/>
      <c r="D26" s="518"/>
      <c r="E26" s="511"/>
      <c r="F26" s="528"/>
      <c r="H26" s="527"/>
      <c r="I26" s="1111"/>
    </row>
    <row r="27" spans="1:14">
      <c r="A27" s="529" t="s">
        <v>99</v>
      </c>
      <c r="B27" s="530">
        <f>+B26+B16+B11+B22</f>
        <v>27277645</v>
      </c>
      <c r="C27" s="531"/>
      <c r="D27" s="532"/>
      <c r="E27" s="511"/>
      <c r="F27" s="531"/>
      <c r="H27" s="527"/>
      <c r="I27" s="1111"/>
    </row>
    <row r="28" spans="1:14">
      <c r="H28" s="527"/>
      <c r="I28" s="1113"/>
    </row>
    <row r="29" spans="1:14">
      <c r="H29" s="1109"/>
      <c r="I29" s="1111"/>
    </row>
    <row r="30" spans="1:14">
      <c r="H30" s="1109"/>
    </row>
    <row r="31" spans="1:14">
      <c r="H31" s="1109"/>
    </row>
    <row r="34" spans="2:2">
      <c r="B34" s="533"/>
    </row>
    <row r="35" spans="2:2">
      <c r="B35" s="533"/>
    </row>
  </sheetData>
  <mergeCells count="3">
    <mergeCell ref="H8:H9"/>
    <mergeCell ref="I18:J18"/>
    <mergeCell ref="L15:M15"/>
  </mergeCells>
  <phoneticPr fontId="0" type="noConversion"/>
  <printOptions horizontalCentered="1"/>
  <pageMargins left="0.31496062992125984" right="0.19685039370078741" top="0.69" bottom="0.98425196850393704" header="0.42" footer="0.51181102362204722"/>
  <pageSetup paperSize="9" orientation="portrait" r:id="rId1"/>
  <headerFooter alignWithMargins="0">
    <oddHeader>&amp;LI.R.C.C.S BURLO GAROFOLO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:T63"/>
  <sheetViews>
    <sheetView showGridLines="0" zoomScale="80" zoomScaleNormal="80" workbookViewId="0">
      <pane xSplit="2" ySplit="5" topLeftCell="C54" activePane="bottomRight" state="frozen"/>
      <selection activeCell="M43" sqref="M43"/>
      <selection pane="topRight" activeCell="M43" sqref="M43"/>
      <selection pane="bottomLeft" activeCell="M43" sqref="M43"/>
      <selection pane="bottomRight" activeCell="O6" sqref="O6:O18"/>
    </sheetView>
  </sheetViews>
  <sheetFormatPr defaultColWidth="11.5703125" defaultRowHeight="12.75"/>
  <cols>
    <col min="1" max="1" width="43.42578125" style="969" customWidth="1"/>
    <col min="2" max="2" width="21" style="969" customWidth="1"/>
    <col min="3" max="3" width="11.5703125" style="968" customWidth="1"/>
    <col min="4" max="4" width="18.28515625" style="1068" customWidth="1"/>
    <col min="5" max="5" width="11.5703125" style="968" customWidth="1"/>
    <col min="6" max="6" width="18.28515625" style="1075" customWidth="1"/>
    <col min="7" max="7" width="11.5703125" style="968" customWidth="1"/>
    <col min="8" max="8" width="18.28515625" style="1075" customWidth="1"/>
    <col min="9" max="9" width="11.5703125" style="968" customWidth="1"/>
    <col min="10" max="10" width="19.5703125" style="1075" customWidth="1"/>
    <col min="11" max="11" width="11.5703125" style="968" customWidth="1"/>
    <col min="12" max="12" width="18.28515625" style="1075" customWidth="1"/>
    <col min="13" max="13" width="11.5703125" style="968" customWidth="1"/>
    <col min="14" max="14" width="18.28515625" style="1075" customWidth="1"/>
    <col min="15" max="15" width="11.5703125" style="968" customWidth="1"/>
    <col min="16" max="16" width="18.28515625" style="1075" customWidth="1"/>
    <col min="17" max="17" width="11.5703125" style="968" customWidth="1"/>
    <col min="18" max="18" width="14.42578125" style="968" customWidth="1"/>
    <col min="19" max="19" width="14.5703125" style="536" customWidth="1"/>
    <col min="20" max="16384" width="11.5703125" style="968"/>
  </cols>
  <sheetData>
    <row r="1" spans="1:19" ht="15.75">
      <c r="A1" s="1576" t="s">
        <v>124</v>
      </c>
      <c r="B1" s="1576"/>
      <c r="C1" s="1576"/>
      <c r="D1" s="1576"/>
      <c r="E1" s="1576"/>
      <c r="F1" s="1576"/>
      <c r="G1" s="1576"/>
      <c r="H1" s="1576"/>
      <c r="I1" s="1576"/>
      <c r="J1" s="1576"/>
      <c r="K1" s="1576"/>
      <c r="L1" s="1576"/>
      <c r="M1" s="1576"/>
      <c r="N1" s="1576"/>
      <c r="O1" s="967"/>
      <c r="P1" s="1087"/>
      <c r="Q1" s="967"/>
    </row>
    <row r="2" spans="1:19" s="1035" customFormat="1" ht="13.5" thickBot="1">
      <c r="A2" s="1034"/>
      <c r="B2" s="1034"/>
      <c r="D2" s="1034"/>
      <c r="E2" s="1574"/>
      <c r="F2" s="1574"/>
      <c r="G2" s="1574"/>
      <c r="H2" s="1574"/>
      <c r="I2" s="1574"/>
      <c r="J2" s="1574"/>
      <c r="K2" s="1574"/>
      <c r="L2" s="1574"/>
      <c r="M2" s="1574"/>
      <c r="N2" s="1574"/>
      <c r="S2" s="1036"/>
    </row>
    <row r="3" spans="1:19" ht="13.5" thickBot="1">
      <c r="A3" s="1577" t="s">
        <v>36</v>
      </c>
      <c r="B3" s="1578"/>
      <c r="C3" s="1578"/>
      <c r="D3" s="1578"/>
      <c r="E3" s="1578"/>
      <c r="F3" s="1578"/>
      <c r="G3" s="1578"/>
      <c r="H3" s="1578"/>
      <c r="I3" s="1578"/>
      <c r="J3" s="1578"/>
      <c r="K3" s="1578"/>
      <c r="L3" s="1578"/>
      <c r="M3" s="1578"/>
      <c r="N3" s="1578"/>
      <c r="O3" s="1578"/>
      <c r="P3" s="1579"/>
      <c r="Q3" s="1055"/>
    </row>
    <row r="4" spans="1:19" s="970" customFormat="1" ht="24.75" customHeight="1" thickBot="1">
      <c r="A4" s="1580" t="s">
        <v>37</v>
      </c>
      <c r="B4" s="1580" t="s">
        <v>2876</v>
      </c>
      <c r="C4" s="1582" t="s">
        <v>110</v>
      </c>
      <c r="D4" s="1570"/>
      <c r="E4" s="1570" t="s">
        <v>2877</v>
      </c>
      <c r="F4" s="1570"/>
      <c r="G4" s="1570" t="s">
        <v>2878</v>
      </c>
      <c r="H4" s="1570"/>
      <c r="I4" s="1570" t="s">
        <v>109</v>
      </c>
      <c r="J4" s="1570"/>
      <c r="K4" s="1570" t="s">
        <v>2879</v>
      </c>
      <c r="L4" s="1570"/>
      <c r="M4" s="1570" t="s">
        <v>2880</v>
      </c>
      <c r="N4" s="1571"/>
      <c r="O4" s="1570" t="s">
        <v>123</v>
      </c>
      <c r="P4" s="1575" t="s">
        <v>2881</v>
      </c>
      <c r="Q4" s="1572" t="s">
        <v>1775</v>
      </c>
      <c r="S4" s="544"/>
    </row>
    <row r="5" spans="1:19" s="976" customFormat="1" ht="30.75" customHeight="1" thickBot="1">
      <c r="A5" s="1581"/>
      <c r="B5" s="1581"/>
      <c r="C5" s="1096" t="s">
        <v>3489</v>
      </c>
      <c r="D5" s="972" t="s">
        <v>3190</v>
      </c>
      <c r="E5" s="971" t="s">
        <v>3489</v>
      </c>
      <c r="F5" s="972" t="s">
        <v>3190</v>
      </c>
      <c r="G5" s="971" t="s">
        <v>3489</v>
      </c>
      <c r="H5" s="972" t="s">
        <v>3190</v>
      </c>
      <c r="I5" s="971" t="s">
        <v>3489</v>
      </c>
      <c r="J5" s="972" t="s">
        <v>3190</v>
      </c>
      <c r="K5" s="971" t="s">
        <v>3489</v>
      </c>
      <c r="L5" s="972" t="s">
        <v>3190</v>
      </c>
      <c r="M5" s="971" t="s">
        <v>3489</v>
      </c>
      <c r="N5" s="973" t="s">
        <v>3190</v>
      </c>
      <c r="O5" s="971" t="s">
        <v>3489</v>
      </c>
      <c r="P5" s="974" t="s">
        <v>3190</v>
      </c>
      <c r="Q5" s="1573"/>
      <c r="R5" s="975"/>
      <c r="S5" s="551"/>
    </row>
    <row r="6" spans="1:19" s="978" customFormat="1">
      <c r="A6" s="993" t="s">
        <v>929</v>
      </c>
      <c r="B6" s="983" t="s">
        <v>125</v>
      </c>
      <c r="C6" s="561"/>
      <c r="D6" s="1060"/>
      <c r="E6" s="980"/>
      <c r="F6" s="1069"/>
      <c r="G6" s="561"/>
      <c r="H6" s="1076"/>
      <c r="I6" s="567"/>
      <c r="J6" s="1070"/>
      <c r="K6" s="561"/>
      <c r="L6" s="1076"/>
      <c r="M6" s="561"/>
      <c r="N6" s="1080"/>
      <c r="O6" s="561">
        <v>2015509</v>
      </c>
      <c r="P6" s="1088">
        <v>640300200</v>
      </c>
      <c r="Q6" s="568">
        <f>+C6+E6+G6+I6+K6+M6+O6</f>
        <v>2015509</v>
      </c>
      <c r="S6" s="559"/>
    </row>
    <row r="7" spans="1:19" s="978" customFormat="1">
      <c r="A7" s="993" t="s">
        <v>930</v>
      </c>
      <c r="B7" s="983">
        <v>300100900100</v>
      </c>
      <c r="C7" s="561"/>
      <c r="D7" s="1060"/>
      <c r="E7" s="980"/>
      <c r="F7" s="1069"/>
      <c r="G7" s="561"/>
      <c r="H7" s="1076"/>
      <c r="I7" s="567"/>
      <c r="J7" s="1070"/>
      <c r="K7" s="561"/>
      <c r="L7" s="1076"/>
      <c r="M7" s="561"/>
      <c r="N7" s="1080"/>
      <c r="O7" s="561">
        <v>55092</v>
      </c>
      <c r="P7" s="1088">
        <v>640300200</v>
      </c>
      <c r="Q7" s="568">
        <f t="shared" ref="Q7:Q18" si="0">+C7+E7+G7+I7+K7+M7+O7</f>
        <v>55092</v>
      </c>
      <c r="S7" s="559"/>
    </row>
    <row r="8" spans="1:19" s="978" customFormat="1">
      <c r="A8" s="993" t="s">
        <v>1915</v>
      </c>
      <c r="B8" s="983">
        <v>300100900200</v>
      </c>
      <c r="C8" s="561"/>
      <c r="D8" s="1060"/>
      <c r="E8" s="980"/>
      <c r="F8" s="1069"/>
      <c r="G8" s="561"/>
      <c r="H8" s="1076"/>
      <c r="I8" s="567"/>
      <c r="J8" s="1070"/>
      <c r="K8" s="561"/>
      <c r="L8" s="1076"/>
      <c r="M8" s="561"/>
      <c r="N8" s="1080"/>
      <c r="O8" s="561">
        <v>1037778</v>
      </c>
      <c r="P8" s="1088">
        <v>640300200</v>
      </c>
      <c r="Q8" s="568">
        <f t="shared" si="0"/>
        <v>1037778</v>
      </c>
      <c r="S8" s="559"/>
    </row>
    <row r="9" spans="1:19" s="978" customFormat="1">
      <c r="A9" s="993" t="s">
        <v>935</v>
      </c>
      <c r="B9" s="983">
        <v>300100900300</v>
      </c>
      <c r="C9" s="561"/>
      <c r="D9" s="1060"/>
      <c r="E9" s="980"/>
      <c r="F9" s="1069"/>
      <c r="G9" s="561"/>
      <c r="H9" s="1076"/>
      <c r="I9" s="567"/>
      <c r="J9" s="1070"/>
      <c r="K9" s="561"/>
      <c r="L9" s="1076"/>
      <c r="M9" s="561"/>
      <c r="N9" s="1080"/>
      <c r="O9" s="561">
        <v>4553</v>
      </c>
      <c r="P9" s="1088">
        <v>640300200</v>
      </c>
      <c r="Q9" s="568">
        <f t="shared" si="0"/>
        <v>4553</v>
      </c>
      <c r="S9" s="559"/>
    </row>
    <row r="10" spans="1:19" s="978" customFormat="1">
      <c r="A10" s="993" t="s">
        <v>936</v>
      </c>
      <c r="B10" s="983">
        <v>300100900350</v>
      </c>
      <c r="C10" s="561"/>
      <c r="D10" s="1060"/>
      <c r="E10" s="980"/>
      <c r="F10" s="1069"/>
      <c r="G10" s="561"/>
      <c r="H10" s="1076"/>
      <c r="I10" s="567"/>
      <c r="J10" s="1070"/>
      <c r="K10" s="561"/>
      <c r="L10" s="1076"/>
      <c r="M10" s="561"/>
      <c r="N10" s="1080"/>
      <c r="O10" s="561">
        <v>18002</v>
      </c>
      <c r="P10" s="1088">
        <v>640300200</v>
      </c>
      <c r="Q10" s="568">
        <f t="shared" si="0"/>
        <v>18002</v>
      </c>
      <c r="S10" s="559"/>
    </row>
    <row r="11" spans="1:19" s="978" customFormat="1">
      <c r="A11" s="993" t="s">
        <v>165</v>
      </c>
      <c r="B11" s="983">
        <v>300100900400</v>
      </c>
      <c r="C11" s="561"/>
      <c r="D11" s="1060"/>
      <c r="E11" s="980"/>
      <c r="F11" s="1069"/>
      <c r="G11" s="561"/>
      <c r="H11" s="1076"/>
      <c r="I11" s="567"/>
      <c r="J11" s="1070"/>
      <c r="K11" s="561"/>
      <c r="L11" s="1076"/>
      <c r="M11" s="561"/>
      <c r="N11" s="1080"/>
      <c r="O11" s="561">
        <v>7665</v>
      </c>
      <c r="P11" s="1088">
        <v>640300200</v>
      </c>
      <c r="Q11" s="568">
        <f t="shared" si="0"/>
        <v>7665</v>
      </c>
      <c r="S11" s="559"/>
    </row>
    <row r="12" spans="1:19" s="978" customFormat="1">
      <c r="A12" s="993" t="s">
        <v>674</v>
      </c>
      <c r="B12" s="983">
        <v>300100900900</v>
      </c>
      <c r="C12" s="561"/>
      <c r="D12" s="1060"/>
      <c r="E12" s="980"/>
      <c r="F12" s="1069"/>
      <c r="G12" s="561"/>
      <c r="H12" s="1076"/>
      <c r="I12" s="567"/>
      <c r="J12" s="1070"/>
      <c r="K12" s="561"/>
      <c r="L12" s="1076"/>
      <c r="M12" s="561"/>
      <c r="N12" s="1080"/>
      <c r="O12" s="561">
        <v>72583</v>
      </c>
      <c r="P12" s="1088">
        <v>640300200</v>
      </c>
      <c r="Q12" s="568">
        <f t="shared" si="0"/>
        <v>72583</v>
      </c>
      <c r="S12" s="559"/>
    </row>
    <row r="13" spans="1:19" s="978" customFormat="1">
      <c r="A13" s="993"/>
      <c r="B13" s="983"/>
      <c r="C13" s="561"/>
      <c r="D13" s="1060"/>
      <c r="E13" s="980"/>
      <c r="F13" s="1069"/>
      <c r="G13" s="561"/>
      <c r="H13" s="1076"/>
      <c r="I13" s="567"/>
      <c r="J13" s="1070"/>
      <c r="K13" s="561"/>
      <c r="L13" s="1076"/>
      <c r="M13" s="561"/>
      <c r="N13" s="1080"/>
      <c r="O13" s="561"/>
      <c r="P13" s="1088"/>
      <c r="Q13" s="568"/>
      <c r="S13" s="559"/>
    </row>
    <row r="14" spans="1:19" s="978" customFormat="1">
      <c r="A14" s="993" t="s">
        <v>170</v>
      </c>
      <c r="B14" s="983">
        <v>300200700100</v>
      </c>
      <c r="C14" s="561"/>
      <c r="D14" s="1060"/>
      <c r="E14" s="980"/>
      <c r="F14" s="1069"/>
      <c r="G14" s="561"/>
      <c r="H14" s="1076"/>
      <c r="I14" s="567"/>
      <c r="J14" s="1070"/>
      <c r="K14" s="561"/>
      <c r="L14" s="1076"/>
      <c r="M14" s="561"/>
      <c r="N14" s="1080"/>
      <c r="O14" s="561">
        <v>3106</v>
      </c>
      <c r="P14" s="1088">
        <v>640300200</v>
      </c>
      <c r="Q14" s="568">
        <f t="shared" si="0"/>
        <v>3106</v>
      </c>
      <c r="S14" s="559"/>
    </row>
    <row r="15" spans="1:19" s="978" customFormat="1">
      <c r="A15" s="993" t="s">
        <v>676</v>
      </c>
      <c r="B15" s="983">
        <v>300200700200</v>
      </c>
      <c r="C15" s="561"/>
      <c r="D15" s="1060"/>
      <c r="E15" s="980"/>
      <c r="F15" s="1069"/>
      <c r="G15" s="561"/>
      <c r="H15" s="1076"/>
      <c r="I15" s="567"/>
      <c r="J15" s="1070"/>
      <c r="K15" s="561"/>
      <c r="L15" s="1076"/>
      <c r="M15" s="561"/>
      <c r="N15" s="1080"/>
      <c r="O15" s="561">
        <v>96748</v>
      </c>
      <c r="P15" s="1088">
        <v>640300200</v>
      </c>
      <c r="Q15" s="568">
        <f t="shared" si="0"/>
        <v>96748</v>
      </c>
      <c r="S15" s="559"/>
    </row>
    <row r="16" spans="1:19" s="978" customFormat="1">
      <c r="A16" s="993" t="s">
        <v>173</v>
      </c>
      <c r="B16" s="983">
        <v>300200700400</v>
      </c>
      <c r="C16" s="561"/>
      <c r="D16" s="1060"/>
      <c r="E16" s="980"/>
      <c r="F16" s="1069"/>
      <c r="G16" s="561"/>
      <c r="H16" s="1076"/>
      <c r="I16" s="567"/>
      <c r="J16" s="1070"/>
      <c r="K16" s="561"/>
      <c r="L16" s="1076"/>
      <c r="M16" s="561"/>
      <c r="N16" s="1080"/>
      <c r="O16" s="561">
        <v>62811</v>
      </c>
      <c r="P16" s="1088">
        <v>640300200</v>
      </c>
      <c r="Q16" s="568">
        <f t="shared" si="0"/>
        <v>62811</v>
      </c>
      <c r="S16" s="559"/>
    </row>
    <row r="17" spans="1:20" s="978" customFormat="1">
      <c r="A17" s="993" t="s">
        <v>174</v>
      </c>
      <c r="B17" s="983">
        <v>300200700500</v>
      </c>
      <c r="C17" s="561"/>
      <c r="D17" s="1060"/>
      <c r="E17" s="980"/>
      <c r="F17" s="1069"/>
      <c r="G17" s="561"/>
      <c r="H17" s="1076"/>
      <c r="I17" s="567"/>
      <c r="J17" s="1070"/>
      <c r="K17" s="561"/>
      <c r="L17" s="1076"/>
      <c r="M17" s="561"/>
      <c r="N17" s="1080"/>
      <c r="O17" s="561">
        <v>443</v>
      </c>
      <c r="P17" s="1088">
        <v>640300200</v>
      </c>
      <c r="Q17" s="568">
        <f t="shared" si="0"/>
        <v>443</v>
      </c>
      <c r="S17" s="559"/>
    </row>
    <row r="18" spans="1:20" s="978" customFormat="1">
      <c r="A18" s="993" t="s">
        <v>1945</v>
      </c>
      <c r="B18" s="983">
        <v>300200700900</v>
      </c>
      <c r="C18" s="561"/>
      <c r="D18" s="1060"/>
      <c r="E18" s="980"/>
      <c r="F18" s="1069"/>
      <c r="G18" s="561"/>
      <c r="H18" s="1076"/>
      <c r="I18" s="567"/>
      <c r="J18" s="1070"/>
      <c r="K18" s="561"/>
      <c r="L18" s="1076"/>
      <c r="M18" s="561"/>
      <c r="N18" s="1080"/>
      <c r="O18" s="561">
        <v>956</v>
      </c>
      <c r="P18" s="1088">
        <v>640300200</v>
      </c>
      <c r="Q18" s="568">
        <f t="shared" si="0"/>
        <v>956</v>
      </c>
      <c r="S18" s="559"/>
    </row>
    <row r="19" spans="1:20" s="978" customFormat="1">
      <c r="A19" s="993"/>
      <c r="B19" s="983"/>
      <c r="C19" s="561"/>
      <c r="D19" s="1060"/>
      <c r="E19" s="980"/>
      <c r="F19" s="1069"/>
      <c r="G19" s="561"/>
      <c r="H19" s="1076"/>
      <c r="I19" s="567"/>
      <c r="J19" s="1070"/>
      <c r="K19" s="561"/>
      <c r="L19" s="1076"/>
      <c r="M19" s="561"/>
      <c r="N19" s="1080"/>
      <c r="O19" s="561"/>
      <c r="P19" s="1088"/>
      <c r="Q19" s="568"/>
      <c r="S19" s="559"/>
    </row>
    <row r="20" spans="1:20" s="978" customFormat="1">
      <c r="A20" s="993"/>
      <c r="B20" s="983"/>
      <c r="C20" s="561"/>
      <c r="D20" s="1060"/>
      <c r="E20" s="980"/>
      <c r="F20" s="1069"/>
      <c r="G20" s="561"/>
      <c r="H20" s="1076"/>
      <c r="I20" s="567"/>
      <c r="J20" s="1070"/>
      <c r="K20" s="561"/>
      <c r="L20" s="1076"/>
      <c r="M20" s="561"/>
      <c r="N20" s="1080"/>
      <c r="O20" s="561"/>
      <c r="P20" s="1088"/>
      <c r="Q20" s="568"/>
      <c r="S20" s="559"/>
    </row>
    <row r="21" spans="1:20" s="978" customFormat="1">
      <c r="A21" s="993" t="s">
        <v>38</v>
      </c>
      <c r="B21" s="983" t="s">
        <v>39</v>
      </c>
      <c r="C21" s="561"/>
      <c r="D21" s="1060"/>
      <c r="E21" s="980"/>
      <c r="F21" s="1069"/>
      <c r="G21" s="561"/>
      <c r="H21" s="1076"/>
      <c r="I21" s="567"/>
      <c r="J21" s="1070"/>
      <c r="K21" s="561"/>
      <c r="L21" s="1076"/>
      <c r="M21" s="561"/>
      <c r="N21" s="1080"/>
      <c r="O21" s="561"/>
      <c r="P21" s="1088"/>
      <c r="Q21" s="568">
        <f>+C21+E21+G21+I21+K21+M21+O21</f>
        <v>0</v>
      </c>
      <c r="S21" s="559"/>
    </row>
    <row r="22" spans="1:20" s="978" customFormat="1">
      <c r="A22" s="977" t="s">
        <v>40</v>
      </c>
      <c r="B22" s="979">
        <v>305100100200</v>
      </c>
      <c r="C22" s="561"/>
      <c r="D22" s="1061"/>
      <c r="E22" s="980"/>
      <c r="F22" s="1069"/>
      <c r="G22" s="561"/>
      <c r="H22" s="1076"/>
      <c r="I22" s="567"/>
      <c r="J22" s="1070"/>
      <c r="K22" s="561"/>
      <c r="L22" s="1076"/>
      <c r="M22" s="561"/>
      <c r="N22" s="1081"/>
      <c r="O22" s="561"/>
      <c r="P22" s="1089"/>
      <c r="Q22" s="557">
        <f t="shared" ref="Q22:Q60" si="1">+C22+E22+G22+I22+K22+M22+O22</f>
        <v>0</v>
      </c>
      <c r="S22" s="559"/>
    </row>
    <row r="23" spans="1:20" s="978" customFormat="1">
      <c r="A23" s="977" t="s">
        <v>2692</v>
      </c>
      <c r="B23" s="979" t="s">
        <v>88</v>
      </c>
      <c r="C23" s="562">
        <v>285700</v>
      </c>
      <c r="D23" s="1061"/>
      <c r="E23" s="567"/>
      <c r="F23" s="1070"/>
      <c r="G23" s="562"/>
      <c r="H23" s="1077"/>
      <c r="I23" s="561">
        <v>93000</v>
      </c>
      <c r="J23" s="1076" t="s">
        <v>1605</v>
      </c>
      <c r="K23" s="562">
        <v>150000</v>
      </c>
      <c r="L23" s="1077"/>
      <c r="M23" s="562">
        <v>1300</v>
      </c>
      <c r="N23" s="1082"/>
      <c r="O23" s="562"/>
      <c r="P23" s="1090"/>
      <c r="Q23" s="557">
        <f t="shared" si="1"/>
        <v>530000</v>
      </c>
      <c r="R23" s="559"/>
      <c r="S23" s="981"/>
      <c r="T23" s="982"/>
    </row>
    <row r="24" spans="1:20" s="978" customFormat="1" ht="14.25" customHeight="1">
      <c r="A24" s="977" t="s">
        <v>2706</v>
      </c>
      <c r="B24" s="979">
        <v>305100200100</v>
      </c>
      <c r="C24" s="562"/>
      <c r="D24" s="1061"/>
      <c r="E24" s="567"/>
      <c r="F24" s="1070"/>
      <c r="G24" s="562"/>
      <c r="H24" s="1077"/>
      <c r="I24" s="562"/>
      <c r="J24" s="1077"/>
      <c r="K24" s="562"/>
      <c r="L24" s="1077"/>
      <c r="M24" s="562"/>
      <c r="N24" s="1082"/>
      <c r="O24" s="562"/>
      <c r="P24" s="1091"/>
      <c r="Q24" s="557">
        <f t="shared" si="1"/>
        <v>0</v>
      </c>
      <c r="S24" s="981"/>
    </row>
    <row r="25" spans="1:20" s="978" customFormat="1">
      <c r="A25" s="977" t="s">
        <v>1956</v>
      </c>
      <c r="B25" s="979">
        <v>305100250100</v>
      </c>
      <c r="C25" s="567"/>
      <c r="D25" s="1061"/>
      <c r="E25" s="567"/>
      <c r="F25" s="1070"/>
      <c r="G25" s="567"/>
      <c r="H25" s="1070"/>
      <c r="I25" s="567"/>
      <c r="J25" s="1070"/>
      <c r="K25" s="567"/>
      <c r="L25" s="1070"/>
      <c r="M25" s="567"/>
      <c r="N25" s="1083"/>
      <c r="O25" s="562"/>
      <c r="P25" s="1091"/>
      <c r="Q25" s="557">
        <f t="shared" si="1"/>
        <v>0</v>
      </c>
      <c r="S25" s="981"/>
    </row>
    <row r="26" spans="1:20" s="978" customFormat="1">
      <c r="A26" s="977" t="s">
        <v>706</v>
      </c>
      <c r="B26" s="979">
        <v>305100300100</v>
      </c>
      <c r="C26" s="561"/>
      <c r="D26" s="1061"/>
      <c r="E26" s="980"/>
      <c r="F26" s="1069"/>
      <c r="G26" s="561"/>
      <c r="H26" s="1076"/>
      <c r="I26" s="561"/>
      <c r="J26" s="1076"/>
      <c r="K26" s="561"/>
      <c r="L26" s="1076"/>
      <c r="M26" s="561"/>
      <c r="N26" s="1081"/>
      <c r="O26" s="561"/>
      <c r="P26" s="1088"/>
      <c r="Q26" s="557">
        <f t="shared" si="1"/>
        <v>0</v>
      </c>
      <c r="S26" s="981"/>
    </row>
    <row r="27" spans="1:20" s="978" customFormat="1">
      <c r="A27" s="977" t="s">
        <v>1995</v>
      </c>
      <c r="B27" s="979">
        <v>305100350100</v>
      </c>
      <c r="C27" s="561"/>
      <c r="D27" s="1061"/>
      <c r="E27" s="980"/>
      <c r="F27" s="1069"/>
      <c r="G27" s="561"/>
      <c r="H27" s="1076"/>
      <c r="I27" s="561"/>
      <c r="J27" s="1076"/>
      <c r="K27" s="561"/>
      <c r="L27" s="1076"/>
      <c r="M27" s="561"/>
      <c r="N27" s="1081"/>
      <c r="O27" s="561"/>
      <c r="P27" s="1088"/>
      <c r="Q27" s="557">
        <f t="shared" si="1"/>
        <v>0</v>
      </c>
      <c r="S27" s="981"/>
    </row>
    <row r="28" spans="1:20" s="978" customFormat="1">
      <c r="A28" s="977" t="s">
        <v>730</v>
      </c>
      <c r="B28" s="983">
        <v>305100400100</v>
      </c>
      <c r="C28" s="561"/>
      <c r="D28" s="1060"/>
      <c r="E28" s="980"/>
      <c r="F28" s="1069"/>
      <c r="G28" s="561"/>
      <c r="H28" s="1076"/>
      <c r="I28" s="561"/>
      <c r="J28" s="1076"/>
      <c r="K28" s="561"/>
      <c r="L28" s="1076"/>
      <c r="M28" s="561"/>
      <c r="N28" s="1081"/>
      <c r="O28" s="561"/>
      <c r="P28" s="1088"/>
      <c r="Q28" s="557">
        <f t="shared" si="1"/>
        <v>0</v>
      </c>
      <c r="S28" s="981"/>
    </row>
    <row r="29" spans="1:20" s="978" customFormat="1">
      <c r="A29" s="977" t="s">
        <v>732</v>
      </c>
      <c r="B29" s="983">
        <v>305100450100</v>
      </c>
      <c r="C29" s="570"/>
      <c r="D29" s="1062"/>
      <c r="E29" s="985"/>
      <c r="F29" s="1071"/>
      <c r="G29" s="570"/>
      <c r="H29" s="1078"/>
      <c r="I29" s="570"/>
      <c r="J29" s="1078"/>
      <c r="K29" s="570"/>
      <c r="L29" s="1078"/>
      <c r="M29" s="570"/>
      <c r="N29" s="1081"/>
      <c r="O29" s="570"/>
      <c r="P29" s="1090"/>
      <c r="Q29" s="557">
        <f t="shared" si="1"/>
        <v>0</v>
      </c>
      <c r="S29" s="981"/>
    </row>
    <row r="30" spans="1:20" s="978" customFormat="1" ht="14.25" customHeight="1">
      <c r="A30" s="977" t="s">
        <v>2051</v>
      </c>
      <c r="B30" s="983">
        <v>305100500100</v>
      </c>
      <c r="C30" s="562"/>
      <c r="D30" s="1060"/>
      <c r="E30" s="567"/>
      <c r="F30" s="1070"/>
      <c r="G30" s="562"/>
      <c r="H30" s="1077"/>
      <c r="I30" s="562"/>
      <c r="J30" s="1077"/>
      <c r="K30" s="562"/>
      <c r="L30" s="1077"/>
      <c r="M30" s="562"/>
      <c r="N30" s="1082"/>
      <c r="O30" s="562"/>
      <c r="P30" s="1092"/>
      <c r="Q30" s="557">
        <f t="shared" si="1"/>
        <v>0</v>
      </c>
      <c r="S30" s="981"/>
    </row>
    <row r="31" spans="1:20" s="978" customFormat="1">
      <c r="A31" s="977" t="s">
        <v>2052</v>
      </c>
      <c r="B31" s="983">
        <v>305100550100</v>
      </c>
      <c r="C31" s="567"/>
      <c r="D31" s="1060"/>
      <c r="E31" s="567"/>
      <c r="F31" s="1070"/>
      <c r="G31" s="567"/>
      <c r="H31" s="1070"/>
      <c r="I31" s="567"/>
      <c r="J31" s="1070"/>
      <c r="K31" s="567"/>
      <c r="L31" s="1070"/>
      <c r="M31" s="567"/>
      <c r="N31" s="1083"/>
      <c r="O31" s="562"/>
      <c r="P31" s="1093"/>
      <c r="Q31" s="557">
        <f t="shared" si="1"/>
        <v>0</v>
      </c>
      <c r="S31" s="981"/>
    </row>
    <row r="32" spans="1:20" s="978" customFormat="1">
      <c r="A32" s="986" t="s">
        <v>41</v>
      </c>
      <c r="B32" s="987">
        <v>305100600100</v>
      </c>
      <c r="C32" s="574"/>
      <c r="D32" s="1063"/>
      <c r="E32" s="988"/>
      <c r="F32" s="1072"/>
      <c r="G32" s="574"/>
      <c r="H32" s="1079"/>
      <c r="I32" s="574"/>
      <c r="J32" s="1079"/>
      <c r="K32" s="574"/>
      <c r="L32" s="1079"/>
      <c r="M32" s="574"/>
      <c r="N32" s="1084"/>
      <c r="O32" s="1059"/>
      <c r="P32" s="1094"/>
      <c r="Q32" s="557">
        <f t="shared" si="1"/>
        <v>0</v>
      </c>
      <c r="S32" s="981"/>
    </row>
    <row r="33" spans="1:19" s="978" customFormat="1" ht="25.5">
      <c r="A33" s="989" t="s">
        <v>42</v>
      </c>
      <c r="B33" s="990"/>
      <c r="C33" s="579"/>
      <c r="D33" s="1064"/>
      <c r="E33" s="579"/>
      <c r="F33" s="1073"/>
      <c r="G33" s="579"/>
      <c r="H33" s="1073"/>
      <c r="I33" s="579"/>
      <c r="J33" s="1073"/>
      <c r="K33" s="579"/>
      <c r="L33" s="1073"/>
      <c r="M33" s="579"/>
      <c r="N33" s="1085"/>
      <c r="O33" s="1056"/>
      <c r="P33" s="1095"/>
      <c r="Q33" s="557">
        <f t="shared" si="1"/>
        <v>0</v>
      </c>
      <c r="S33" s="981"/>
    </row>
    <row r="34" spans="1:19" s="978" customFormat="1" ht="24.75" customHeight="1">
      <c r="A34" s="991" t="s">
        <v>43</v>
      </c>
      <c r="B34" s="979" t="s">
        <v>44</v>
      </c>
      <c r="C34" s="583"/>
      <c r="D34" s="1061"/>
      <c r="E34" s="583"/>
      <c r="F34" s="1074"/>
      <c r="G34" s="583"/>
      <c r="H34" s="1074"/>
      <c r="I34" s="583"/>
      <c r="J34" s="1074"/>
      <c r="K34" s="583"/>
      <c r="L34" s="1074"/>
      <c r="M34" s="583"/>
      <c r="N34" s="1083"/>
      <c r="O34" s="1057"/>
      <c r="P34" s="1093"/>
      <c r="Q34" s="557">
        <f t="shared" si="1"/>
        <v>0</v>
      </c>
      <c r="S34" s="981"/>
    </row>
    <row r="35" spans="1:19" s="978" customFormat="1" ht="30.75" customHeight="1">
      <c r="A35" s="992" t="s">
        <v>45</v>
      </c>
      <c r="B35" s="983" t="s">
        <v>46</v>
      </c>
      <c r="C35" s="562"/>
      <c r="D35" s="1060"/>
      <c r="E35" s="567"/>
      <c r="F35" s="1070"/>
      <c r="G35" s="562"/>
      <c r="H35" s="1077"/>
      <c r="I35" s="562"/>
      <c r="J35" s="1077"/>
      <c r="K35" s="562"/>
      <c r="L35" s="1077"/>
      <c r="M35" s="562"/>
      <c r="N35" s="1082"/>
      <c r="O35" s="562"/>
      <c r="P35" s="1093"/>
      <c r="Q35" s="557">
        <f t="shared" si="1"/>
        <v>0</v>
      </c>
      <c r="S35" s="981"/>
    </row>
    <row r="36" spans="1:19" s="978" customFormat="1" ht="18" customHeight="1">
      <c r="A36" s="993" t="s">
        <v>47</v>
      </c>
      <c r="B36" s="983" t="s">
        <v>48</v>
      </c>
      <c r="C36" s="567"/>
      <c r="D36" s="1060"/>
      <c r="E36" s="567"/>
      <c r="F36" s="1070"/>
      <c r="G36" s="567"/>
      <c r="H36" s="1070"/>
      <c r="I36" s="567"/>
      <c r="J36" s="1070"/>
      <c r="K36" s="567"/>
      <c r="L36" s="1070"/>
      <c r="M36" s="567"/>
      <c r="N36" s="1083"/>
      <c r="O36" s="562"/>
      <c r="P36" s="1093"/>
      <c r="Q36" s="557">
        <f t="shared" si="1"/>
        <v>0</v>
      </c>
      <c r="S36" s="981"/>
    </row>
    <row r="37" spans="1:19" s="978" customFormat="1" ht="24" customHeight="1">
      <c r="A37" s="992" t="s">
        <v>49</v>
      </c>
      <c r="B37" s="983" t="s">
        <v>50</v>
      </c>
      <c r="C37" s="562"/>
      <c r="D37" s="1060"/>
      <c r="E37" s="567"/>
      <c r="F37" s="1070"/>
      <c r="G37" s="562"/>
      <c r="H37" s="1077"/>
      <c r="I37" s="562"/>
      <c r="J37" s="1077"/>
      <c r="K37" s="562"/>
      <c r="L37" s="1077"/>
      <c r="M37" s="562"/>
      <c r="N37" s="1086"/>
      <c r="O37" s="562"/>
      <c r="P37" s="1093"/>
      <c r="Q37" s="557">
        <f t="shared" si="1"/>
        <v>0</v>
      </c>
      <c r="S37" s="981"/>
    </row>
    <row r="38" spans="1:19" s="978" customFormat="1" ht="25.5">
      <c r="A38" s="989" t="s">
        <v>51</v>
      </c>
      <c r="B38" s="990"/>
      <c r="C38" s="579"/>
      <c r="D38" s="1064"/>
      <c r="E38" s="579"/>
      <c r="F38" s="1073"/>
      <c r="G38" s="579"/>
      <c r="H38" s="1073"/>
      <c r="I38" s="579"/>
      <c r="J38" s="1073"/>
      <c r="K38" s="579"/>
      <c r="L38" s="1073"/>
      <c r="M38" s="579"/>
      <c r="N38" s="1085"/>
      <c r="O38" s="1056"/>
      <c r="P38" s="1095"/>
      <c r="Q38" s="557">
        <f t="shared" si="1"/>
        <v>0</v>
      </c>
      <c r="S38" s="981"/>
    </row>
    <row r="39" spans="1:19" s="978" customFormat="1" ht="25.5">
      <c r="A39" s="992" t="s">
        <v>52</v>
      </c>
      <c r="B39" s="994" t="s">
        <v>53</v>
      </c>
      <c r="C39" s="567"/>
      <c r="D39" s="1065"/>
      <c r="E39" s="567"/>
      <c r="F39" s="1070"/>
      <c r="G39" s="567"/>
      <c r="H39" s="1070"/>
      <c r="I39" s="567"/>
      <c r="J39" s="1070"/>
      <c r="K39" s="567"/>
      <c r="L39" s="1070"/>
      <c r="M39" s="567"/>
      <c r="N39" s="1083"/>
      <c r="O39" s="562"/>
      <c r="P39" s="1093"/>
      <c r="Q39" s="557">
        <f t="shared" si="1"/>
        <v>0</v>
      </c>
      <c r="S39" s="981"/>
    </row>
    <row r="40" spans="1:19" s="978" customFormat="1" ht="25.5">
      <c r="A40" s="992" t="s">
        <v>54</v>
      </c>
      <c r="B40" s="994" t="s">
        <v>55</v>
      </c>
      <c r="C40" s="567"/>
      <c r="D40" s="1065"/>
      <c r="E40" s="567"/>
      <c r="F40" s="1070"/>
      <c r="G40" s="567"/>
      <c r="H40" s="1070"/>
      <c r="I40" s="567"/>
      <c r="J40" s="1070"/>
      <c r="K40" s="567"/>
      <c r="L40" s="1070"/>
      <c r="M40" s="567"/>
      <c r="N40" s="1083"/>
      <c r="O40" s="562"/>
      <c r="P40" s="1093"/>
      <c r="Q40" s="557">
        <f t="shared" si="1"/>
        <v>0</v>
      </c>
      <c r="S40" s="981"/>
    </row>
    <row r="41" spans="1:19" s="978" customFormat="1" ht="15.75" customHeight="1">
      <c r="A41" s="992" t="s">
        <v>56</v>
      </c>
      <c r="B41" s="994" t="s">
        <v>57</v>
      </c>
      <c r="C41" s="583"/>
      <c r="D41" s="1066"/>
      <c r="E41" s="583"/>
      <c r="F41" s="1074"/>
      <c r="G41" s="583"/>
      <c r="H41" s="1074"/>
      <c r="I41" s="583"/>
      <c r="J41" s="1074"/>
      <c r="K41" s="583"/>
      <c r="L41" s="1074"/>
      <c r="M41" s="583"/>
      <c r="N41" s="1083"/>
      <c r="O41" s="1057"/>
      <c r="P41" s="1093"/>
      <c r="Q41" s="557">
        <f t="shared" si="1"/>
        <v>0</v>
      </c>
      <c r="S41" s="981"/>
    </row>
    <row r="42" spans="1:19" s="978" customFormat="1" ht="25.5">
      <c r="A42" s="992" t="s">
        <v>58</v>
      </c>
      <c r="B42" s="994" t="s">
        <v>59</v>
      </c>
      <c r="C42" s="567"/>
      <c r="D42" s="1065"/>
      <c r="E42" s="567"/>
      <c r="F42" s="1070"/>
      <c r="G42" s="567"/>
      <c r="H42" s="1070"/>
      <c r="I42" s="567"/>
      <c r="J42" s="1070"/>
      <c r="K42" s="567"/>
      <c r="L42" s="1070"/>
      <c r="M42" s="567"/>
      <c r="N42" s="1083"/>
      <c r="O42" s="562"/>
      <c r="P42" s="1093"/>
      <c r="Q42" s="557">
        <f t="shared" si="1"/>
        <v>0</v>
      </c>
      <c r="S42" s="981"/>
    </row>
    <row r="43" spans="1:19" s="995" customFormat="1" ht="25.5">
      <c r="A43" s="992" t="s">
        <v>60</v>
      </c>
      <c r="B43" s="994" t="s">
        <v>61</v>
      </c>
      <c r="C43" s="567"/>
      <c r="D43" s="1065"/>
      <c r="E43" s="567"/>
      <c r="F43" s="1070"/>
      <c r="G43" s="567"/>
      <c r="H43" s="1070"/>
      <c r="I43" s="567"/>
      <c r="J43" s="1070"/>
      <c r="K43" s="567"/>
      <c r="L43" s="1070"/>
      <c r="M43" s="567"/>
      <c r="N43" s="1083"/>
      <c r="O43" s="562"/>
      <c r="P43" s="1093"/>
      <c r="Q43" s="557">
        <f t="shared" si="1"/>
        <v>0</v>
      </c>
      <c r="S43" s="981"/>
    </row>
    <row r="44" spans="1:19" s="995" customFormat="1" ht="25.5">
      <c r="A44" s="992" t="s">
        <v>62</v>
      </c>
      <c r="B44" s="994" t="s">
        <v>63</v>
      </c>
      <c r="C44" s="567"/>
      <c r="D44" s="1065"/>
      <c r="E44" s="567"/>
      <c r="F44" s="1070"/>
      <c r="G44" s="567"/>
      <c r="H44" s="1070"/>
      <c r="I44" s="567"/>
      <c r="J44" s="1070"/>
      <c r="K44" s="567"/>
      <c r="L44" s="1070"/>
      <c r="M44" s="567"/>
      <c r="N44" s="1083"/>
      <c r="O44" s="562"/>
      <c r="P44" s="1093"/>
      <c r="Q44" s="557">
        <f t="shared" si="1"/>
        <v>0</v>
      </c>
      <c r="S44" s="981"/>
    </row>
    <row r="45" spans="1:19" s="995" customFormat="1" ht="25.5">
      <c r="A45" s="992" t="s">
        <v>64</v>
      </c>
      <c r="B45" s="994" t="s">
        <v>65</v>
      </c>
      <c r="C45" s="567"/>
      <c r="D45" s="1065"/>
      <c r="E45" s="567"/>
      <c r="F45" s="1070"/>
      <c r="G45" s="567"/>
      <c r="H45" s="1070"/>
      <c r="I45" s="567"/>
      <c r="J45" s="1070"/>
      <c r="K45" s="567"/>
      <c r="L45" s="1070"/>
      <c r="M45" s="567"/>
      <c r="N45" s="1083"/>
      <c r="O45" s="562"/>
      <c r="P45" s="1093"/>
      <c r="Q45" s="557">
        <f t="shared" si="1"/>
        <v>0</v>
      </c>
      <c r="S45" s="981"/>
    </row>
    <row r="46" spans="1:19" s="995" customFormat="1" ht="24.75" customHeight="1">
      <c r="A46" s="992" t="s">
        <v>51</v>
      </c>
      <c r="B46" s="994" t="s">
        <v>66</v>
      </c>
      <c r="C46" s="567"/>
      <c r="D46" s="1065"/>
      <c r="E46" s="567"/>
      <c r="F46" s="1070"/>
      <c r="G46" s="567"/>
      <c r="H46" s="1070"/>
      <c r="I46" s="567"/>
      <c r="J46" s="1070"/>
      <c r="K46" s="567"/>
      <c r="L46" s="1070"/>
      <c r="M46" s="567"/>
      <c r="N46" s="1083"/>
      <c r="O46" s="562"/>
      <c r="P46" s="1093"/>
      <c r="Q46" s="557">
        <f t="shared" si="1"/>
        <v>0</v>
      </c>
      <c r="S46" s="981"/>
    </row>
    <row r="47" spans="1:19" s="995" customFormat="1" ht="25.5">
      <c r="A47" s="992" t="s">
        <v>49</v>
      </c>
      <c r="B47" s="994" t="s">
        <v>67</v>
      </c>
      <c r="C47" s="567"/>
      <c r="D47" s="1065"/>
      <c r="E47" s="567"/>
      <c r="F47" s="1070"/>
      <c r="G47" s="567"/>
      <c r="H47" s="1070"/>
      <c r="I47" s="567"/>
      <c r="J47" s="1070"/>
      <c r="K47" s="567"/>
      <c r="L47" s="1070"/>
      <c r="M47" s="567"/>
      <c r="N47" s="1083"/>
      <c r="O47" s="562"/>
      <c r="P47" s="1093"/>
      <c r="Q47" s="557">
        <f t="shared" si="1"/>
        <v>0</v>
      </c>
      <c r="S47" s="981"/>
    </row>
    <row r="48" spans="1:19" s="978" customFormat="1" ht="25.5">
      <c r="A48" s="992" t="s">
        <v>68</v>
      </c>
      <c r="B48" s="996" t="s">
        <v>69</v>
      </c>
      <c r="C48" s="567"/>
      <c r="D48" s="1067"/>
      <c r="E48" s="567"/>
      <c r="F48" s="1070"/>
      <c r="G48" s="567"/>
      <c r="H48" s="1070"/>
      <c r="I48" s="567"/>
      <c r="J48" s="1070"/>
      <c r="K48" s="567"/>
      <c r="L48" s="1070"/>
      <c r="M48" s="567"/>
      <c r="N48" s="1083"/>
      <c r="O48" s="562"/>
      <c r="P48" s="1093"/>
      <c r="Q48" s="557">
        <f t="shared" si="1"/>
        <v>0</v>
      </c>
      <c r="S48" s="981"/>
    </row>
    <row r="49" spans="1:20" s="995" customFormat="1" ht="25.5">
      <c r="A49" s="992" t="s">
        <v>70</v>
      </c>
      <c r="B49" s="996" t="s">
        <v>71</v>
      </c>
      <c r="C49" s="567">
        <f>114724+769563+136384+339068</f>
        <v>1359739</v>
      </c>
      <c r="D49" s="1067"/>
      <c r="E49" s="567"/>
      <c r="F49" s="1070"/>
      <c r="G49" s="567"/>
      <c r="H49" s="1070"/>
      <c r="I49" s="567"/>
      <c r="J49" s="1070"/>
      <c r="K49" s="567"/>
      <c r="L49" s="1070"/>
      <c r="M49" s="567"/>
      <c r="N49" s="1083"/>
      <c r="O49" s="562"/>
      <c r="P49" s="1093"/>
      <c r="Q49" s="557">
        <f t="shared" si="1"/>
        <v>1359739</v>
      </c>
      <c r="R49" s="1053"/>
      <c r="S49" s="981"/>
    </row>
    <row r="50" spans="1:20" s="995" customFormat="1" ht="27.75" customHeight="1">
      <c r="A50" s="992" t="s">
        <v>72</v>
      </c>
      <c r="B50" s="996">
        <v>305100750100</v>
      </c>
      <c r="C50" s="567">
        <v>90000</v>
      </c>
      <c r="D50" s="1067"/>
      <c r="E50" s="567"/>
      <c r="F50" s="1070"/>
      <c r="G50" s="567"/>
      <c r="H50" s="1070"/>
      <c r="I50" s="567"/>
      <c r="J50" s="1070"/>
      <c r="K50" s="567"/>
      <c r="L50" s="1070"/>
      <c r="M50" s="567"/>
      <c r="N50" s="1083"/>
      <c r="O50" s="562"/>
      <c r="P50" s="1093"/>
      <c r="Q50" s="557">
        <f t="shared" si="1"/>
        <v>90000</v>
      </c>
      <c r="R50" s="997"/>
      <c r="S50" s="981"/>
      <c r="T50" s="982"/>
    </row>
    <row r="51" spans="1:20" s="995" customFormat="1" ht="38.25">
      <c r="A51" s="992" t="s">
        <v>73</v>
      </c>
      <c r="B51" s="996" t="s">
        <v>74</v>
      </c>
      <c r="C51" s="567"/>
      <c r="D51" s="1067"/>
      <c r="E51" s="567"/>
      <c r="F51" s="1070"/>
      <c r="G51" s="567"/>
      <c r="H51" s="1070"/>
      <c r="I51" s="567"/>
      <c r="J51" s="1070"/>
      <c r="K51" s="567"/>
      <c r="L51" s="1070"/>
      <c r="M51" s="567"/>
      <c r="N51" s="1083"/>
      <c r="O51" s="562"/>
      <c r="P51" s="1093"/>
      <c r="Q51" s="557">
        <f t="shared" si="1"/>
        <v>0</v>
      </c>
      <c r="S51" s="981"/>
      <c r="T51" s="982"/>
    </row>
    <row r="52" spans="1:20" s="995" customFormat="1" ht="38.25">
      <c r="A52" s="992" t="s">
        <v>75</v>
      </c>
      <c r="B52" s="996">
        <v>305100800100</v>
      </c>
      <c r="C52" s="567"/>
      <c r="D52" s="1067"/>
      <c r="E52" s="567"/>
      <c r="F52" s="1070"/>
      <c r="G52" s="567"/>
      <c r="H52" s="1070"/>
      <c r="I52" s="567"/>
      <c r="J52" s="1070"/>
      <c r="K52" s="567"/>
      <c r="L52" s="1070"/>
      <c r="M52" s="567"/>
      <c r="N52" s="1083"/>
      <c r="O52" s="562"/>
      <c r="P52" s="1093"/>
      <c r="Q52" s="557">
        <f t="shared" si="1"/>
        <v>0</v>
      </c>
      <c r="S52" s="981"/>
    </row>
    <row r="53" spans="1:20" s="995" customFormat="1">
      <c r="A53" s="992" t="s">
        <v>1498</v>
      </c>
      <c r="B53" s="996" t="s">
        <v>76</v>
      </c>
      <c r="C53" s="567">
        <v>274500</v>
      </c>
      <c r="D53" s="1067"/>
      <c r="E53" s="567">
        <v>300</v>
      </c>
      <c r="F53" s="1070">
        <v>600200200100</v>
      </c>
      <c r="G53" s="567"/>
      <c r="H53" s="1070"/>
      <c r="I53" s="567"/>
      <c r="J53" s="1070"/>
      <c r="K53" s="567"/>
      <c r="L53" s="1070"/>
      <c r="M53" s="567"/>
      <c r="N53" s="1083"/>
      <c r="O53" s="562">
        <f>75934+54024</f>
        <v>129958</v>
      </c>
      <c r="P53" s="1093">
        <v>640300300100</v>
      </c>
      <c r="Q53" s="557">
        <f t="shared" si="1"/>
        <v>404758</v>
      </c>
      <c r="R53" s="997"/>
      <c r="S53" s="981"/>
      <c r="T53" s="982"/>
    </row>
    <row r="54" spans="1:20" s="995" customFormat="1" ht="29.25" customHeight="1">
      <c r="A54" s="992" t="s">
        <v>3200</v>
      </c>
      <c r="B54" s="996">
        <v>305200200100</v>
      </c>
      <c r="C54" s="567"/>
      <c r="D54" s="1067"/>
      <c r="E54" s="567"/>
      <c r="F54" s="1070"/>
      <c r="G54" s="567"/>
      <c r="H54" s="1070"/>
      <c r="I54" s="567">
        <v>1900</v>
      </c>
      <c r="J54" s="1070" t="s">
        <v>126</v>
      </c>
      <c r="K54" s="567"/>
      <c r="L54" s="1070"/>
      <c r="M54" s="567"/>
      <c r="N54" s="1083"/>
      <c r="O54" s="562"/>
      <c r="P54" s="1093"/>
      <c r="Q54" s="557">
        <f t="shared" si="1"/>
        <v>1900</v>
      </c>
      <c r="R54" s="997"/>
      <c r="S54" s="981"/>
      <c r="T54" s="982"/>
    </row>
    <row r="55" spans="1:20" s="995" customFormat="1" ht="38.25">
      <c r="A55" s="992" t="s">
        <v>78</v>
      </c>
      <c r="B55" s="996" t="s">
        <v>79</v>
      </c>
      <c r="C55" s="567"/>
      <c r="D55" s="1067"/>
      <c r="E55" s="567"/>
      <c r="F55" s="1070"/>
      <c r="G55" s="567"/>
      <c r="H55" s="1070"/>
      <c r="I55" s="567"/>
      <c r="J55" s="1070"/>
      <c r="K55" s="567"/>
      <c r="L55" s="1070"/>
      <c r="M55" s="567"/>
      <c r="N55" s="1083"/>
      <c r="O55" s="562"/>
      <c r="P55" s="1093"/>
      <c r="Q55" s="557">
        <f t="shared" si="1"/>
        <v>0</v>
      </c>
      <c r="S55" s="981"/>
    </row>
    <row r="56" spans="1:20" s="995" customFormat="1" ht="25.5">
      <c r="A56" s="992" t="s">
        <v>80</v>
      </c>
      <c r="B56" s="996">
        <v>310700</v>
      </c>
      <c r="C56" s="567"/>
      <c r="D56" s="1067"/>
      <c r="E56" s="567"/>
      <c r="F56" s="1070"/>
      <c r="G56" s="567"/>
      <c r="H56" s="1070"/>
      <c r="I56" s="567"/>
      <c r="J56" s="1070"/>
      <c r="K56" s="567"/>
      <c r="L56" s="1070"/>
      <c r="M56" s="567"/>
      <c r="N56" s="1083"/>
      <c r="O56" s="562"/>
      <c r="P56" s="1093"/>
      <c r="Q56" s="557">
        <f t="shared" si="1"/>
        <v>0</v>
      </c>
      <c r="S56" s="981"/>
    </row>
    <row r="57" spans="1:20" s="995" customFormat="1" ht="25.5">
      <c r="A57" s="992" t="s">
        <v>81</v>
      </c>
      <c r="B57" s="996">
        <v>315400</v>
      </c>
      <c r="C57" s="567"/>
      <c r="D57" s="1067"/>
      <c r="E57" s="567"/>
      <c r="F57" s="1070"/>
      <c r="G57" s="567"/>
      <c r="H57" s="1070"/>
      <c r="I57" s="567"/>
      <c r="J57" s="1070"/>
      <c r="K57" s="567"/>
      <c r="L57" s="1070"/>
      <c r="M57" s="567"/>
      <c r="N57" s="1083"/>
      <c r="O57" s="562"/>
      <c r="P57" s="1093"/>
      <c r="Q57" s="557">
        <f t="shared" si="1"/>
        <v>0</v>
      </c>
      <c r="S57" s="981"/>
    </row>
    <row r="58" spans="1:20" s="995" customFormat="1" ht="38.25" hidden="1">
      <c r="A58" s="992" t="s">
        <v>82</v>
      </c>
      <c r="B58" s="996" t="s">
        <v>83</v>
      </c>
      <c r="C58" s="567"/>
      <c r="D58" s="1067"/>
      <c r="E58" s="567"/>
      <c r="F58" s="1070"/>
      <c r="G58" s="567"/>
      <c r="H58" s="1070"/>
      <c r="I58" s="567"/>
      <c r="J58" s="1070"/>
      <c r="K58" s="567"/>
      <c r="L58" s="1070"/>
      <c r="M58" s="567"/>
      <c r="N58" s="1083"/>
      <c r="O58" s="562"/>
      <c r="P58" s="1093"/>
      <c r="Q58" s="557">
        <f t="shared" si="1"/>
        <v>0</v>
      </c>
      <c r="S58" s="981"/>
    </row>
    <row r="59" spans="1:20" s="995" customFormat="1" ht="25.5" hidden="1">
      <c r="A59" s="992" t="s">
        <v>84</v>
      </c>
      <c r="B59" s="996" t="s">
        <v>85</v>
      </c>
      <c r="C59" s="567"/>
      <c r="D59" s="1067"/>
      <c r="E59" s="567"/>
      <c r="F59" s="1070"/>
      <c r="G59" s="567"/>
      <c r="H59" s="1070"/>
      <c r="I59" s="567"/>
      <c r="J59" s="1070"/>
      <c r="K59" s="567"/>
      <c r="L59" s="1070"/>
      <c r="M59" s="567"/>
      <c r="N59" s="1083"/>
      <c r="O59" s="562"/>
      <c r="P59" s="1093"/>
      <c r="Q59" s="557">
        <f t="shared" si="1"/>
        <v>0</v>
      </c>
      <c r="S59" s="981"/>
    </row>
    <row r="60" spans="1:20" s="995" customFormat="1" ht="25.5" hidden="1">
      <c r="A60" s="992" t="s">
        <v>86</v>
      </c>
      <c r="B60" s="996">
        <v>390200400100</v>
      </c>
      <c r="C60" s="567"/>
      <c r="D60" s="1067"/>
      <c r="E60" s="567"/>
      <c r="F60" s="1070"/>
      <c r="G60" s="567"/>
      <c r="H60" s="1070"/>
      <c r="I60" s="567"/>
      <c r="J60" s="1070"/>
      <c r="K60" s="567"/>
      <c r="L60" s="1070"/>
      <c r="M60" s="567"/>
      <c r="N60" s="1083"/>
      <c r="O60" s="562"/>
      <c r="P60" s="1093"/>
      <c r="Q60" s="557">
        <f t="shared" si="1"/>
        <v>0</v>
      </c>
      <c r="S60" s="981"/>
    </row>
    <row r="61" spans="1:20" s="995" customFormat="1" ht="13.5" thickBot="1">
      <c r="A61" s="998"/>
      <c r="B61" s="996"/>
      <c r="C61" s="567"/>
      <c r="D61" s="1067"/>
      <c r="E61" s="567"/>
      <c r="F61" s="1070"/>
      <c r="G61" s="567"/>
      <c r="H61" s="1070"/>
      <c r="I61" s="567"/>
      <c r="J61" s="1070"/>
      <c r="K61" s="567"/>
      <c r="L61" s="1070"/>
      <c r="M61" s="567"/>
      <c r="N61" s="1083"/>
      <c r="O61" s="1058"/>
      <c r="P61" s="1093"/>
      <c r="Q61" s="557">
        <f>+F61+H61+J61+L61+N61+O61</f>
        <v>0</v>
      </c>
      <c r="S61" s="981"/>
    </row>
    <row r="62" spans="1:20" s="999" customFormat="1" ht="21" customHeight="1" thickBot="1">
      <c r="A62" s="1567" t="s">
        <v>87</v>
      </c>
      <c r="B62" s="1568"/>
      <c r="C62" s="592">
        <f>SUM(C6:C61)</f>
        <v>2009939</v>
      </c>
      <c r="D62" s="592"/>
      <c r="E62" s="592">
        <f>SUM(E6:E61)</f>
        <v>300</v>
      </c>
      <c r="F62" s="592"/>
      <c r="G62" s="592">
        <f>SUM(G6:G61)</f>
        <v>0</v>
      </c>
      <c r="H62" s="592"/>
      <c r="I62" s="592">
        <f>SUM(I6:I61)</f>
        <v>94900</v>
      </c>
      <c r="J62" s="592"/>
      <c r="K62" s="592">
        <f t="shared" ref="K62:Q62" si="2">SUM(K6:K61)</f>
        <v>150000</v>
      </c>
      <c r="L62" s="592"/>
      <c r="M62" s="592">
        <f t="shared" si="2"/>
        <v>1300</v>
      </c>
      <c r="N62" s="592"/>
      <c r="O62" s="592">
        <f t="shared" si="2"/>
        <v>3505204</v>
      </c>
      <c r="P62" s="592"/>
      <c r="Q62" s="592">
        <f t="shared" si="2"/>
        <v>5761643</v>
      </c>
      <c r="S62" s="981"/>
      <c r="T62" s="596"/>
    </row>
    <row r="63" spans="1:20">
      <c r="A63" s="1569"/>
      <c r="B63" s="1569"/>
      <c r="C63" s="1569"/>
      <c r="D63" s="1569"/>
      <c r="E63" s="1569"/>
      <c r="F63" s="1569"/>
      <c r="G63" s="1569"/>
      <c r="H63" s="1569"/>
      <c r="I63" s="1569"/>
      <c r="J63" s="1569"/>
      <c r="K63" s="1569"/>
      <c r="L63" s="1569"/>
      <c r="M63" s="1569"/>
      <c r="N63" s="1569"/>
      <c r="O63" s="1000"/>
      <c r="P63" s="1055"/>
      <c r="Q63" s="1000"/>
    </row>
  </sheetData>
  <mergeCells count="19">
    <mergeCell ref="A1:N1"/>
    <mergeCell ref="A3:P3"/>
    <mergeCell ref="A4:A5"/>
    <mergeCell ref="B4:B5"/>
    <mergeCell ref="C4:D4"/>
    <mergeCell ref="E2:F2"/>
    <mergeCell ref="G2:H2"/>
    <mergeCell ref="Q4:Q5"/>
    <mergeCell ref="M2:N2"/>
    <mergeCell ref="K2:L2"/>
    <mergeCell ref="I2:J2"/>
    <mergeCell ref="I4:J4"/>
    <mergeCell ref="O4:P4"/>
    <mergeCell ref="A62:B62"/>
    <mergeCell ref="A63:N63"/>
    <mergeCell ref="G4:H4"/>
    <mergeCell ref="K4:L4"/>
    <mergeCell ref="E4:F4"/>
    <mergeCell ref="M4:N4"/>
  </mergeCells>
  <phoneticPr fontId="96" type="noConversion"/>
  <printOptions horizontalCentered="1"/>
  <pageMargins left="0.19685039370078741" right="0.19685039370078741" top="0.23622047244094491" bottom="0.15748031496062992" header="0.15748031496062992" footer="0.15748031496062992"/>
  <pageSetup paperSize="9" scale="50" orientation="landscape" horizontalDpi="4294967292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U43"/>
  <sheetViews>
    <sheetView showGridLines="0" zoomScale="80" zoomScaleNormal="80" workbookViewId="0">
      <pane xSplit="2" ySplit="7" topLeftCell="C8" activePane="bottomRight" state="frozen"/>
      <selection activeCell="C36" sqref="C36"/>
      <selection pane="topRight" activeCell="C36" sqref="C36"/>
      <selection pane="bottomLeft" activeCell="C36" sqref="C36"/>
      <selection pane="bottomRight" activeCell="C7" sqref="C7:H28"/>
    </sheetView>
  </sheetViews>
  <sheetFormatPr defaultColWidth="11.5703125" defaultRowHeight="12.75"/>
  <cols>
    <col min="1" max="1" width="36.85546875" style="969" customWidth="1"/>
    <col min="2" max="2" width="18.85546875" style="969" customWidth="1"/>
    <col min="3" max="3" width="12.140625" style="968" customWidth="1"/>
    <col min="4" max="4" width="19" style="969" customWidth="1"/>
    <col min="5" max="5" width="12.140625" style="968" customWidth="1"/>
    <col min="6" max="6" width="18.85546875" style="968" customWidth="1"/>
    <col min="7" max="7" width="12.140625" style="968" customWidth="1"/>
    <col min="8" max="8" width="20.140625" style="968" customWidth="1"/>
    <col min="9" max="9" width="12.140625" style="968" customWidth="1"/>
    <col min="10" max="10" width="19.5703125" style="968" customWidth="1"/>
    <col min="11" max="11" width="12.140625" style="968" customWidth="1"/>
    <col min="12" max="12" width="19.28515625" style="968" customWidth="1"/>
    <col min="13" max="13" width="12.140625" style="968" customWidth="1"/>
    <col min="14" max="14" width="13.85546875" style="968" customWidth="1"/>
    <col min="15" max="15" width="12.140625" style="968" customWidth="1"/>
    <col min="16" max="16" width="19.5703125" style="968" customWidth="1"/>
    <col min="17" max="17" width="15" style="968" customWidth="1"/>
    <col min="18" max="18" width="13.5703125" style="968" bestFit="1" customWidth="1"/>
    <col min="19" max="19" width="14.5703125" style="968" bestFit="1" customWidth="1"/>
    <col min="20" max="20" width="15.140625" style="600" bestFit="1" customWidth="1"/>
    <col min="21" max="16384" width="11.5703125" style="968"/>
  </cols>
  <sheetData>
    <row r="1" spans="1:20" ht="8.25" customHeight="1">
      <c r="A1" s="1583"/>
      <c r="B1" s="1583"/>
      <c r="C1" s="1583"/>
      <c r="D1" s="1583"/>
      <c r="E1" s="1583"/>
      <c r="F1" s="1583"/>
      <c r="G1" s="1583"/>
      <c r="H1" s="1583"/>
      <c r="I1" s="1583"/>
      <c r="J1" s="1583"/>
      <c r="K1" s="1583"/>
      <c r="L1" s="1583"/>
      <c r="M1" s="1583"/>
      <c r="N1" s="1583"/>
      <c r="O1" s="1583"/>
      <c r="P1" s="1583"/>
      <c r="Q1" s="1583"/>
    </row>
    <row r="2" spans="1:20" ht="12" customHeight="1">
      <c r="A2" s="1584" t="s">
        <v>102</v>
      </c>
      <c r="B2" s="1584"/>
      <c r="C2" s="1584"/>
      <c r="D2" s="1584"/>
      <c r="E2" s="1584"/>
      <c r="F2" s="1584"/>
      <c r="G2" s="1584"/>
      <c r="H2" s="1584"/>
      <c r="I2" s="1584"/>
      <c r="J2" s="1584"/>
      <c r="K2" s="1584"/>
      <c r="L2" s="1584"/>
      <c r="M2" s="1584"/>
      <c r="N2" s="1584"/>
      <c r="O2" s="1584"/>
      <c r="P2" s="1584"/>
      <c r="Q2" s="1584"/>
    </row>
    <row r="3" spans="1:20" ht="10.5" customHeight="1" thickBot="1">
      <c r="A3" s="968"/>
      <c r="B3" s="968"/>
      <c r="D3" s="968"/>
      <c r="E3" s="1574"/>
      <c r="F3" s="1574"/>
      <c r="G3" s="1574"/>
      <c r="H3" s="1574"/>
      <c r="I3" s="1574"/>
      <c r="J3" s="1574"/>
      <c r="K3" s="1574"/>
      <c r="L3" s="1574"/>
      <c r="M3" s="1574"/>
      <c r="N3" s="1574"/>
    </row>
    <row r="4" spans="1:20" ht="13.5" thickBot="1">
      <c r="A4" s="1585" t="s">
        <v>3235</v>
      </c>
      <c r="B4" s="1586"/>
      <c r="C4" s="1586"/>
      <c r="D4" s="1586"/>
      <c r="E4" s="1586"/>
      <c r="F4" s="1586"/>
      <c r="G4" s="1586"/>
      <c r="H4" s="1586"/>
      <c r="I4" s="1586"/>
      <c r="J4" s="1586"/>
      <c r="K4" s="1586"/>
      <c r="L4" s="1586"/>
      <c r="M4" s="1586"/>
      <c r="N4" s="1586"/>
      <c r="O4" s="1586"/>
      <c r="P4" s="1586"/>
      <c r="Q4" s="1587"/>
    </row>
    <row r="5" spans="1:20" s="970" customFormat="1" ht="24.75" customHeight="1" thickBot="1">
      <c r="A5" s="1580" t="s">
        <v>37</v>
      </c>
      <c r="B5" s="1588" t="s">
        <v>2876</v>
      </c>
      <c r="C5" s="1570" t="s">
        <v>110</v>
      </c>
      <c r="D5" s="1570"/>
      <c r="E5" s="1570" t="s">
        <v>2877</v>
      </c>
      <c r="F5" s="1570"/>
      <c r="G5" s="1570" t="s">
        <v>2878</v>
      </c>
      <c r="H5" s="1570"/>
      <c r="I5" s="1570" t="s">
        <v>109</v>
      </c>
      <c r="J5" s="1570"/>
      <c r="K5" s="1570" t="s">
        <v>2879</v>
      </c>
      <c r="L5" s="1570"/>
      <c r="M5" s="1570" t="s">
        <v>2880</v>
      </c>
      <c r="N5" s="1570"/>
      <c r="O5" s="1570" t="s">
        <v>123</v>
      </c>
      <c r="P5" s="1575" t="s">
        <v>2881</v>
      </c>
      <c r="Q5" s="1592" t="s">
        <v>1775</v>
      </c>
      <c r="S5" s="544"/>
    </row>
    <row r="6" spans="1:20" s="976" customFormat="1" ht="30.75" customHeight="1" thickBot="1">
      <c r="A6" s="1581"/>
      <c r="B6" s="1589"/>
      <c r="C6" s="971" t="s">
        <v>3489</v>
      </c>
      <c r="D6" s="972" t="s">
        <v>3190</v>
      </c>
      <c r="E6" s="971" t="s">
        <v>3489</v>
      </c>
      <c r="F6" s="972" t="s">
        <v>3190</v>
      </c>
      <c r="G6" s="971" t="s">
        <v>3489</v>
      </c>
      <c r="H6" s="972" t="s">
        <v>3190</v>
      </c>
      <c r="I6" s="971" t="s">
        <v>3489</v>
      </c>
      <c r="J6" s="972" t="s">
        <v>3190</v>
      </c>
      <c r="K6" s="971" t="s">
        <v>3489</v>
      </c>
      <c r="L6" s="972" t="s">
        <v>3190</v>
      </c>
      <c r="M6" s="971" t="s">
        <v>3489</v>
      </c>
      <c r="N6" s="972" t="s">
        <v>3190</v>
      </c>
      <c r="O6" s="971" t="s">
        <v>3489</v>
      </c>
      <c r="P6" s="974" t="s">
        <v>3190</v>
      </c>
      <c r="Q6" s="1593"/>
      <c r="R6" s="975"/>
      <c r="S6" s="551"/>
    </row>
    <row r="7" spans="1:20" ht="0.75" customHeight="1" thickBot="1">
      <c r="A7" s="1002" t="s">
        <v>3237</v>
      </c>
      <c r="B7" s="1003">
        <v>600200200100</v>
      </c>
      <c r="C7" s="1117"/>
      <c r="D7" s="1013"/>
      <c r="E7" s="1117"/>
      <c r="F7" s="1117"/>
      <c r="G7" s="1117"/>
      <c r="H7" s="1117"/>
      <c r="I7" s="1004"/>
      <c r="J7" s="1004"/>
      <c r="K7" s="1004"/>
      <c r="L7" s="1004"/>
      <c r="M7" s="1004"/>
      <c r="N7" s="1005"/>
      <c r="O7" s="1006"/>
      <c r="P7" s="1007"/>
      <c r="Q7" s="1104"/>
    </row>
    <row r="8" spans="1:20" ht="18.75" customHeight="1">
      <c r="A8" s="1002" t="s">
        <v>3238</v>
      </c>
      <c r="B8" s="1003">
        <v>600200200200</v>
      </c>
      <c r="C8" s="609"/>
      <c r="D8" s="1118"/>
      <c r="E8" s="609"/>
      <c r="F8" s="609"/>
      <c r="G8" s="609"/>
      <c r="H8" s="609"/>
      <c r="I8" s="609"/>
      <c r="J8" s="609"/>
      <c r="K8" s="609"/>
      <c r="L8" s="609"/>
      <c r="M8" s="609"/>
      <c r="N8" s="609"/>
      <c r="O8" s="609"/>
      <c r="P8" s="1097"/>
      <c r="Q8" s="1105">
        <f>+C8+E8+G8+I8+K8+M8+O8</f>
        <v>0</v>
      </c>
    </row>
    <row r="9" spans="1:20" s="1012" customFormat="1" ht="18.75" customHeight="1">
      <c r="A9" s="1008" t="s">
        <v>1462</v>
      </c>
      <c r="B9" s="994" t="s">
        <v>3239</v>
      </c>
      <c r="C9" s="1009">
        <v>12537710</v>
      </c>
      <c r="D9" s="1010" t="s">
        <v>3198</v>
      </c>
      <c r="E9" s="613">
        <v>3172898</v>
      </c>
      <c r="F9" s="1038" t="s">
        <v>3198</v>
      </c>
      <c r="G9" s="613">
        <v>945077</v>
      </c>
      <c r="H9" s="1038" t="s">
        <v>3198</v>
      </c>
      <c r="I9" s="613">
        <v>1173492</v>
      </c>
      <c r="J9" s="1039" t="s">
        <v>3198</v>
      </c>
      <c r="K9" s="613">
        <v>1628715</v>
      </c>
      <c r="L9" s="1038" t="s">
        <v>3198</v>
      </c>
      <c r="M9" s="613"/>
      <c r="N9" s="1038"/>
      <c r="O9" s="613"/>
      <c r="P9" s="1100"/>
      <c r="Q9" s="1106">
        <f>+C9+E9+G9+I9+K9+M9+O9</f>
        <v>19457892</v>
      </c>
      <c r="R9" s="1011"/>
      <c r="S9" s="1015"/>
      <c r="T9" s="619"/>
    </row>
    <row r="10" spans="1:20" s="1012" customFormat="1" ht="18.75" customHeight="1">
      <c r="A10" s="1008" t="s">
        <v>1463</v>
      </c>
      <c r="B10" s="994" t="s">
        <v>3240</v>
      </c>
      <c r="C10" s="1009"/>
      <c r="D10" s="1010"/>
      <c r="E10" s="613"/>
      <c r="F10" s="1038"/>
      <c r="G10" s="613"/>
      <c r="H10" s="1038"/>
      <c r="I10" s="613"/>
      <c r="J10" s="1039"/>
      <c r="K10" s="613"/>
      <c r="L10" s="1038"/>
      <c r="M10" s="613"/>
      <c r="N10" s="1038"/>
      <c r="O10" s="613"/>
      <c r="P10" s="1100"/>
      <c r="Q10" s="1106">
        <f t="shared" ref="Q10:Q29" si="0">+C10+E10+G10+I10+K10+M10+O10</f>
        <v>0</v>
      </c>
      <c r="S10" s="1015"/>
      <c r="T10" s="619"/>
    </row>
    <row r="11" spans="1:20" s="1012" customFormat="1" ht="18.75" customHeight="1">
      <c r="A11" s="1008" t="s">
        <v>3491</v>
      </c>
      <c r="B11" s="994" t="s">
        <v>3241</v>
      </c>
      <c r="C11" s="1009">
        <v>2975576</v>
      </c>
      <c r="D11" s="1010" t="s">
        <v>3199</v>
      </c>
      <c r="E11" s="613">
        <v>831754</v>
      </c>
      <c r="F11" s="1038" t="s">
        <v>3199</v>
      </c>
      <c r="G11" s="613">
        <v>190009</v>
      </c>
      <c r="H11" s="1038" t="s">
        <v>3199</v>
      </c>
      <c r="I11" s="613">
        <v>253725</v>
      </c>
      <c r="J11" s="1039" t="s">
        <v>3199</v>
      </c>
      <c r="K11" s="613">
        <v>250221</v>
      </c>
      <c r="L11" s="1038" t="s">
        <v>3199</v>
      </c>
      <c r="M11" s="613"/>
      <c r="N11" s="1038"/>
      <c r="O11" s="613"/>
      <c r="P11" s="1100"/>
      <c r="Q11" s="1106">
        <f t="shared" si="0"/>
        <v>4501285</v>
      </c>
      <c r="R11" s="1011"/>
      <c r="S11" s="1015"/>
      <c r="T11" s="619"/>
    </row>
    <row r="12" spans="1:20" s="1012" customFormat="1" ht="18.75" customHeight="1">
      <c r="A12" s="1008" t="s">
        <v>1604</v>
      </c>
      <c r="B12" s="994" t="s">
        <v>1605</v>
      </c>
      <c r="C12" s="1009">
        <f>119582+26000</f>
        <v>145582</v>
      </c>
      <c r="D12" s="1010" t="s">
        <v>88</v>
      </c>
      <c r="E12" s="613">
        <v>10000</v>
      </c>
      <c r="F12" s="1038" t="s">
        <v>88</v>
      </c>
      <c r="G12" s="613">
        <v>10000</v>
      </c>
      <c r="H12" s="1038" t="s">
        <v>88</v>
      </c>
      <c r="I12" s="613">
        <v>55600</v>
      </c>
      <c r="J12" s="1039" t="s">
        <v>88</v>
      </c>
      <c r="K12" s="613">
        <v>2264</v>
      </c>
      <c r="L12" s="1038" t="s">
        <v>88</v>
      </c>
      <c r="M12" s="613"/>
      <c r="N12" s="1038"/>
      <c r="O12" s="613"/>
      <c r="P12" s="1100"/>
      <c r="Q12" s="1106">
        <f>+C12+E12+G12+I12+K12+M12+O12</f>
        <v>223446</v>
      </c>
      <c r="R12" s="1011"/>
      <c r="S12" s="1015"/>
      <c r="T12" s="619"/>
    </row>
    <row r="13" spans="1:20" s="1012" customFormat="1" ht="18.75" customHeight="1">
      <c r="A13" s="1008" t="s">
        <v>145</v>
      </c>
      <c r="B13" s="983">
        <v>630100100300</v>
      </c>
      <c r="C13" s="1009"/>
      <c r="D13" s="1013"/>
      <c r="E13" s="613"/>
      <c r="F13" s="1038"/>
      <c r="G13" s="613"/>
      <c r="H13" s="1038"/>
      <c r="I13" s="613"/>
      <c r="J13" s="613"/>
      <c r="K13" s="613"/>
      <c r="L13" s="1038"/>
      <c r="M13" s="613"/>
      <c r="N13" s="1038"/>
      <c r="O13" s="613"/>
      <c r="P13" s="1100"/>
      <c r="Q13" s="1106">
        <f t="shared" si="0"/>
        <v>0</v>
      </c>
      <c r="S13" s="1015"/>
      <c r="T13" s="619"/>
    </row>
    <row r="14" spans="1:20" s="1012" customFormat="1" ht="18.75" customHeight="1">
      <c r="A14" s="1008" t="s">
        <v>146</v>
      </c>
      <c r="B14" s="983">
        <v>630100100400</v>
      </c>
      <c r="C14" s="1009">
        <v>68853</v>
      </c>
      <c r="D14" s="1038" t="s">
        <v>3201</v>
      </c>
      <c r="E14" s="613">
        <v>1500</v>
      </c>
      <c r="F14" s="1038" t="s">
        <v>3201</v>
      </c>
      <c r="G14" s="613">
        <v>1118</v>
      </c>
      <c r="H14" s="1038" t="s">
        <v>3201</v>
      </c>
      <c r="I14" s="613">
        <v>10173</v>
      </c>
      <c r="J14" s="1038" t="s">
        <v>3201</v>
      </c>
      <c r="K14" s="613">
        <v>12222</v>
      </c>
      <c r="L14" s="1038" t="s">
        <v>3201</v>
      </c>
      <c r="M14" s="613"/>
      <c r="N14" s="1038"/>
      <c r="O14" s="613"/>
      <c r="P14" s="1100"/>
      <c r="Q14" s="1106">
        <f t="shared" si="0"/>
        <v>93866</v>
      </c>
      <c r="R14" s="1011"/>
      <c r="S14" s="1015"/>
      <c r="T14" s="619"/>
    </row>
    <row r="15" spans="1:20" s="1012" customFormat="1" ht="18.75" customHeight="1">
      <c r="A15" s="1008" t="s">
        <v>147</v>
      </c>
      <c r="B15" s="983">
        <v>630100100500</v>
      </c>
      <c r="C15" s="1009"/>
      <c r="D15" s="1013"/>
      <c r="E15" s="613"/>
      <c r="F15" s="1038"/>
      <c r="G15" s="613"/>
      <c r="H15" s="1038"/>
      <c r="I15" s="613"/>
      <c r="J15" s="613"/>
      <c r="K15" s="613"/>
      <c r="L15" s="1038"/>
      <c r="M15" s="613"/>
      <c r="N15" s="1038"/>
      <c r="O15" s="613"/>
      <c r="P15" s="1100"/>
      <c r="Q15" s="1106">
        <f t="shared" si="0"/>
        <v>0</v>
      </c>
      <c r="S15" s="1015"/>
      <c r="T15" s="619"/>
    </row>
    <row r="16" spans="1:20" s="1012" customFormat="1" ht="18.75" customHeight="1">
      <c r="A16" s="1008" t="s">
        <v>148</v>
      </c>
      <c r="B16" s="983">
        <v>630100100600</v>
      </c>
      <c r="C16" s="1009"/>
      <c r="D16" s="1013"/>
      <c r="E16" s="613"/>
      <c r="F16" s="1038"/>
      <c r="G16" s="613"/>
      <c r="H16" s="1038"/>
      <c r="I16" s="613"/>
      <c r="J16" s="613"/>
      <c r="K16" s="613"/>
      <c r="L16" s="1038"/>
      <c r="M16" s="613"/>
      <c r="N16" s="1038"/>
      <c r="O16" s="613"/>
      <c r="P16" s="1100"/>
      <c r="Q16" s="1106">
        <f t="shared" si="0"/>
        <v>0</v>
      </c>
      <c r="S16" s="1015"/>
      <c r="T16" s="619"/>
    </row>
    <row r="17" spans="1:21" s="1012" customFormat="1" ht="18.75" customHeight="1">
      <c r="A17" s="1008" t="s">
        <v>149</v>
      </c>
      <c r="B17" s="983">
        <v>630100100700</v>
      </c>
      <c r="C17" s="1009"/>
      <c r="D17" s="1013"/>
      <c r="E17" s="613"/>
      <c r="F17" s="1038"/>
      <c r="G17" s="613"/>
      <c r="H17" s="1038"/>
      <c r="I17" s="613"/>
      <c r="J17" s="613"/>
      <c r="K17" s="613"/>
      <c r="L17" s="1038"/>
      <c r="M17" s="613"/>
      <c r="N17" s="1038"/>
      <c r="O17" s="613"/>
      <c r="P17" s="1100"/>
      <c r="Q17" s="1106">
        <f t="shared" si="0"/>
        <v>0</v>
      </c>
      <c r="S17" s="1015"/>
      <c r="T17" s="619"/>
    </row>
    <row r="18" spans="1:21" s="1012" customFormat="1" ht="18.75" customHeight="1">
      <c r="A18" s="1008" t="s">
        <v>150</v>
      </c>
      <c r="B18" s="983">
        <v>630100100800</v>
      </c>
      <c r="C18" s="1009"/>
      <c r="D18" s="1013"/>
      <c r="E18" s="613"/>
      <c r="F18" s="1038"/>
      <c r="G18" s="613"/>
      <c r="H18" s="1038"/>
      <c r="I18" s="613"/>
      <c r="J18" s="613"/>
      <c r="K18" s="613"/>
      <c r="L18" s="1038"/>
      <c r="M18" s="613"/>
      <c r="N18" s="1038"/>
      <c r="O18" s="613"/>
      <c r="P18" s="1100"/>
      <c r="Q18" s="1106">
        <f t="shared" si="0"/>
        <v>0</v>
      </c>
      <c r="S18" s="1015"/>
      <c r="T18" s="619"/>
    </row>
    <row r="19" spans="1:21" s="1012" customFormat="1" ht="18.75" customHeight="1">
      <c r="A19" s="1008" t="s">
        <v>152</v>
      </c>
      <c r="B19" s="983" t="s">
        <v>1607</v>
      </c>
      <c r="C19" s="1009">
        <v>5000</v>
      </c>
      <c r="D19" s="1013"/>
      <c r="E19" s="613"/>
      <c r="F19" s="1038"/>
      <c r="G19" s="613">
        <v>10000</v>
      </c>
      <c r="H19" s="1038">
        <v>305100750100</v>
      </c>
      <c r="I19" s="613"/>
      <c r="J19" s="613"/>
      <c r="K19" s="613"/>
      <c r="L19" s="1038"/>
      <c r="M19" s="613"/>
      <c r="N19" s="1038"/>
      <c r="O19" s="613"/>
      <c r="P19" s="1100"/>
      <c r="Q19" s="1106">
        <f t="shared" si="0"/>
        <v>15000</v>
      </c>
      <c r="R19" s="1011"/>
      <c r="S19" s="1015"/>
      <c r="T19" s="619"/>
    </row>
    <row r="20" spans="1:21" s="1012" customFormat="1" ht="18.75" customHeight="1">
      <c r="A20" s="1008" t="s">
        <v>151</v>
      </c>
      <c r="B20" s="983" t="s">
        <v>1608</v>
      </c>
      <c r="C20" s="1009">
        <v>9320</v>
      </c>
      <c r="D20" s="1013"/>
      <c r="E20" s="613">
        <v>100</v>
      </c>
      <c r="F20" s="1038"/>
      <c r="G20" s="613">
        <v>1600</v>
      </c>
      <c r="H20" s="1038">
        <v>305100800100</v>
      </c>
      <c r="I20" s="613">
        <v>1070</v>
      </c>
      <c r="J20" s="613">
        <v>300100900</v>
      </c>
      <c r="K20" s="613">
        <v>5000</v>
      </c>
      <c r="L20" s="1038"/>
      <c r="M20" s="613"/>
      <c r="N20" s="1038"/>
      <c r="O20" s="613"/>
      <c r="P20" s="1100"/>
      <c r="Q20" s="1106">
        <f t="shared" si="0"/>
        <v>17090</v>
      </c>
      <c r="R20" s="1011"/>
      <c r="S20" s="1015"/>
      <c r="T20" s="619"/>
    </row>
    <row r="21" spans="1:21" s="1012" customFormat="1" ht="51">
      <c r="A21" s="1014" t="s">
        <v>216</v>
      </c>
      <c r="B21" s="983">
        <v>630400500</v>
      </c>
      <c r="C21" s="1009">
        <v>2380</v>
      </c>
      <c r="D21" s="1013"/>
      <c r="E21" s="613">
        <v>25000</v>
      </c>
      <c r="F21" s="1038">
        <v>305100750100</v>
      </c>
      <c r="G21" s="613">
        <v>11357</v>
      </c>
      <c r="H21" s="1038">
        <v>305100750100</v>
      </c>
      <c r="I21" s="613"/>
      <c r="J21" s="613"/>
      <c r="K21" s="613">
        <v>45000</v>
      </c>
      <c r="L21" s="1038">
        <v>305100750100</v>
      </c>
      <c r="M21" s="613"/>
      <c r="N21" s="1038"/>
      <c r="O21" s="613"/>
      <c r="P21" s="1100"/>
      <c r="Q21" s="1106">
        <f t="shared" si="0"/>
        <v>83737</v>
      </c>
      <c r="R21" s="1011"/>
      <c r="S21" s="1015"/>
      <c r="T21" s="619"/>
    </row>
    <row r="22" spans="1:21" s="1012" customFormat="1" ht="38.25">
      <c r="A22" s="1014" t="s">
        <v>247</v>
      </c>
      <c r="B22" s="983">
        <v>630400700</v>
      </c>
      <c r="C22" s="1009"/>
      <c r="D22" s="1013"/>
      <c r="E22" s="613"/>
      <c r="F22" s="613"/>
      <c r="G22" s="613"/>
      <c r="H22" s="613"/>
      <c r="I22" s="613"/>
      <c r="J22" s="613"/>
      <c r="K22" s="613"/>
      <c r="L22" s="613"/>
      <c r="M22" s="613"/>
      <c r="N22" s="613"/>
      <c r="O22" s="613"/>
      <c r="P22" s="1098"/>
      <c r="Q22" s="1106">
        <f t="shared" si="0"/>
        <v>0</v>
      </c>
      <c r="R22" s="1015"/>
      <c r="S22" s="1015"/>
      <c r="T22" s="619"/>
    </row>
    <row r="23" spans="1:21" s="1012" customFormat="1" ht="19.5" customHeight="1">
      <c r="A23" s="1008" t="s">
        <v>251</v>
      </c>
      <c r="B23" s="983">
        <v>640300100</v>
      </c>
      <c r="C23" s="1016"/>
      <c r="D23" s="1013"/>
      <c r="E23" s="629"/>
      <c r="F23" s="629"/>
      <c r="G23" s="629"/>
      <c r="H23" s="629"/>
      <c r="I23" s="629"/>
      <c r="J23" s="629"/>
      <c r="K23" s="629"/>
      <c r="L23" s="629"/>
      <c r="M23" s="629"/>
      <c r="N23" s="629"/>
      <c r="O23" s="629"/>
      <c r="P23" s="1099"/>
      <c r="Q23" s="1106">
        <f t="shared" si="0"/>
        <v>0</v>
      </c>
      <c r="R23" s="1015"/>
      <c r="S23" s="1015"/>
      <c r="T23" s="619"/>
    </row>
    <row r="24" spans="1:21" s="1012" customFormat="1" ht="25.5" customHeight="1">
      <c r="A24" s="1014" t="s">
        <v>252</v>
      </c>
      <c r="B24" s="983">
        <v>640300200</v>
      </c>
      <c r="C24" s="1016"/>
      <c r="D24" s="1013"/>
      <c r="E24" s="629"/>
      <c r="F24" s="629"/>
      <c r="G24" s="629"/>
      <c r="H24" s="629"/>
      <c r="I24" s="629"/>
      <c r="J24" s="629"/>
      <c r="K24" s="629"/>
      <c r="L24" s="629"/>
      <c r="M24" s="629"/>
      <c r="N24" s="629"/>
      <c r="O24" s="629"/>
      <c r="P24" s="1099"/>
      <c r="Q24" s="1106">
        <f t="shared" si="0"/>
        <v>0</v>
      </c>
      <c r="R24" s="1015"/>
      <c r="S24" s="1015"/>
      <c r="T24" s="619"/>
    </row>
    <row r="25" spans="1:21" s="1012" customFormat="1" ht="39" customHeight="1">
      <c r="A25" s="1014" t="s">
        <v>1642</v>
      </c>
      <c r="B25" s="983">
        <v>640300300100</v>
      </c>
      <c r="C25" s="1009">
        <v>142000</v>
      </c>
      <c r="D25" s="1013" t="s">
        <v>76</v>
      </c>
      <c r="E25" s="613"/>
      <c r="F25" s="613"/>
      <c r="G25" s="613"/>
      <c r="H25" s="613"/>
      <c r="I25" s="613"/>
      <c r="J25" s="613"/>
      <c r="K25" s="613"/>
      <c r="L25" s="613"/>
      <c r="M25" s="613"/>
      <c r="N25" s="613"/>
      <c r="O25" s="613"/>
      <c r="P25" s="1098"/>
      <c r="Q25" s="1106">
        <f t="shared" si="0"/>
        <v>142000</v>
      </c>
      <c r="R25" s="1011"/>
      <c r="S25" s="1015"/>
      <c r="T25" s="619"/>
    </row>
    <row r="26" spans="1:21" s="1012" customFormat="1" ht="38.25">
      <c r="A26" s="1014" t="s">
        <v>1643</v>
      </c>
      <c r="B26" s="983">
        <v>640300300200</v>
      </c>
      <c r="C26" s="1016"/>
      <c r="D26" s="984"/>
      <c r="E26" s="636"/>
      <c r="F26" s="636"/>
      <c r="G26" s="636"/>
      <c r="H26" s="636"/>
      <c r="I26" s="636"/>
      <c r="J26" s="636"/>
      <c r="K26" s="636"/>
      <c r="L26" s="636"/>
      <c r="M26" s="636"/>
      <c r="N26" s="636"/>
      <c r="O26" s="636"/>
      <c r="P26" s="1101"/>
      <c r="Q26" s="1106">
        <f t="shared" si="0"/>
        <v>0</v>
      </c>
      <c r="R26" s="1011"/>
      <c r="S26" s="1015"/>
      <c r="T26" s="634"/>
      <c r="U26" s="1040"/>
    </row>
    <row r="27" spans="1:21" s="1012" customFormat="1" ht="38.25">
      <c r="A27" s="1014" t="s">
        <v>1644</v>
      </c>
      <c r="B27" s="983">
        <v>640300300900</v>
      </c>
      <c r="C27" s="1016">
        <v>24702</v>
      </c>
      <c r="D27" s="984" t="s">
        <v>3203</v>
      </c>
      <c r="E27" s="636"/>
      <c r="F27" s="636"/>
      <c r="G27" s="636"/>
      <c r="H27" s="636"/>
      <c r="I27" s="636"/>
      <c r="J27" s="636"/>
      <c r="K27" s="636"/>
      <c r="L27" s="636"/>
      <c r="M27" s="636"/>
      <c r="N27" s="636"/>
      <c r="O27" s="636">
        <v>2000</v>
      </c>
      <c r="P27" s="1101" t="s">
        <v>71</v>
      </c>
      <c r="Q27" s="1106">
        <f t="shared" si="0"/>
        <v>26702</v>
      </c>
      <c r="R27" s="1015"/>
      <c r="S27" s="1015"/>
      <c r="T27" s="619"/>
    </row>
    <row r="28" spans="1:21" s="1012" customFormat="1" ht="25.5" customHeight="1">
      <c r="A28" s="1014" t="s">
        <v>309</v>
      </c>
      <c r="B28" s="1017">
        <v>720200200100</v>
      </c>
      <c r="C28" s="1016"/>
      <c r="D28" s="1018"/>
      <c r="E28" s="636"/>
      <c r="F28" s="636"/>
      <c r="G28" s="636"/>
      <c r="H28" s="636"/>
      <c r="I28" s="636"/>
      <c r="J28" s="636"/>
      <c r="K28" s="636"/>
      <c r="L28" s="636"/>
      <c r="M28" s="636"/>
      <c r="N28" s="636"/>
      <c r="O28" s="636"/>
      <c r="P28" s="1101"/>
      <c r="Q28" s="1106">
        <f t="shared" si="0"/>
        <v>0</v>
      </c>
      <c r="T28" s="619"/>
    </row>
    <row r="29" spans="1:21" s="1012" customFormat="1" ht="25.5" customHeight="1">
      <c r="A29" s="1014" t="s">
        <v>1208</v>
      </c>
      <c r="B29" s="1017">
        <v>720200300100</v>
      </c>
      <c r="C29" s="1016"/>
      <c r="D29" s="1018"/>
      <c r="E29" s="636"/>
      <c r="F29" s="636"/>
      <c r="G29" s="636"/>
      <c r="H29" s="636"/>
      <c r="I29" s="636"/>
      <c r="J29" s="636"/>
      <c r="K29" s="636"/>
      <c r="L29" s="636"/>
      <c r="M29" s="636"/>
      <c r="N29" s="636"/>
      <c r="O29" s="636"/>
      <c r="P29" s="1101"/>
      <c r="Q29" s="1106">
        <f t="shared" si="0"/>
        <v>0</v>
      </c>
      <c r="T29" s="619"/>
    </row>
    <row r="30" spans="1:21" ht="13.5" thickBot="1">
      <c r="A30" s="1019"/>
      <c r="B30" s="1020"/>
      <c r="C30" s="1021"/>
      <c r="D30" s="1022"/>
      <c r="E30" s="1023"/>
      <c r="F30" s="1023"/>
      <c r="G30" s="1023"/>
      <c r="H30" s="1023"/>
      <c r="I30" s="1023"/>
      <c r="J30" s="1023"/>
      <c r="K30" s="1023"/>
      <c r="L30" s="1023"/>
      <c r="M30" s="1023"/>
      <c r="N30" s="1023"/>
      <c r="O30" s="1023"/>
      <c r="P30" s="1102"/>
      <c r="Q30" s="616">
        <f>+C30+E30+G30+I30+K30+M30</f>
        <v>0</v>
      </c>
    </row>
    <row r="31" spans="1:21" ht="13.5" thickBot="1">
      <c r="A31" s="1590" t="s">
        <v>1645</v>
      </c>
      <c r="B31" s="1591"/>
      <c r="C31" s="1024">
        <f>SUM(C8:C30)</f>
        <v>15911123</v>
      </c>
      <c r="D31" s="1025"/>
      <c r="E31" s="640">
        <f t="shared" ref="E31:M31" si="1">SUM(E8:E30)</f>
        <v>4041252</v>
      </c>
      <c r="F31" s="640"/>
      <c r="G31" s="640">
        <f t="shared" si="1"/>
        <v>1169161</v>
      </c>
      <c r="H31" s="640"/>
      <c r="I31" s="640">
        <f>SUM(I8:I30)</f>
        <v>1494060</v>
      </c>
      <c r="J31" s="640"/>
      <c r="K31" s="640">
        <f t="shared" si="1"/>
        <v>1943422</v>
      </c>
      <c r="L31" s="640"/>
      <c r="M31" s="640">
        <f t="shared" si="1"/>
        <v>0</v>
      </c>
      <c r="N31" s="1026"/>
      <c r="O31" s="641">
        <f>SUM(O8:O30)</f>
        <v>2000</v>
      </c>
      <c r="P31" s="1103">
        <f>SUM(P8:P30)</f>
        <v>0</v>
      </c>
      <c r="Q31" s="642">
        <f>SUM(Q8:Q30)</f>
        <v>24561018</v>
      </c>
    </row>
    <row r="32" spans="1:21">
      <c r="A32" s="1569"/>
      <c r="B32" s="1569"/>
      <c r="C32" s="1569"/>
      <c r="D32" s="1569"/>
      <c r="E32" s="1569"/>
      <c r="F32" s="1569"/>
      <c r="G32" s="1569"/>
      <c r="H32" s="1569"/>
      <c r="I32" s="1569"/>
      <c r="J32" s="1569"/>
      <c r="K32" s="1569"/>
      <c r="L32" s="1569"/>
      <c r="M32" s="1569"/>
      <c r="N32" s="1569"/>
      <c r="O32" s="1569"/>
      <c r="P32" s="1569"/>
      <c r="Q32" s="1569"/>
    </row>
    <row r="33" spans="5:18">
      <c r="G33" s="1012"/>
      <c r="H33" s="1012"/>
      <c r="L33" s="1037"/>
      <c r="O33" s="536"/>
      <c r="Q33" s="536"/>
    </row>
    <row r="34" spans="5:18">
      <c r="G34" s="1012"/>
      <c r="H34" s="1012"/>
      <c r="I34" s="1012"/>
      <c r="O34" s="536"/>
      <c r="Q34" s="536"/>
    </row>
    <row r="35" spans="5:18">
      <c r="I35" s="1012"/>
      <c r="O35" s="536"/>
      <c r="Q35" s="536"/>
      <c r="R35" s="1027"/>
    </row>
    <row r="36" spans="5:18">
      <c r="O36" s="1001"/>
      <c r="Q36" s="1001"/>
    </row>
    <row r="43" spans="5:18">
      <c r="E43" s="536"/>
      <c r="F43" s="536"/>
    </row>
  </sheetData>
  <mergeCells count="20">
    <mergeCell ref="A31:B31"/>
    <mergeCell ref="A32:Q32"/>
    <mergeCell ref="E3:F3"/>
    <mergeCell ref="G3:H3"/>
    <mergeCell ref="M3:N3"/>
    <mergeCell ref="M5:N5"/>
    <mergeCell ref="Q5:Q6"/>
    <mergeCell ref="K5:L5"/>
    <mergeCell ref="K3:L3"/>
    <mergeCell ref="O5:P5"/>
    <mergeCell ref="A1:Q1"/>
    <mergeCell ref="A2:Q2"/>
    <mergeCell ref="A4:Q4"/>
    <mergeCell ref="A5:A6"/>
    <mergeCell ref="B5:B6"/>
    <mergeCell ref="C5:D5"/>
    <mergeCell ref="E5:F5"/>
    <mergeCell ref="G5:H5"/>
    <mergeCell ref="I3:J3"/>
    <mergeCell ref="I5:J5"/>
  </mergeCells>
  <phoneticPr fontId="96" type="noConversion"/>
  <printOptions horizontalCentered="1"/>
  <pageMargins left="0.15" right="0.12" top="0.28999999999999998" bottom="0.15748031496062992" header="0.15748031496062992" footer="0.15748031496062992"/>
  <pageSetup paperSize="9" scale="50" orientation="landscape" horizontalDpi="4294967292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M53"/>
  <sheetViews>
    <sheetView showGridLines="0" zoomScale="80" zoomScaleNormal="100" workbookViewId="0">
      <pane xSplit="2" ySplit="5" topLeftCell="C6" activePane="bottomRight" state="frozen"/>
      <selection activeCell="K46" sqref="K46"/>
      <selection pane="topRight" activeCell="K46" sqref="K46"/>
      <selection pane="bottomLeft" activeCell="K46" sqref="K46"/>
      <selection pane="bottomRight" activeCell="K46" sqref="K46"/>
    </sheetView>
  </sheetViews>
  <sheetFormatPr defaultColWidth="11.5703125" defaultRowHeight="12.75"/>
  <cols>
    <col min="1" max="1" width="43.42578125" style="511" customWidth="1"/>
    <col min="2" max="2" width="21" style="511" customWidth="1"/>
    <col min="3" max="10" width="14.28515625" style="535" customWidth="1"/>
    <col min="11" max="11" width="13.7109375" style="535" customWidth="1"/>
    <col min="12" max="12" width="12.28515625" style="536" bestFit="1" customWidth="1"/>
    <col min="13" max="16384" width="11.5703125" style="535"/>
  </cols>
  <sheetData>
    <row r="1" spans="1:13" ht="15.75">
      <c r="A1" s="1595" t="s">
        <v>101</v>
      </c>
      <c r="B1" s="1595"/>
      <c r="C1" s="1595"/>
      <c r="D1" s="1595"/>
      <c r="E1" s="1595"/>
      <c r="F1" s="1595"/>
      <c r="G1" s="1595"/>
      <c r="H1" s="1595"/>
      <c r="I1" s="1595"/>
      <c r="J1" s="534"/>
    </row>
    <row r="2" spans="1:13" ht="13.5" thickBot="1"/>
    <row r="3" spans="1:13" ht="13.5" thickBot="1">
      <c r="A3" s="1596" t="s">
        <v>36</v>
      </c>
      <c r="B3" s="1597"/>
      <c r="C3" s="1597"/>
      <c r="D3" s="1597"/>
      <c r="E3" s="1597"/>
      <c r="F3" s="1597"/>
      <c r="G3" s="1597"/>
      <c r="H3" s="1597"/>
      <c r="I3" s="1597"/>
      <c r="J3" s="1598"/>
    </row>
    <row r="4" spans="1:13" s="543" customFormat="1" ht="24.75" customHeight="1">
      <c r="A4" s="537" t="s">
        <v>37</v>
      </c>
      <c r="B4" s="538" t="s">
        <v>2876</v>
      </c>
      <c r="C4" s="539" t="s">
        <v>2877</v>
      </c>
      <c r="D4" s="539" t="s">
        <v>2878</v>
      </c>
      <c r="E4" s="539" t="s">
        <v>2879</v>
      </c>
      <c r="F4" s="540" t="s">
        <v>109</v>
      </c>
      <c r="G4" s="540" t="s">
        <v>110</v>
      </c>
      <c r="H4" s="540" t="s">
        <v>2880</v>
      </c>
      <c r="I4" s="541" t="s">
        <v>1775</v>
      </c>
      <c r="J4" s="542" t="s">
        <v>2881</v>
      </c>
      <c r="L4" s="544"/>
    </row>
    <row r="5" spans="1:13" s="552" customFormat="1">
      <c r="A5" s="545"/>
      <c r="B5" s="546"/>
      <c r="C5" s="547"/>
      <c r="D5" s="547"/>
      <c r="E5" s="547"/>
      <c r="F5" s="547"/>
      <c r="G5" s="547"/>
      <c r="H5" s="547"/>
      <c r="I5" s="548"/>
      <c r="J5" s="549"/>
      <c r="K5" s="550"/>
      <c r="L5" s="551"/>
    </row>
    <row r="6" spans="1:13" s="558" customFormat="1">
      <c r="A6" s="553" t="s">
        <v>38</v>
      </c>
      <c r="B6" s="554" t="s">
        <v>39</v>
      </c>
      <c r="C6" s="555"/>
      <c r="D6" s="555"/>
      <c r="E6" s="555"/>
      <c r="F6" s="555"/>
      <c r="G6" s="555"/>
      <c r="H6" s="555"/>
      <c r="I6" s="556">
        <f t="shared" ref="I6:I46" si="0">SUM(C6:H6)</f>
        <v>0</v>
      </c>
      <c r="J6" s="557"/>
      <c r="L6" s="559"/>
    </row>
    <row r="7" spans="1:13" s="558" customFormat="1">
      <c r="A7" s="553" t="s">
        <v>40</v>
      </c>
      <c r="B7" s="560">
        <v>305100100200</v>
      </c>
      <c r="C7" s="561"/>
      <c r="D7" s="561"/>
      <c r="E7" s="561"/>
      <c r="F7" s="561"/>
      <c r="G7" s="561"/>
      <c r="H7" s="561"/>
      <c r="I7" s="556">
        <f t="shared" si="0"/>
        <v>0</v>
      </c>
      <c r="J7" s="557"/>
      <c r="L7" s="559"/>
    </row>
    <row r="8" spans="1:13" s="558" customFormat="1">
      <c r="A8" s="553" t="s">
        <v>2692</v>
      </c>
      <c r="B8" s="560" t="s">
        <v>88</v>
      </c>
      <c r="C8" s="562"/>
      <c r="D8" s="562"/>
      <c r="E8" s="562">
        <v>110000</v>
      </c>
      <c r="F8" s="562">
        <v>85000</v>
      </c>
      <c r="G8" s="562">
        <v>169000</v>
      </c>
      <c r="H8" s="562">
        <v>1000</v>
      </c>
      <c r="I8" s="556">
        <f t="shared" si="0"/>
        <v>365000</v>
      </c>
      <c r="J8" s="563"/>
      <c r="K8" s="559" t="e">
        <f>#REF!</f>
        <v>#REF!</v>
      </c>
      <c r="L8" s="564"/>
      <c r="M8" s="565"/>
    </row>
    <row r="9" spans="1:13" s="558" customFormat="1" ht="14.25" customHeight="1">
      <c r="A9" s="553" t="s">
        <v>2706</v>
      </c>
      <c r="B9" s="560">
        <v>305100200100</v>
      </c>
      <c r="C9" s="562"/>
      <c r="D9" s="562"/>
      <c r="E9" s="562"/>
      <c r="F9" s="562"/>
      <c r="G9" s="562"/>
      <c r="H9" s="562"/>
      <c r="I9" s="556">
        <f t="shared" si="0"/>
        <v>0</v>
      </c>
      <c r="J9" s="566"/>
      <c r="L9" s="559"/>
    </row>
    <row r="10" spans="1:13" s="558" customFormat="1">
      <c r="A10" s="553" t="s">
        <v>1956</v>
      </c>
      <c r="B10" s="560">
        <v>305100250100</v>
      </c>
      <c r="C10" s="567"/>
      <c r="D10" s="567"/>
      <c r="E10" s="567"/>
      <c r="F10" s="567"/>
      <c r="G10" s="567"/>
      <c r="H10" s="567"/>
      <c r="I10" s="556">
        <f t="shared" si="0"/>
        <v>0</v>
      </c>
      <c r="J10" s="566"/>
      <c r="L10" s="559"/>
    </row>
    <row r="11" spans="1:13" s="558" customFormat="1">
      <c r="A11" s="553" t="s">
        <v>706</v>
      </c>
      <c r="B11" s="560">
        <v>305100300100</v>
      </c>
      <c r="C11" s="561"/>
      <c r="D11" s="561"/>
      <c r="E11" s="561"/>
      <c r="F11" s="561"/>
      <c r="G11" s="561"/>
      <c r="H11" s="561"/>
      <c r="I11" s="556">
        <f t="shared" si="0"/>
        <v>0</v>
      </c>
      <c r="J11" s="568"/>
      <c r="L11" s="559"/>
    </row>
    <row r="12" spans="1:13" s="558" customFormat="1">
      <c r="A12" s="553" t="s">
        <v>1995</v>
      </c>
      <c r="B12" s="560">
        <v>305100350100</v>
      </c>
      <c r="C12" s="561"/>
      <c r="D12" s="561"/>
      <c r="E12" s="561"/>
      <c r="F12" s="561"/>
      <c r="G12" s="561"/>
      <c r="H12" s="561"/>
      <c r="I12" s="556">
        <f t="shared" si="0"/>
        <v>0</v>
      </c>
      <c r="J12" s="568"/>
      <c r="L12" s="559"/>
    </row>
    <row r="13" spans="1:13" s="558" customFormat="1">
      <c r="A13" s="553" t="s">
        <v>730</v>
      </c>
      <c r="B13" s="569">
        <v>305100400100</v>
      </c>
      <c r="C13" s="561"/>
      <c r="D13" s="561"/>
      <c r="E13" s="561"/>
      <c r="F13" s="561"/>
      <c r="G13" s="561"/>
      <c r="H13" s="561"/>
      <c r="I13" s="556">
        <f t="shared" si="0"/>
        <v>0</v>
      </c>
      <c r="J13" s="568"/>
      <c r="L13" s="559"/>
    </row>
    <row r="14" spans="1:13" s="558" customFormat="1">
      <c r="A14" s="553" t="s">
        <v>732</v>
      </c>
      <c r="B14" s="569">
        <v>305100450100</v>
      </c>
      <c r="C14" s="570"/>
      <c r="D14" s="570"/>
      <c r="E14" s="570"/>
      <c r="F14" s="570"/>
      <c r="G14" s="570"/>
      <c r="H14" s="570"/>
      <c r="I14" s="556">
        <f t="shared" si="0"/>
        <v>0</v>
      </c>
      <c r="J14" s="563"/>
      <c r="L14" s="559"/>
    </row>
    <row r="15" spans="1:13" s="558" customFormat="1" ht="14.25" customHeight="1">
      <c r="A15" s="553" t="s">
        <v>2051</v>
      </c>
      <c r="B15" s="569">
        <v>305100500100</v>
      </c>
      <c r="C15" s="562"/>
      <c r="D15" s="562"/>
      <c r="E15" s="562"/>
      <c r="F15" s="562"/>
      <c r="G15" s="562"/>
      <c r="H15" s="562"/>
      <c r="I15" s="556">
        <f t="shared" si="0"/>
        <v>0</v>
      </c>
      <c r="J15" s="563"/>
      <c r="L15" s="559"/>
    </row>
    <row r="16" spans="1:13" s="558" customFormat="1">
      <c r="A16" s="553" t="s">
        <v>2052</v>
      </c>
      <c r="B16" s="569">
        <v>305100550100</v>
      </c>
      <c r="C16" s="567"/>
      <c r="D16" s="567"/>
      <c r="E16" s="567"/>
      <c r="F16" s="567"/>
      <c r="G16" s="567"/>
      <c r="H16" s="567"/>
      <c r="I16" s="556">
        <f t="shared" si="0"/>
        <v>0</v>
      </c>
      <c r="J16" s="571"/>
      <c r="L16" s="559"/>
    </row>
    <row r="17" spans="1:12" s="558" customFormat="1">
      <c r="A17" s="572" t="s">
        <v>41</v>
      </c>
      <c r="B17" s="573">
        <v>305100600100</v>
      </c>
      <c r="C17" s="574"/>
      <c r="D17" s="574"/>
      <c r="E17" s="574"/>
      <c r="F17" s="574"/>
      <c r="G17" s="574"/>
      <c r="H17" s="574"/>
      <c r="I17" s="575">
        <f t="shared" si="0"/>
        <v>0</v>
      </c>
      <c r="J17" s="576"/>
      <c r="L17" s="559"/>
    </row>
    <row r="18" spans="1:12" s="558" customFormat="1" ht="25.5">
      <c r="A18" s="577" t="s">
        <v>42</v>
      </c>
      <c r="B18" s="578"/>
      <c r="C18" s="579"/>
      <c r="D18" s="579"/>
      <c r="E18" s="579"/>
      <c r="F18" s="579"/>
      <c r="G18" s="579"/>
      <c r="H18" s="579"/>
      <c r="I18" s="580">
        <f t="shared" si="0"/>
        <v>0</v>
      </c>
      <c r="J18" s="581"/>
      <c r="L18" s="559"/>
    </row>
    <row r="19" spans="1:12" s="558" customFormat="1" ht="24.75" customHeight="1">
      <c r="A19" s="582" t="s">
        <v>43</v>
      </c>
      <c r="B19" s="560" t="s">
        <v>44</v>
      </c>
      <c r="C19" s="583"/>
      <c r="D19" s="583"/>
      <c r="E19" s="583"/>
      <c r="F19" s="583"/>
      <c r="G19" s="583"/>
      <c r="H19" s="583"/>
      <c r="I19" s="556">
        <f t="shared" si="0"/>
        <v>0</v>
      </c>
      <c r="J19" s="571"/>
      <c r="L19" s="559"/>
    </row>
    <row r="20" spans="1:12" s="558" customFormat="1" ht="30.75" customHeight="1">
      <c r="A20" s="584" t="s">
        <v>45</v>
      </c>
      <c r="B20" s="569" t="s">
        <v>46</v>
      </c>
      <c r="C20" s="562"/>
      <c r="D20" s="562"/>
      <c r="E20" s="562"/>
      <c r="F20" s="562"/>
      <c r="G20" s="562"/>
      <c r="H20" s="562"/>
      <c r="I20" s="556">
        <f t="shared" si="0"/>
        <v>0</v>
      </c>
      <c r="J20" s="571"/>
      <c r="L20" s="559"/>
    </row>
    <row r="21" spans="1:12" s="558" customFormat="1" ht="18" customHeight="1">
      <c r="A21" s="585" t="s">
        <v>47</v>
      </c>
      <c r="B21" s="569" t="s">
        <v>48</v>
      </c>
      <c r="C21" s="567"/>
      <c r="D21" s="567"/>
      <c r="E21" s="567"/>
      <c r="F21" s="567"/>
      <c r="G21" s="567"/>
      <c r="H21" s="567"/>
      <c r="I21" s="556">
        <f t="shared" si="0"/>
        <v>0</v>
      </c>
      <c r="J21" s="571"/>
      <c r="L21" s="559"/>
    </row>
    <row r="22" spans="1:12" s="558" customFormat="1" ht="24" customHeight="1">
      <c r="A22" s="584" t="s">
        <v>49</v>
      </c>
      <c r="B22" s="569" t="s">
        <v>50</v>
      </c>
      <c r="C22" s="562"/>
      <c r="D22" s="562"/>
      <c r="E22" s="562"/>
      <c r="F22" s="562"/>
      <c r="G22" s="562"/>
      <c r="H22" s="562"/>
      <c r="I22" s="575">
        <f t="shared" si="0"/>
        <v>0</v>
      </c>
      <c r="J22" s="571"/>
      <c r="L22" s="559"/>
    </row>
    <row r="23" spans="1:12" s="558" customFormat="1" ht="25.5">
      <c r="A23" s="577" t="s">
        <v>51</v>
      </c>
      <c r="B23" s="578"/>
      <c r="C23" s="579"/>
      <c r="D23" s="579"/>
      <c r="E23" s="579"/>
      <c r="F23" s="579"/>
      <c r="G23" s="579"/>
      <c r="H23" s="579"/>
      <c r="I23" s="580">
        <f t="shared" si="0"/>
        <v>0</v>
      </c>
      <c r="J23" s="581"/>
      <c r="L23" s="559"/>
    </row>
    <row r="24" spans="1:12" s="558" customFormat="1" ht="25.5">
      <c r="A24" s="584" t="s">
        <v>52</v>
      </c>
      <c r="B24" s="586" t="s">
        <v>53</v>
      </c>
      <c r="C24" s="567"/>
      <c r="D24" s="567"/>
      <c r="E24" s="567"/>
      <c r="F24" s="567"/>
      <c r="G24" s="567"/>
      <c r="H24" s="567"/>
      <c r="I24" s="556">
        <f t="shared" si="0"/>
        <v>0</v>
      </c>
      <c r="J24" s="571"/>
      <c r="L24" s="559"/>
    </row>
    <row r="25" spans="1:12" s="558" customFormat="1" ht="25.5">
      <c r="A25" s="584" t="s">
        <v>54</v>
      </c>
      <c r="B25" s="586" t="s">
        <v>55</v>
      </c>
      <c r="C25" s="567"/>
      <c r="D25" s="567"/>
      <c r="E25" s="567"/>
      <c r="F25" s="567"/>
      <c r="G25" s="567"/>
      <c r="H25" s="567"/>
      <c r="I25" s="556">
        <f t="shared" si="0"/>
        <v>0</v>
      </c>
      <c r="J25" s="571"/>
      <c r="L25" s="559"/>
    </row>
    <row r="26" spans="1:12" s="558" customFormat="1" ht="15.75" customHeight="1">
      <c r="A26" s="584" t="s">
        <v>56</v>
      </c>
      <c r="B26" s="586" t="s">
        <v>57</v>
      </c>
      <c r="C26" s="583"/>
      <c r="D26" s="583"/>
      <c r="E26" s="583"/>
      <c r="F26" s="583"/>
      <c r="G26" s="583"/>
      <c r="H26" s="583"/>
      <c r="I26" s="556">
        <f t="shared" si="0"/>
        <v>0</v>
      </c>
      <c r="J26" s="571"/>
      <c r="L26" s="559"/>
    </row>
    <row r="27" spans="1:12" s="558" customFormat="1" ht="25.5">
      <c r="A27" s="584" t="s">
        <v>58</v>
      </c>
      <c r="B27" s="586" t="s">
        <v>59</v>
      </c>
      <c r="C27" s="567"/>
      <c r="D27" s="567"/>
      <c r="E27" s="567"/>
      <c r="F27" s="567"/>
      <c r="G27" s="567"/>
      <c r="H27" s="567"/>
      <c r="I27" s="556">
        <f t="shared" si="0"/>
        <v>0</v>
      </c>
      <c r="J27" s="571"/>
      <c r="L27" s="559"/>
    </row>
    <row r="28" spans="1:12" s="587" customFormat="1" ht="25.5">
      <c r="A28" s="584" t="s">
        <v>60</v>
      </c>
      <c r="B28" s="586" t="s">
        <v>61</v>
      </c>
      <c r="C28" s="567"/>
      <c r="D28" s="567"/>
      <c r="E28" s="567"/>
      <c r="F28" s="567"/>
      <c r="G28" s="567"/>
      <c r="H28" s="567"/>
      <c r="I28" s="556">
        <f t="shared" si="0"/>
        <v>0</v>
      </c>
      <c r="J28" s="571"/>
      <c r="L28" s="588"/>
    </row>
    <row r="29" spans="1:12" s="587" customFormat="1" ht="25.5">
      <c r="A29" s="584" t="s">
        <v>62</v>
      </c>
      <c r="B29" s="586" t="s">
        <v>63</v>
      </c>
      <c r="C29" s="567"/>
      <c r="D29" s="567"/>
      <c r="E29" s="567"/>
      <c r="F29" s="567"/>
      <c r="G29" s="567"/>
      <c r="H29" s="567"/>
      <c r="I29" s="556">
        <f t="shared" si="0"/>
        <v>0</v>
      </c>
      <c r="J29" s="571"/>
      <c r="L29" s="588"/>
    </row>
    <row r="30" spans="1:12" s="587" customFormat="1" ht="25.5">
      <c r="A30" s="584" t="s">
        <v>64</v>
      </c>
      <c r="B30" s="586" t="s">
        <v>65</v>
      </c>
      <c r="C30" s="567"/>
      <c r="D30" s="567"/>
      <c r="E30" s="567"/>
      <c r="F30" s="567"/>
      <c r="G30" s="567"/>
      <c r="H30" s="567"/>
      <c r="I30" s="556">
        <f t="shared" si="0"/>
        <v>0</v>
      </c>
      <c r="J30" s="571"/>
      <c r="L30" s="588"/>
    </row>
    <row r="31" spans="1:12" s="587" customFormat="1" ht="24.75" customHeight="1">
      <c r="A31" s="584" t="s">
        <v>51</v>
      </c>
      <c r="B31" s="586" t="s">
        <v>66</v>
      </c>
      <c r="C31" s="567"/>
      <c r="D31" s="567"/>
      <c r="E31" s="567"/>
      <c r="F31" s="567"/>
      <c r="G31" s="567"/>
      <c r="H31" s="567"/>
      <c r="I31" s="556">
        <f t="shared" si="0"/>
        <v>0</v>
      </c>
      <c r="J31" s="571"/>
      <c r="L31" s="588"/>
    </row>
    <row r="32" spans="1:12" s="587" customFormat="1" ht="25.5">
      <c r="A32" s="584" t="s">
        <v>49</v>
      </c>
      <c r="B32" s="586" t="s">
        <v>67</v>
      </c>
      <c r="C32" s="567"/>
      <c r="D32" s="567"/>
      <c r="E32" s="567"/>
      <c r="F32" s="567"/>
      <c r="G32" s="567"/>
      <c r="H32" s="567"/>
      <c r="I32" s="556">
        <f t="shared" si="0"/>
        <v>0</v>
      </c>
      <c r="J32" s="571"/>
      <c r="L32" s="588"/>
    </row>
    <row r="33" spans="1:13" s="558" customFormat="1" ht="25.5">
      <c r="A33" s="584" t="s">
        <v>68</v>
      </c>
      <c r="B33" s="589" t="s">
        <v>69</v>
      </c>
      <c r="C33" s="567"/>
      <c r="D33" s="567"/>
      <c r="E33" s="567"/>
      <c r="F33" s="567"/>
      <c r="G33" s="567"/>
      <c r="H33" s="567"/>
      <c r="I33" s="556">
        <f t="shared" si="0"/>
        <v>0</v>
      </c>
      <c r="J33" s="571"/>
      <c r="L33" s="559"/>
    </row>
    <row r="34" spans="1:13" s="587" customFormat="1" ht="25.5">
      <c r="A34" s="584" t="s">
        <v>70</v>
      </c>
      <c r="B34" s="589" t="s">
        <v>71</v>
      </c>
      <c r="C34" s="567"/>
      <c r="D34" s="567"/>
      <c r="E34" s="567"/>
      <c r="F34" s="567"/>
      <c r="G34" s="567"/>
      <c r="H34" s="567"/>
      <c r="I34" s="556">
        <f t="shared" si="0"/>
        <v>0</v>
      </c>
      <c r="J34" s="571"/>
      <c r="L34" s="588"/>
    </row>
    <row r="35" spans="1:13" s="587" customFormat="1" ht="27.75" customHeight="1">
      <c r="A35" s="584" t="s">
        <v>72</v>
      </c>
      <c r="B35" s="589">
        <v>305100750100</v>
      </c>
      <c r="C35" s="567"/>
      <c r="D35" s="567"/>
      <c r="E35" s="567"/>
      <c r="F35" s="567">
        <v>1700</v>
      </c>
      <c r="G35" s="567">
        <v>88300</v>
      </c>
      <c r="H35" s="567"/>
      <c r="I35" s="556">
        <f t="shared" si="0"/>
        <v>90000</v>
      </c>
      <c r="J35" s="571"/>
      <c r="K35" s="590" t="e">
        <f>#REF!</f>
        <v>#REF!</v>
      </c>
      <c r="L35" s="588" t="e">
        <f>+K35-I35</f>
        <v>#REF!</v>
      </c>
      <c r="M35" s="565"/>
    </row>
    <row r="36" spans="1:13" s="587" customFormat="1" ht="38.25">
      <c r="A36" s="584" t="s">
        <v>73</v>
      </c>
      <c r="B36" s="589" t="s">
        <v>74</v>
      </c>
      <c r="C36" s="567"/>
      <c r="D36" s="567"/>
      <c r="E36" s="567"/>
      <c r="F36" s="567"/>
      <c r="G36" s="567"/>
      <c r="H36" s="567"/>
      <c r="I36" s="556">
        <f t="shared" si="0"/>
        <v>0</v>
      </c>
      <c r="J36" s="571"/>
      <c r="L36" s="588">
        <f>+K36-I36</f>
        <v>0</v>
      </c>
      <c r="M36" s="565"/>
    </row>
    <row r="37" spans="1:13" s="587" customFormat="1" ht="38.25">
      <c r="A37" s="584" t="s">
        <v>75</v>
      </c>
      <c r="B37" s="589">
        <v>305100800100</v>
      </c>
      <c r="C37" s="567"/>
      <c r="D37" s="567"/>
      <c r="E37" s="567"/>
      <c r="F37" s="567"/>
      <c r="G37" s="567"/>
      <c r="H37" s="567"/>
      <c r="I37" s="556">
        <f t="shared" si="0"/>
        <v>0</v>
      </c>
      <c r="J37" s="571"/>
      <c r="L37" s="588">
        <f>+K37-I37</f>
        <v>0</v>
      </c>
    </row>
    <row r="38" spans="1:13" s="587" customFormat="1">
      <c r="A38" s="584" t="s">
        <v>1498</v>
      </c>
      <c r="B38" s="589" t="s">
        <v>76</v>
      </c>
      <c r="C38" s="567"/>
      <c r="D38" s="567"/>
      <c r="E38" s="567"/>
      <c r="F38" s="567"/>
      <c r="G38" s="567">
        <f>47658+27949.82+302292.73</f>
        <v>377901</v>
      </c>
      <c r="H38" s="567"/>
      <c r="I38" s="556">
        <f t="shared" si="0"/>
        <v>377901</v>
      </c>
      <c r="J38" s="571">
        <f>43137+27634</f>
        <v>70771</v>
      </c>
      <c r="K38" s="590" t="e">
        <f>+#REF!</f>
        <v>#REF!</v>
      </c>
      <c r="L38" s="588" t="e">
        <f>+K38-I38-J38</f>
        <v>#REF!</v>
      </c>
      <c r="M38" s="565"/>
    </row>
    <row r="39" spans="1:13" s="587" customFormat="1" ht="25.5">
      <c r="A39" s="584" t="s">
        <v>77</v>
      </c>
      <c r="B39" s="589">
        <v>305200200100</v>
      </c>
      <c r="C39" s="567"/>
      <c r="D39" s="567"/>
      <c r="E39" s="567"/>
      <c r="F39" s="567">
        <v>1627</v>
      </c>
      <c r="G39" s="567"/>
      <c r="H39" s="567"/>
      <c r="I39" s="556">
        <f t="shared" si="0"/>
        <v>1627</v>
      </c>
      <c r="J39" s="571"/>
      <c r="K39" s="590" t="e">
        <f>+#REF!</f>
        <v>#REF!</v>
      </c>
      <c r="L39" s="588" t="e">
        <f>+K39-I39</f>
        <v>#REF!</v>
      </c>
      <c r="M39" s="565"/>
    </row>
    <row r="40" spans="1:13" s="587" customFormat="1" ht="38.25">
      <c r="A40" s="584" t="s">
        <v>78</v>
      </c>
      <c r="B40" s="589" t="s">
        <v>79</v>
      </c>
      <c r="C40" s="567"/>
      <c r="D40" s="567"/>
      <c r="E40" s="567"/>
      <c r="F40" s="567"/>
      <c r="G40" s="567"/>
      <c r="H40" s="567"/>
      <c r="I40" s="556">
        <f t="shared" si="0"/>
        <v>0</v>
      </c>
      <c r="J40" s="571"/>
      <c r="L40" s="588"/>
    </row>
    <row r="41" spans="1:13" s="587" customFormat="1" ht="25.5">
      <c r="A41" s="584" t="s">
        <v>80</v>
      </c>
      <c r="B41" s="589">
        <v>310700</v>
      </c>
      <c r="C41" s="567"/>
      <c r="D41" s="567"/>
      <c r="E41" s="567"/>
      <c r="F41" s="567"/>
      <c r="G41" s="567"/>
      <c r="H41" s="567"/>
      <c r="I41" s="556">
        <f t="shared" si="0"/>
        <v>0</v>
      </c>
      <c r="J41" s="571"/>
      <c r="L41" s="588"/>
    </row>
    <row r="42" spans="1:13" s="587" customFormat="1" ht="25.5">
      <c r="A42" s="584" t="s">
        <v>81</v>
      </c>
      <c r="B42" s="589">
        <v>315400</v>
      </c>
      <c r="C42" s="567"/>
      <c r="D42" s="567"/>
      <c r="E42" s="567"/>
      <c r="F42" s="567"/>
      <c r="G42" s="567"/>
      <c r="H42" s="567"/>
      <c r="I42" s="556">
        <f t="shared" si="0"/>
        <v>0</v>
      </c>
      <c r="J42" s="571"/>
      <c r="L42" s="588"/>
    </row>
    <row r="43" spans="1:13" s="587" customFormat="1" ht="38.25" hidden="1">
      <c r="A43" s="584" t="s">
        <v>82</v>
      </c>
      <c r="B43" s="589" t="s">
        <v>83</v>
      </c>
      <c r="C43" s="567"/>
      <c r="D43" s="567"/>
      <c r="E43" s="567"/>
      <c r="F43" s="567"/>
      <c r="G43" s="567"/>
      <c r="H43" s="567"/>
      <c r="I43" s="556">
        <f t="shared" si="0"/>
        <v>0</v>
      </c>
      <c r="J43" s="571"/>
      <c r="L43" s="588"/>
    </row>
    <row r="44" spans="1:13" s="587" customFormat="1" ht="25.5" hidden="1">
      <c r="A44" s="584" t="s">
        <v>84</v>
      </c>
      <c r="B44" s="589" t="s">
        <v>85</v>
      </c>
      <c r="C44" s="567"/>
      <c r="D44" s="567"/>
      <c r="E44" s="567"/>
      <c r="F44" s="567"/>
      <c r="G44" s="567"/>
      <c r="H44" s="567"/>
      <c r="I44" s="556">
        <f t="shared" si="0"/>
        <v>0</v>
      </c>
      <c r="J44" s="571"/>
      <c r="L44" s="588"/>
    </row>
    <row r="45" spans="1:13" s="587" customFormat="1" ht="25.5" hidden="1">
      <c r="A45" s="584" t="s">
        <v>86</v>
      </c>
      <c r="B45" s="589">
        <v>390200400100</v>
      </c>
      <c r="C45" s="567"/>
      <c r="D45" s="567"/>
      <c r="E45" s="567"/>
      <c r="F45" s="567"/>
      <c r="G45" s="567"/>
      <c r="H45" s="567"/>
      <c r="I45" s="556">
        <f t="shared" si="0"/>
        <v>0</v>
      </c>
      <c r="J45" s="571"/>
      <c r="L45" s="588"/>
    </row>
    <row r="46" spans="1:13" s="587" customFormat="1" ht="13.5" thickBot="1">
      <c r="A46" s="591"/>
      <c r="B46" s="589"/>
      <c r="C46" s="567"/>
      <c r="D46" s="567"/>
      <c r="E46" s="567"/>
      <c r="F46" s="567"/>
      <c r="G46" s="567"/>
      <c r="H46" s="567"/>
      <c r="I46" s="556">
        <f t="shared" si="0"/>
        <v>0</v>
      </c>
      <c r="J46" s="571"/>
      <c r="L46" s="588"/>
    </row>
    <row r="47" spans="1:13" s="595" customFormat="1" ht="21" customHeight="1" thickBot="1">
      <c r="A47" s="1599" t="s">
        <v>87</v>
      </c>
      <c r="B47" s="1600"/>
      <c r="C47" s="592">
        <f t="shared" ref="C47:I47" si="1">SUM(C6:C46)</f>
        <v>0</v>
      </c>
      <c r="D47" s="592">
        <f t="shared" si="1"/>
        <v>0</v>
      </c>
      <c r="E47" s="592">
        <f t="shared" si="1"/>
        <v>110000</v>
      </c>
      <c r="F47" s="592">
        <f t="shared" si="1"/>
        <v>88327</v>
      </c>
      <c r="G47" s="592">
        <f t="shared" si="1"/>
        <v>635201</v>
      </c>
      <c r="H47" s="592">
        <f t="shared" si="1"/>
        <v>1000</v>
      </c>
      <c r="I47" s="593">
        <f t="shared" si="1"/>
        <v>834528</v>
      </c>
      <c r="J47" s="594">
        <f>SUM(J6:J46)</f>
        <v>70771</v>
      </c>
      <c r="L47" s="596"/>
      <c r="M47" s="596"/>
    </row>
    <row r="48" spans="1:13">
      <c r="A48" s="1601"/>
      <c r="B48" s="1601"/>
      <c r="C48" s="1601"/>
      <c r="D48" s="1601"/>
      <c r="E48" s="1601"/>
      <c r="F48" s="1601"/>
      <c r="G48" s="1601"/>
      <c r="H48" s="1601"/>
      <c r="I48" s="1601"/>
      <c r="J48" s="597"/>
    </row>
    <row r="49" spans="1:10" ht="16.5" customHeight="1">
      <c r="A49" s="1594"/>
      <c r="B49" s="1594"/>
      <c r="C49" s="1594"/>
      <c r="D49" s="1594"/>
      <c r="E49" s="1594"/>
      <c r="F49" s="1594"/>
      <c r="G49" s="1594"/>
      <c r="H49" s="1594"/>
      <c r="I49" s="1594"/>
      <c r="J49" s="598"/>
    </row>
    <row r="50" spans="1:10">
      <c r="I50" s="536"/>
    </row>
    <row r="51" spans="1:10">
      <c r="I51" s="536"/>
    </row>
    <row r="53" spans="1:10">
      <c r="I53" s="599">
        <f>+I50-I51</f>
        <v>0</v>
      </c>
    </row>
  </sheetData>
  <mergeCells count="5">
    <mergeCell ref="A49:I49"/>
    <mergeCell ref="A1:I1"/>
    <mergeCell ref="A3:J3"/>
    <mergeCell ref="A47:B47"/>
    <mergeCell ref="A48:I48"/>
  </mergeCells>
  <phoneticPr fontId="8" type="noConversion"/>
  <printOptions horizontalCentered="1" verticalCentered="1"/>
  <pageMargins left="0.2" right="0.2" top="0.24" bottom="0.17" header="0.17" footer="0.17"/>
  <pageSetup paperSize="9" scale="57" orientation="landscape" horizontalDpi="4294967292" r:id="rId1"/>
  <headerFooter alignWithMargins="0"/>
  <ignoredErrors>
    <ignoredError sqref="I7:I46" formulaRange="1"/>
  </ignoredErrors>
</worksheet>
</file>

<file path=xl/worksheets/sheet15.xml><?xml version="1.0" encoding="utf-8"?>
<worksheet xmlns="http://schemas.openxmlformats.org/spreadsheetml/2006/main" xmlns:r="http://schemas.openxmlformats.org/officeDocument/2006/relationships">
  <dimension ref="A1:N43"/>
  <sheetViews>
    <sheetView showGridLines="0" zoomScale="80" zoomScaleNormal="100" workbookViewId="0">
      <pane xSplit="2" ySplit="7" topLeftCell="C26" activePane="bottomRight" state="frozen"/>
      <selection activeCell="K46" sqref="K46"/>
      <selection pane="topRight" activeCell="K46" sqref="K46"/>
      <selection pane="bottomLeft" activeCell="K46" sqref="K46"/>
      <selection pane="bottomRight" activeCell="K46" sqref="K46"/>
    </sheetView>
  </sheetViews>
  <sheetFormatPr defaultColWidth="11.5703125" defaultRowHeight="12.75"/>
  <cols>
    <col min="1" max="1" width="36.85546875" style="511" customWidth="1"/>
    <col min="2" max="2" width="18.85546875" style="511" customWidth="1"/>
    <col min="3" max="8" width="13.85546875" style="535" customWidth="1"/>
    <col min="9" max="9" width="14.42578125" style="535" customWidth="1"/>
    <col min="10" max="10" width="13.85546875" style="535" customWidth="1"/>
    <col min="11" max="11" width="13.5703125" style="535" bestFit="1" customWidth="1"/>
    <col min="12" max="12" width="11.5703125" style="535"/>
    <col min="13" max="13" width="15.140625" style="600" bestFit="1" customWidth="1"/>
    <col min="14" max="16384" width="11.5703125" style="535"/>
  </cols>
  <sheetData>
    <row r="1" spans="1:13" ht="8.25" customHeight="1">
      <c r="A1" s="1594"/>
      <c r="B1" s="1594"/>
      <c r="C1" s="1594"/>
      <c r="D1" s="1594"/>
      <c r="E1" s="1594"/>
      <c r="F1" s="1594"/>
      <c r="G1" s="1594"/>
      <c r="H1" s="1594"/>
      <c r="I1" s="1594"/>
      <c r="J1" s="598"/>
    </row>
    <row r="2" spans="1:13" ht="15.75">
      <c r="A2" s="1604" t="s">
        <v>102</v>
      </c>
      <c r="B2" s="1604"/>
      <c r="C2" s="1604"/>
      <c r="D2" s="1604"/>
      <c r="E2" s="1604"/>
      <c r="F2" s="1604"/>
      <c r="G2" s="1604"/>
      <c r="H2" s="1604"/>
      <c r="I2" s="1604"/>
      <c r="J2" s="601"/>
    </row>
    <row r="3" spans="1:13" ht="10.5" customHeight="1" thickBot="1">
      <c r="A3" s="535"/>
      <c r="B3" s="535"/>
    </row>
    <row r="4" spans="1:13" ht="13.5" thickBot="1">
      <c r="A4" s="1596" t="s">
        <v>3235</v>
      </c>
      <c r="B4" s="1597"/>
      <c r="C4" s="1597"/>
      <c r="D4" s="1597"/>
      <c r="E4" s="1597"/>
      <c r="F4" s="1597"/>
      <c r="G4" s="1597"/>
      <c r="H4" s="1597"/>
      <c r="I4" s="1597"/>
      <c r="J4" s="1598"/>
    </row>
    <row r="5" spans="1:13" ht="30" customHeight="1">
      <c r="A5" s="602" t="s">
        <v>3236</v>
      </c>
      <c r="B5" s="538" t="s">
        <v>2876</v>
      </c>
      <c r="C5" s="539" t="s">
        <v>2877</v>
      </c>
      <c r="D5" s="539" t="s">
        <v>2878</v>
      </c>
      <c r="E5" s="539" t="s">
        <v>2879</v>
      </c>
      <c r="F5" s="540" t="s">
        <v>109</v>
      </c>
      <c r="G5" s="540" t="s">
        <v>110</v>
      </c>
      <c r="H5" s="540" t="s">
        <v>2880</v>
      </c>
      <c r="I5" s="541" t="s">
        <v>1775</v>
      </c>
      <c r="J5" s="542" t="s">
        <v>2881</v>
      </c>
    </row>
    <row r="6" spans="1:13" s="552" customFormat="1">
      <c r="A6" s="545"/>
      <c r="B6" s="546"/>
      <c r="C6" s="547"/>
      <c r="D6" s="547"/>
      <c r="E6" s="547"/>
      <c r="F6" s="547"/>
      <c r="G6" s="547"/>
      <c r="H6" s="547"/>
      <c r="I6" s="548"/>
      <c r="J6" s="549"/>
      <c r="K6" s="550"/>
      <c r="M6" s="603"/>
    </row>
    <row r="7" spans="1:13" ht="0.75" customHeight="1">
      <c r="A7" s="604" t="s">
        <v>3237</v>
      </c>
      <c r="B7" s="605">
        <v>600200200100</v>
      </c>
      <c r="C7" s="606"/>
      <c r="D7" s="606"/>
      <c r="E7" s="606"/>
      <c r="F7" s="606"/>
      <c r="G7" s="606"/>
      <c r="H7" s="606"/>
      <c r="I7" s="607"/>
      <c r="J7" s="608"/>
    </row>
    <row r="8" spans="1:13" ht="18.75" customHeight="1">
      <c r="A8" s="604" t="s">
        <v>3238</v>
      </c>
      <c r="B8" s="605">
        <v>600200200200</v>
      </c>
      <c r="C8" s="609"/>
      <c r="D8" s="609"/>
      <c r="E8" s="609"/>
      <c r="F8" s="609"/>
      <c r="G8" s="609"/>
      <c r="H8" s="609"/>
      <c r="I8" s="610">
        <f>SUM(C8:H8)</f>
        <v>0</v>
      </c>
      <c r="J8" s="611"/>
    </row>
    <row r="9" spans="1:13" s="618" customFormat="1" ht="18.75" customHeight="1">
      <c r="A9" s="612" t="s">
        <v>1462</v>
      </c>
      <c r="B9" s="586" t="s">
        <v>3239</v>
      </c>
      <c r="C9" s="613">
        <v>2465331</v>
      </c>
      <c r="D9" s="613">
        <v>754723</v>
      </c>
      <c r="E9" s="613">
        <v>1458566</v>
      </c>
      <c r="F9" s="613">
        <v>1163243</v>
      </c>
      <c r="G9" s="614">
        <v>11539430</v>
      </c>
      <c r="H9" s="613"/>
      <c r="I9" s="615">
        <f>SUM(C9:H9)</f>
        <v>17381293</v>
      </c>
      <c r="J9" s="616"/>
      <c r="K9" s="617" t="e">
        <f>#REF!</f>
        <v>#REF!</v>
      </c>
      <c r="M9" s="619"/>
    </row>
    <row r="10" spans="1:13" s="618" customFormat="1" ht="18.75" customHeight="1">
      <c r="A10" s="612" t="s">
        <v>1463</v>
      </c>
      <c r="B10" s="586" t="s">
        <v>3240</v>
      </c>
      <c r="C10" s="613"/>
      <c r="D10" s="613"/>
      <c r="E10" s="613"/>
      <c r="F10" s="613"/>
      <c r="G10" s="620"/>
      <c r="H10" s="621"/>
      <c r="I10" s="615"/>
      <c r="J10" s="622"/>
      <c r="M10" s="619"/>
    </row>
    <row r="11" spans="1:13" s="618" customFormat="1" ht="18.75" customHeight="1">
      <c r="A11" s="612" t="s">
        <v>3491</v>
      </c>
      <c r="B11" s="586" t="s">
        <v>3241</v>
      </c>
      <c r="C11" s="613">
        <v>673528</v>
      </c>
      <c r="D11" s="613">
        <v>133096</v>
      </c>
      <c r="E11" s="613">
        <v>228179</v>
      </c>
      <c r="F11" s="613">
        <v>241030</v>
      </c>
      <c r="G11" s="614">
        <v>2401843</v>
      </c>
      <c r="H11" s="613"/>
      <c r="I11" s="615">
        <f t="shared" ref="I11:I30" si="0">SUM(C11:H11)</f>
        <v>3677676</v>
      </c>
      <c r="J11" s="616"/>
      <c r="K11" s="617" t="e">
        <f>#REF!</f>
        <v>#REF!</v>
      </c>
      <c r="M11" s="619"/>
    </row>
    <row r="12" spans="1:13" s="618" customFormat="1" ht="18.75" customHeight="1">
      <c r="A12" s="612" t="s">
        <v>1604</v>
      </c>
      <c r="B12" s="586" t="s">
        <v>1605</v>
      </c>
      <c r="C12" s="609">
        <v>24280</v>
      </c>
      <c r="D12" s="609">
        <v>6591</v>
      </c>
      <c r="E12" s="609">
        <v>5678</v>
      </c>
      <c r="F12" s="609">
        <v>38509</v>
      </c>
      <c r="G12" s="609">
        <v>350000</v>
      </c>
      <c r="H12" s="609"/>
      <c r="I12" s="615">
        <f t="shared" si="0"/>
        <v>425058</v>
      </c>
      <c r="J12" s="611"/>
      <c r="K12" s="617" t="e">
        <f>#REF!</f>
        <v>#REF!</v>
      </c>
      <c r="M12" s="619"/>
    </row>
    <row r="13" spans="1:13" s="618" customFormat="1" ht="18.75" customHeight="1">
      <c r="A13" s="612" t="s">
        <v>145</v>
      </c>
      <c r="B13" s="569">
        <v>630100100300</v>
      </c>
      <c r="C13" s="613"/>
      <c r="D13" s="613"/>
      <c r="E13" s="613"/>
      <c r="F13" s="613"/>
      <c r="G13" s="613"/>
      <c r="H13" s="613"/>
      <c r="I13" s="615">
        <f t="shared" si="0"/>
        <v>0</v>
      </c>
      <c r="J13" s="616"/>
      <c r="M13" s="619"/>
    </row>
    <row r="14" spans="1:13" s="618" customFormat="1" ht="18.75" customHeight="1">
      <c r="A14" s="612" t="s">
        <v>146</v>
      </c>
      <c r="B14" s="569">
        <v>630100100400</v>
      </c>
      <c r="C14" s="613">
        <v>10906</v>
      </c>
      <c r="D14" s="613">
        <v>1164</v>
      </c>
      <c r="E14" s="613"/>
      <c r="F14" s="613">
        <v>499</v>
      </c>
      <c r="G14" s="614">
        <v>112973</v>
      </c>
      <c r="H14" s="613"/>
      <c r="I14" s="615">
        <f t="shared" si="0"/>
        <v>125542</v>
      </c>
      <c r="J14" s="616"/>
      <c r="K14" s="617" t="e">
        <f>#REF!</f>
        <v>#REF!</v>
      </c>
      <c r="M14" s="619"/>
    </row>
    <row r="15" spans="1:13" s="618" customFormat="1" ht="18.75" customHeight="1">
      <c r="A15" s="612" t="s">
        <v>147</v>
      </c>
      <c r="B15" s="569">
        <v>630100100500</v>
      </c>
      <c r="C15" s="613"/>
      <c r="D15" s="613"/>
      <c r="E15" s="613"/>
      <c r="F15" s="613"/>
      <c r="G15" s="613"/>
      <c r="H15" s="613"/>
      <c r="I15" s="615">
        <f t="shared" si="0"/>
        <v>0</v>
      </c>
      <c r="J15" s="616"/>
      <c r="M15" s="619"/>
    </row>
    <row r="16" spans="1:13" s="618" customFormat="1" ht="18.75" customHeight="1">
      <c r="A16" s="612" t="s">
        <v>148</v>
      </c>
      <c r="B16" s="569">
        <v>630100100600</v>
      </c>
      <c r="C16" s="621"/>
      <c r="D16" s="621"/>
      <c r="E16" s="621"/>
      <c r="F16" s="621"/>
      <c r="G16" s="621"/>
      <c r="H16" s="621"/>
      <c r="I16" s="615">
        <f t="shared" si="0"/>
        <v>0</v>
      </c>
      <c r="J16" s="622"/>
      <c r="M16" s="619"/>
    </row>
    <row r="17" spans="1:14" s="618" customFormat="1" ht="18.75" customHeight="1">
      <c r="A17" s="612" t="s">
        <v>149</v>
      </c>
      <c r="B17" s="569">
        <v>630100100700</v>
      </c>
      <c r="C17" s="613"/>
      <c r="D17" s="613"/>
      <c r="E17" s="613"/>
      <c r="F17" s="613"/>
      <c r="G17" s="613"/>
      <c r="H17" s="613"/>
      <c r="I17" s="615">
        <f t="shared" si="0"/>
        <v>0</v>
      </c>
      <c r="J17" s="616"/>
      <c r="M17" s="619"/>
    </row>
    <row r="18" spans="1:14" s="618" customFormat="1" ht="18.75" customHeight="1">
      <c r="A18" s="612" t="s">
        <v>150</v>
      </c>
      <c r="B18" s="569">
        <v>630100100800</v>
      </c>
      <c r="C18" s="609"/>
      <c r="D18" s="609"/>
      <c r="E18" s="609"/>
      <c r="F18" s="609"/>
      <c r="G18" s="609"/>
      <c r="H18" s="609"/>
      <c r="I18" s="615">
        <f t="shared" si="0"/>
        <v>0</v>
      </c>
      <c r="J18" s="611"/>
      <c r="M18" s="619"/>
    </row>
    <row r="19" spans="1:14" s="618" customFormat="1" ht="18.75" customHeight="1">
      <c r="A19" s="612" t="s">
        <v>1606</v>
      </c>
      <c r="B19" s="569" t="s">
        <v>1607</v>
      </c>
      <c r="C19" s="609"/>
      <c r="D19" s="609"/>
      <c r="E19" s="609"/>
      <c r="F19" s="609"/>
      <c r="G19" s="623">
        <v>3000</v>
      </c>
      <c r="H19" s="609"/>
      <c r="I19" s="615">
        <f t="shared" si="0"/>
        <v>3000</v>
      </c>
      <c r="J19" s="611"/>
      <c r="K19" s="617" t="e">
        <f>#REF!</f>
        <v>#REF!</v>
      </c>
      <c r="M19" s="619"/>
    </row>
    <row r="20" spans="1:14" s="618" customFormat="1" ht="18.75" customHeight="1">
      <c r="A20" s="612" t="s">
        <v>151</v>
      </c>
      <c r="B20" s="569" t="s">
        <v>1608</v>
      </c>
      <c r="C20" s="624">
        <v>500</v>
      </c>
      <c r="D20" s="624">
        <v>300</v>
      </c>
      <c r="E20" s="624">
        <v>500</v>
      </c>
      <c r="F20" s="624">
        <v>300</v>
      </c>
      <c r="G20" s="625">
        <v>12400</v>
      </c>
      <c r="H20" s="624"/>
      <c r="I20" s="615">
        <f t="shared" si="0"/>
        <v>14000</v>
      </c>
      <c r="J20" s="626"/>
      <c r="K20" s="617" t="e">
        <f>#REF!</f>
        <v>#REF!</v>
      </c>
      <c r="L20" s="618" t="s">
        <v>3189</v>
      </c>
      <c r="M20" s="619"/>
    </row>
    <row r="21" spans="1:14" s="618" customFormat="1" ht="51">
      <c r="A21" s="627" t="s">
        <v>216</v>
      </c>
      <c r="B21" s="569">
        <v>630400500</v>
      </c>
      <c r="C21" s="613">
        <v>90528.93</v>
      </c>
      <c r="D21" s="613">
        <v>10408</v>
      </c>
      <c r="E21" s="613">
        <v>22405.72</v>
      </c>
      <c r="F21" s="613"/>
      <c r="G21" s="613">
        <v>518.76</v>
      </c>
      <c r="H21" s="613"/>
      <c r="I21" s="615">
        <v>123861</v>
      </c>
      <c r="J21" s="616"/>
      <c r="K21" s="617" t="e">
        <f>#REF!</f>
        <v>#REF!</v>
      </c>
      <c r="M21" s="619"/>
    </row>
    <row r="22" spans="1:14" s="618" customFormat="1" ht="38.25">
      <c r="A22" s="627" t="s">
        <v>247</v>
      </c>
      <c r="B22" s="569">
        <v>630400700</v>
      </c>
      <c r="C22" s="609"/>
      <c r="D22" s="609"/>
      <c r="E22" s="609"/>
      <c r="F22" s="609"/>
      <c r="G22" s="609"/>
      <c r="H22" s="609"/>
      <c r="I22" s="615">
        <f t="shared" si="0"/>
        <v>0</v>
      </c>
      <c r="J22" s="611"/>
      <c r="K22" s="628" t="e">
        <f>#REF!</f>
        <v>#REF!</v>
      </c>
      <c r="M22" s="619"/>
    </row>
    <row r="23" spans="1:14" s="618" customFormat="1" ht="19.5" customHeight="1">
      <c r="A23" s="612" t="s">
        <v>251</v>
      </c>
      <c r="B23" s="569">
        <v>640300100</v>
      </c>
      <c r="C23" s="629"/>
      <c r="D23" s="629"/>
      <c r="E23" s="629"/>
      <c r="F23" s="629"/>
      <c r="G23" s="629"/>
      <c r="H23" s="629"/>
      <c r="I23" s="615">
        <f t="shared" si="0"/>
        <v>0</v>
      </c>
      <c r="J23" s="630"/>
      <c r="K23" s="628" t="e">
        <f>#REF!</f>
        <v>#REF!</v>
      </c>
      <c r="M23" s="619"/>
    </row>
    <row r="24" spans="1:14" s="618" customFormat="1" ht="25.5" customHeight="1">
      <c r="A24" s="627" t="s">
        <v>252</v>
      </c>
      <c r="B24" s="569">
        <v>640300200</v>
      </c>
      <c r="C24" s="631"/>
      <c r="D24" s="631"/>
      <c r="E24" s="631"/>
      <c r="F24" s="631"/>
      <c r="G24" s="631"/>
      <c r="H24" s="631"/>
      <c r="I24" s="615">
        <f t="shared" si="0"/>
        <v>0</v>
      </c>
      <c r="J24" s="632"/>
      <c r="K24" s="628" t="e">
        <f>#REF!</f>
        <v>#REF!</v>
      </c>
      <c r="M24" s="619">
        <f>377901-47658</f>
        <v>330243</v>
      </c>
      <c r="N24" s="618" t="s">
        <v>111</v>
      </c>
    </row>
    <row r="25" spans="1:14" s="618" customFormat="1" ht="39" customHeight="1">
      <c r="A25" s="627" t="s">
        <v>1642</v>
      </c>
      <c r="B25" s="569">
        <v>640300300100</v>
      </c>
      <c r="C25" s="613">
        <v>1000</v>
      </c>
      <c r="D25" s="613">
        <v>150</v>
      </c>
      <c r="E25" s="613"/>
      <c r="F25" s="613">
        <v>50</v>
      </c>
      <c r="G25" s="614">
        <v>248809</v>
      </c>
      <c r="H25" s="613"/>
      <c r="I25" s="615">
        <f t="shared" si="0"/>
        <v>250009</v>
      </c>
      <c r="J25" s="616"/>
      <c r="K25" s="617" t="e">
        <f>#REF!</f>
        <v>#REF!</v>
      </c>
      <c r="M25" s="619">
        <f>173451.15+71557.42</f>
        <v>245009</v>
      </c>
      <c r="N25" s="618" t="s">
        <v>112</v>
      </c>
    </row>
    <row r="26" spans="1:14" s="618" customFormat="1" ht="38.25">
      <c r="A26" s="627" t="s">
        <v>1643</v>
      </c>
      <c r="B26" s="569">
        <v>640300300200</v>
      </c>
      <c r="C26" s="633"/>
      <c r="D26" s="633"/>
      <c r="E26" s="633"/>
      <c r="F26" s="633"/>
      <c r="G26" s="633">
        <v>55000</v>
      </c>
      <c r="H26" s="633"/>
      <c r="I26" s="615">
        <f t="shared" si="0"/>
        <v>55000</v>
      </c>
      <c r="J26" s="630"/>
      <c r="K26" s="617" t="e">
        <f>#REF!</f>
        <v>#REF!</v>
      </c>
      <c r="M26" s="634">
        <f>+M24-M25</f>
        <v>85234</v>
      </c>
      <c r="N26" s="635" t="s">
        <v>113</v>
      </c>
    </row>
    <row r="27" spans="1:14" s="618" customFormat="1" ht="38.25">
      <c r="A27" s="627" t="s">
        <v>1644</v>
      </c>
      <c r="B27" s="569">
        <v>640300300900</v>
      </c>
      <c r="C27" s="636"/>
      <c r="D27" s="636"/>
      <c r="E27" s="636"/>
      <c r="F27" s="636"/>
      <c r="G27" s="636"/>
      <c r="H27" s="636"/>
      <c r="I27" s="615">
        <f t="shared" si="0"/>
        <v>0</v>
      </c>
      <c r="J27" s="630"/>
      <c r="M27" s="619"/>
    </row>
    <row r="28" spans="1:14" s="618" customFormat="1" ht="25.5" customHeight="1">
      <c r="A28" s="627" t="s">
        <v>309</v>
      </c>
      <c r="B28" s="637">
        <v>720200200100</v>
      </c>
      <c r="C28" s="636"/>
      <c r="D28" s="636"/>
      <c r="E28" s="636"/>
      <c r="F28" s="636"/>
      <c r="G28" s="636"/>
      <c r="H28" s="636"/>
      <c r="I28" s="615">
        <f t="shared" si="0"/>
        <v>0</v>
      </c>
      <c r="J28" s="630"/>
      <c r="M28" s="619"/>
    </row>
    <row r="29" spans="1:14" s="618" customFormat="1" ht="25.5" customHeight="1">
      <c r="A29" s="627" t="s">
        <v>1208</v>
      </c>
      <c r="B29" s="637">
        <v>720200300100</v>
      </c>
      <c r="C29" s="636"/>
      <c r="D29" s="636"/>
      <c r="E29" s="636"/>
      <c r="F29" s="636"/>
      <c r="G29" s="636"/>
      <c r="H29" s="636"/>
      <c r="I29" s="615">
        <f>SUM(C29:H29)</f>
        <v>0</v>
      </c>
      <c r="J29" s="630"/>
      <c r="M29" s="619"/>
    </row>
    <row r="30" spans="1:14" ht="13.5" thickBot="1">
      <c r="A30" s="638"/>
      <c r="B30" s="639"/>
      <c r="C30" s="636"/>
      <c r="D30" s="636"/>
      <c r="E30" s="636"/>
      <c r="F30" s="636"/>
      <c r="G30" s="636"/>
      <c r="H30" s="636"/>
      <c r="I30" s="615">
        <f t="shared" si="0"/>
        <v>0</v>
      </c>
      <c r="J30" s="630"/>
    </row>
    <row r="31" spans="1:14" ht="13.5" thickBot="1">
      <c r="A31" s="1602" t="s">
        <v>1645</v>
      </c>
      <c r="B31" s="1603"/>
      <c r="C31" s="640">
        <f t="shared" ref="C31:H31" si="1">SUM(C8:C30)</f>
        <v>3266074</v>
      </c>
      <c r="D31" s="640">
        <f t="shared" si="1"/>
        <v>906432</v>
      </c>
      <c r="E31" s="640">
        <f t="shared" si="1"/>
        <v>1715329</v>
      </c>
      <c r="F31" s="640">
        <f t="shared" si="1"/>
        <v>1443631</v>
      </c>
      <c r="G31" s="640">
        <f t="shared" si="1"/>
        <v>14723974</v>
      </c>
      <c r="H31" s="640">
        <f t="shared" si="1"/>
        <v>0</v>
      </c>
      <c r="I31" s="641">
        <f>SUM(I8:I30)</f>
        <v>22055439</v>
      </c>
      <c r="J31" s="642">
        <f>SUM(J8:J30)</f>
        <v>0</v>
      </c>
    </row>
    <row r="32" spans="1:14">
      <c r="A32" s="1601"/>
      <c r="B32" s="1601"/>
      <c r="C32" s="1601"/>
      <c r="D32" s="1601"/>
      <c r="E32" s="1601"/>
      <c r="F32" s="1601"/>
      <c r="G32" s="1601"/>
      <c r="H32" s="1601"/>
      <c r="I32" s="1601"/>
      <c r="J32" s="597"/>
    </row>
    <row r="33" spans="3:11">
      <c r="D33" s="618"/>
      <c r="I33" s="536"/>
    </row>
    <row r="34" spans="3:11">
      <c r="D34" s="618"/>
      <c r="I34" s="536"/>
    </row>
    <row r="35" spans="3:11">
      <c r="I35" s="536"/>
      <c r="K35" s="643"/>
    </row>
    <row r="36" spans="3:11">
      <c r="I36" s="599"/>
    </row>
    <row r="43" spans="3:11">
      <c r="C43" s="536"/>
    </row>
  </sheetData>
  <mergeCells count="5">
    <mergeCell ref="A32:I32"/>
    <mergeCell ref="A31:B31"/>
    <mergeCell ref="A1:I1"/>
    <mergeCell ref="A2:I2"/>
    <mergeCell ref="A4:J4"/>
  </mergeCells>
  <phoneticPr fontId="0" type="noConversion"/>
  <printOptions horizontalCentered="1"/>
  <pageMargins left="0.19685039370078741" right="0.19685039370078741" top="0.62992125984251968" bottom="0.15748031496062992" header="0.15748031496062992" footer="0.15748031496062992"/>
  <pageSetup paperSize="9" scale="57" orientation="landscape" horizontalDpi="4294967292" r:id="rId1"/>
  <headerFooter alignWithMargins="0"/>
  <ignoredErrors>
    <ignoredError sqref="I29 I8:I20 I22:I28" formulaRange="1"/>
  </ignoredErrors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15"/>
  <sheetViews>
    <sheetView topLeftCell="A13" workbookViewId="0">
      <selection activeCell="C38" sqref="C38"/>
    </sheetView>
  </sheetViews>
  <sheetFormatPr defaultRowHeight="12.75"/>
  <cols>
    <col min="2" max="2" width="72.28515625" bestFit="1" customWidth="1"/>
    <col min="3" max="3" width="15" customWidth="1"/>
    <col min="4" max="4" width="14.85546875" customWidth="1"/>
  </cols>
  <sheetData>
    <row r="1" spans="1:4">
      <c r="A1" s="1605" t="s">
        <v>2570</v>
      </c>
      <c r="B1" s="1605"/>
      <c r="C1" s="227" t="s">
        <v>2571</v>
      </c>
      <c r="D1" s="227" t="s">
        <v>2572</v>
      </c>
    </row>
    <row r="2" spans="1:4">
      <c r="A2" s="228"/>
      <c r="B2" s="228"/>
      <c r="C2" s="229"/>
      <c r="D2" s="229"/>
    </row>
    <row r="3" spans="1:4">
      <c r="A3" s="230" t="s">
        <v>2573</v>
      </c>
      <c r="B3" s="231"/>
      <c r="C3" s="232"/>
      <c r="D3" s="232"/>
    </row>
    <row r="4" spans="1:4">
      <c r="A4" s="233" t="s">
        <v>2578</v>
      </c>
      <c r="B4" s="233" t="s">
        <v>2579</v>
      </c>
      <c r="C4" s="234">
        <f ca="1">'Schema C.E.'!D120</f>
        <v>0</v>
      </c>
      <c r="D4" s="234"/>
    </row>
    <row r="5" spans="1:4">
      <c r="A5" s="233"/>
      <c r="B5" s="235" t="s">
        <v>2580</v>
      </c>
      <c r="C5" s="236"/>
      <c r="D5" s="236"/>
    </row>
    <row r="6" spans="1:4">
      <c r="A6" s="237" t="s">
        <v>2578</v>
      </c>
      <c r="B6" s="238" t="s">
        <v>338</v>
      </c>
      <c r="C6" s="239"/>
      <c r="D6" s="239"/>
    </row>
    <row r="7" spans="1:4">
      <c r="A7" s="237" t="s">
        <v>2578</v>
      </c>
      <c r="B7" s="238" t="s">
        <v>339</v>
      </c>
      <c r="C7" s="239"/>
      <c r="D7" s="240"/>
    </row>
    <row r="8" spans="1:4">
      <c r="A8" s="237" t="s">
        <v>2578</v>
      </c>
      <c r="B8" s="238" t="s">
        <v>340</v>
      </c>
      <c r="C8" s="239"/>
      <c r="D8" s="240"/>
    </row>
    <row r="9" spans="1:4">
      <c r="A9" s="230" t="s">
        <v>341</v>
      </c>
      <c r="B9" s="241"/>
      <c r="C9" s="242">
        <f>SUM(C6:C8)</f>
        <v>0</v>
      </c>
      <c r="D9" s="242">
        <f>SUM(D6:D8)</f>
        <v>0</v>
      </c>
    </row>
    <row r="10" spans="1:4">
      <c r="A10" s="237" t="s">
        <v>2574</v>
      </c>
      <c r="B10" s="238" t="s">
        <v>342</v>
      </c>
      <c r="C10" s="239"/>
      <c r="D10" s="240"/>
    </row>
    <row r="11" spans="1:4">
      <c r="A11" s="237" t="s">
        <v>2574</v>
      </c>
      <c r="B11" s="238" t="s">
        <v>343</v>
      </c>
      <c r="C11" s="239"/>
      <c r="D11" s="240"/>
    </row>
    <row r="12" spans="1:4">
      <c r="A12" s="230" t="s">
        <v>344</v>
      </c>
      <c r="B12" s="241"/>
      <c r="C12" s="242">
        <f>SUM(C10:C11)</f>
        <v>0</v>
      </c>
      <c r="D12" s="242">
        <f>SUM(D10:D11)</f>
        <v>0</v>
      </c>
    </row>
    <row r="13" spans="1:4">
      <c r="A13" s="237" t="s">
        <v>2578</v>
      </c>
      <c r="B13" s="237" t="s">
        <v>345</v>
      </c>
      <c r="C13" s="239"/>
      <c r="D13" s="240"/>
    </row>
    <row r="14" spans="1:4">
      <c r="A14" s="237" t="s">
        <v>2574</v>
      </c>
      <c r="B14" s="238" t="s">
        <v>346</v>
      </c>
      <c r="C14" s="239"/>
      <c r="D14" s="239"/>
    </row>
    <row r="15" spans="1:4">
      <c r="A15" s="237" t="s">
        <v>2578</v>
      </c>
      <c r="B15" s="237" t="s">
        <v>347</v>
      </c>
      <c r="C15" s="240"/>
      <c r="D15" s="240"/>
    </row>
    <row r="16" spans="1:4">
      <c r="A16" s="237" t="s">
        <v>2574</v>
      </c>
      <c r="B16" s="238" t="s">
        <v>348</v>
      </c>
      <c r="C16" s="239"/>
      <c r="D16" s="239"/>
    </row>
    <row r="17" spans="1:4">
      <c r="A17" s="230" t="s">
        <v>349</v>
      </c>
      <c r="B17" s="241"/>
      <c r="C17" s="242">
        <f>SUM(C13:C16)</f>
        <v>0</v>
      </c>
      <c r="D17" s="242">
        <f>SUM(D13:D16)</f>
        <v>0</v>
      </c>
    </row>
    <row r="18" spans="1:4">
      <c r="A18" s="237" t="s">
        <v>1758</v>
      </c>
      <c r="B18" s="238" t="s">
        <v>350</v>
      </c>
      <c r="C18" s="239"/>
      <c r="D18" s="239"/>
    </row>
    <row r="19" spans="1:4">
      <c r="A19" s="237" t="s">
        <v>2578</v>
      </c>
      <c r="B19" s="237" t="s">
        <v>351</v>
      </c>
      <c r="C19" s="239"/>
      <c r="D19" s="239"/>
    </row>
    <row r="20" spans="1:4">
      <c r="A20" s="244" t="s">
        <v>2574</v>
      </c>
      <c r="B20" s="244" t="s">
        <v>352</v>
      </c>
      <c r="C20" s="239"/>
      <c r="D20" s="239"/>
    </row>
    <row r="21" spans="1:4">
      <c r="A21" s="230" t="s">
        <v>353</v>
      </c>
      <c r="B21" s="241"/>
      <c r="C21" s="242">
        <f>SUM(C19:C20)</f>
        <v>0</v>
      </c>
      <c r="D21" s="242">
        <f>SUM(D19:D20)</f>
        <v>0</v>
      </c>
    </row>
    <row r="22" spans="1:4">
      <c r="A22" s="237" t="s">
        <v>2578</v>
      </c>
      <c r="B22" s="237" t="s">
        <v>382</v>
      </c>
      <c r="C22" s="240"/>
      <c r="D22" s="240"/>
    </row>
    <row r="23" spans="1:4">
      <c r="A23" s="237" t="s">
        <v>2574</v>
      </c>
      <c r="B23" s="238" t="s">
        <v>2575</v>
      </c>
      <c r="C23" s="239"/>
      <c r="D23" s="239"/>
    </row>
    <row r="24" spans="1:4">
      <c r="A24" s="230" t="s">
        <v>383</v>
      </c>
      <c r="B24" s="241"/>
      <c r="C24" s="242">
        <f>SUM(C22:C23)</f>
        <v>0</v>
      </c>
      <c r="D24" s="242">
        <f>SUM(D22:D23)</f>
        <v>0</v>
      </c>
    </row>
    <row r="25" spans="1:4">
      <c r="A25" s="245" t="s">
        <v>2576</v>
      </c>
      <c r="B25" s="245"/>
      <c r="C25" s="246">
        <f>C4+C9+C12-C17-C21-C24</f>
        <v>0</v>
      </c>
      <c r="D25" s="246">
        <f>D4+D9+D12-D17-D21-D24</f>
        <v>0</v>
      </c>
    </row>
    <row r="26" spans="1:4" ht="15">
      <c r="A26" s="247"/>
      <c r="B26" s="247"/>
      <c r="C26" s="247"/>
      <c r="D26" s="240"/>
    </row>
    <row r="27" spans="1:4" ht="22.5">
      <c r="A27" s="237" t="s">
        <v>2577</v>
      </c>
      <c r="B27" s="248" t="s">
        <v>384</v>
      </c>
      <c r="C27" s="239"/>
      <c r="D27" s="240"/>
    </row>
    <row r="28" spans="1:4">
      <c r="A28" s="237" t="s">
        <v>2577</v>
      </c>
      <c r="B28" s="249" t="s">
        <v>385</v>
      </c>
      <c r="C28" s="239"/>
      <c r="D28" s="240"/>
    </row>
    <row r="29" spans="1:4">
      <c r="A29" s="237" t="s">
        <v>2577</v>
      </c>
      <c r="B29" s="249" t="s">
        <v>386</v>
      </c>
      <c r="C29" s="239"/>
      <c r="D29" s="240"/>
    </row>
    <row r="30" spans="1:4">
      <c r="A30" s="237" t="s">
        <v>2577</v>
      </c>
      <c r="B30" s="249" t="s">
        <v>2860</v>
      </c>
      <c r="C30" s="239"/>
      <c r="D30" s="240"/>
    </row>
    <row r="31" spans="1:4">
      <c r="A31" s="237" t="s">
        <v>2577</v>
      </c>
      <c r="B31" s="249" t="s">
        <v>387</v>
      </c>
      <c r="C31" s="239"/>
      <c r="D31" s="240"/>
    </row>
    <row r="32" spans="1:4">
      <c r="A32" s="237" t="s">
        <v>2577</v>
      </c>
      <c r="B32" s="249" t="s">
        <v>2658</v>
      </c>
      <c r="C32" s="239"/>
      <c r="D32" s="240"/>
    </row>
    <row r="33" spans="1:4">
      <c r="A33" s="237" t="s">
        <v>2577</v>
      </c>
      <c r="B33" s="249" t="s">
        <v>2659</v>
      </c>
      <c r="C33" s="239"/>
      <c r="D33" s="240"/>
    </row>
    <row r="34" spans="1:4">
      <c r="A34" s="237" t="s">
        <v>2577</v>
      </c>
      <c r="B34" s="249" t="s">
        <v>2660</v>
      </c>
      <c r="C34" s="239"/>
      <c r="D34" s="240"/>
    </row>
    <row r="35" spans="1:4">
      <c r="A35" s="233" t="s">
        <v>2577</v>
      </c>
      <c r="B35" s="233" t="s">
        <v>1304</v>
      </c>
      <c r="C35" s="240"/>
      <c r="D35" s="240"/>
    </row>
    <row r="36" spans="1:4">
      <c r="A36" s="233" t="s">
        <v>2577</v>
      </c>
      <c r="B36" s="233" t="s">
        <v>1305</v>
      </c>
      <c r="C36" s="243"/>
      <c r="D36" s="250"/>
    </row>
    <row r="37" spans="1:4">
      <c r="A37" s="237" t="s">
        <v>2577</v>
      </c>
      <c r="B37" s="249" t="s">
        <v>1306</v>
      </c>
      <c r="C37" s="240"/>
      <c r="D37" s="240"/>
    </row>
    <row r="38" spans="1:4">
      <c r="A38" s="237" t="s">
        <v>2577</v>
      </c>
      <c r="B38" s="249" t="s">
        <v>1307</v>
      </c>
      <c r="C38" s="239"/>
      <c r="D38" s="240"/>
    </row>
    <row r="39" spans="1:4">
      <c r="A39" s="237" t="s">
        <v>2577</v>
      </c>
      <c r="B39" s="249" t="s">
        <v>1308</v>
      </c>
      <c r="C39" s="239"/>
      <c r="D39" s="240"/>
    </row>
    <row r="40" spans="1:4">
      <c r="A40" s="237" t="s">
        <v>2577</v>
      </c>
      <c r="B40" s="249" t="s">
        <v>1309</v>
      </c>
      <c r="C40" s="239"/>
      <c r="D40" s="240"/>
    </row>
    <row r="41" spans="1:4">
      <c r="A41" s="237" t="s">
        <v>2577</v>
      </c>
      <c r="B41" s="249" t="s">
        <v>1310</v>
      </c>
      <c r="C41" s="239"/>
      <c r="D41" s="240"/>
    </row>
    <row r="42" spans="1:4">
      <c r="A42" s="237" t="s">
        <v>2577</v>
      </c>
      <c r="B42" s="249" t="s">
        <v>1311</v>
      </c>
      <c r="C42" s="239"/>
      <c r="D42" s="240"/>
    </row>
    <row r="43" spans="1:4">
      <c r="A43" s="237" t="s">
        <v>2577</v>
      </c>
      <c r="B43" s="249" t="s">
        <v>1312</v>
      </c>
      <c r="C43" s="239"/>
      <c r="D43" s="240"/>
    </row>
    <row r="44" spans="1:4">
      <c r="A44" s="237"/>
      <c r="B44" s="249"/>
      <c r="C44" s="239"/>
      <c r="D44" s="240"/>
    </row>
    <row r="45" spans="1:4">
      <c r="A45" s="237" t="s">
        <v>2577</v>
      </c>
      <c r="B45" s="249" t="s">
        <v>1313</v>
      </c>
      <c r="C45" s="239"/>
      <c r="D45" s="240"/>
    </row>
    <row r="46" spans="1:4">
      <c r="A46" s="237" t="s">
        <v>2577</v>
      </c>
      <c r="B46" s="249" t="s">
        <v>388</v>
      </c>
      <c r="C46" s="239"/>
      <c r="D46" s="240"/>
    </row>
    <row r="47" spans="1:4">
      <c r="A47" s="237" t="s">
        <v>2577</v>
      </c>
      <c r="B47" s="249" t="s">
        <v>389</v>
      </c>
      <c r="C47" s="239"/>
      <c r="D47" s="240"/>
    </row>
    <row r="48" spans="1:4">
      <c r="A48" s="237" t="s">
        <v>2577</v>
      </c>
      <c r="B48" s="249" t="s">
        <v>2861</v>
      </c>
      <c r="C48" s="239"/>
      <c r="D48" s="240"/>
    </row>
    <row r="49" spans="1:4">
      <c r="A49" s="237" t="s">
        <v>2577</v>
      </c>
      <c r="B49" s="249" t="s">
        <v>390</v>
      </c>
      <c r="C49" s="239"/>
      <c r="D49" s="240"/>
    </row>
    <row r="50" spans="1:4">
      <c r="A50" s="237" t="s">
        <v>2577</v>
      </c>
      <c r="B50" s="249" t="s">
        <v>391</v>
      </c>
      <c r="C50" s="239"/>
      <c r="D50" s="240"/>
    </row>
    <row r="51" spans="1:4">
      <c r="A51" s="233" t="s">
        <v>2577</v>
      </c>
      <c r="B51" s="233" t="s">
        <v>392</v>
      </c>
      <c r="C51" s="243"/>
      <c r="D51" s="240"/>
    </row>
    <row r="52" spans="1:4">
      <c r="A52" s="244" t="s">
        <v>2577</v>
      </c>
      <c r="B52" s="249" t="s">
        <v>393</v>
      </c>
      <c r="C52" s="240"/>
      <c r="D52" s="240"/>
    </row>
    <row r="53" spans="1:4">
      <c r="A53" s="244" t="s">
        <v>2577</v>
      </c>
      <c r="B53" s="249" t="s">
        <v>394</v>
      </c>
      <c r="C53" s="240"/>
      <c r="D53" s="240"/>
    </row>
    <row r="54" spans="1:4">
      <c r="A54" s="233" t="s">
        <v>2577</v>
      </c>
      <c r="B54" s="251" t="s">
        <v>395</v>
      </c>
      <c r="C54" s="243"/>
      <c r="D54" s="250"/>
    </row>
    <row r="55" spans="1:4">
      <c r="A55" s="233" t="s">
        <v>2577</v>
      </c>
      <c r="B55" s="233" t="s">
        <v>396</v>
      </c>
      <c r="C55" s="243"/>
      <c r="D55" s="250"/>
    </row>
    <row r="56" spans="1:4">
      <c r="A56" s="245" t="s">
        <v>397</v>
      </c>
      <c r="B56" s="245"/>
      <c r="C56" s="246">
        <f>SUM(C25:C55)</f>
        <v>0</v>
      </c>
      <c r="D56" s="246">
        <f>SUM(D25:D55)</f>
        <v>0</v>
      </c>
    </row>
    <row r="57" spans="1:4" ht="15">
      <c r="A57" s="247"/>
      <c r="B57" s="247"/>
      <c r="C57" s="247"/>
      <c r="D57" s="247"/>
    </row>
    <row r="58" spans="1:4">
      <c r="A58" s="230" t="s">
        <v>398</v>
      </c>
      <c r="B58" s="231"/>
      <c r="C58" s="232"/>
      <c r="D58" s="232"/>
    </row>
    <row r="59" spans="1:4">
      <c r="A59" s="237" t="s">
        <v>2574</v>
      </c>
      <c r="B59" s="238" t="s">
        <v>399</v>
      </c>
      <c r="C59" s="240"/>
      <c r="D59" s="240"/>
    </row>
    <row r="60" spans="1:4">
      <c r="A60" s="237" t="s">
        <v>2574</v>
      </c>
      <c r="B60" s="238" t="s">
        <v>400</v>
      </c>
      <c r="C60" s="239"/>
      <c r="D60" s="239"/>
    </row>
    <row r="61" spans="1:4">
      <c r="A61" s="237" t="s">
        <v>2574</v>
      </c>
      <c r="B61" s="238" t="s">
        <v>401</v>
      </c>
      <c r="C61" s="239"/>
      <c r="D61" s="239"/>
    </row>
    <row r="62" spans="1:4">
      <c r="A62" s="237" t="s">
        <v>2574</v>
      </c>
      <c r="B62" s="238" t="s">
        <v>2747</v>
      </c>
      <c r="C62" s="239"/>
      <c r="D62" s="239"/>
    </row>
    <row r="63" spans="1:4">
      <c r="A63" s="237" t="s">
        <v>2574</v>
      </c>
      <c r="B63" s="238" t="s">
        <v>2748</v>
      </c>
      <c r="C63" s="239"/>
      <c r="D63" s="239"/>
    </row>
    <row r="64" spans="1:4">
      <c r="A64" s="233" t="s">
        <v>2574</v>
      </c>
      <c r="B64" s="251" t="s">
        <v>2749</v>
      </c>
      <c r="C64" s="243"/>
      <c r="D64" s="243"/>
    </row>
    <row r="65" spans="1:4">
      <c r="A65" s="237" t="s">
        <v>2578</v>
      </c>
      <c r="B65" s="238" t="s">
        <v>422</v>
      </c>
      <c r="C65" s="240"/>
      <c r="D65" s="240"/>
    </row>
    <row r="66" spans="1:4">
      <c r="A66" s="237" t="s">
        <v>2578</v>
      </c>
      <c r="B66" s="238" t="s">
        <v>423</v>
      </c>
      <c r="C66" s="239"/>
      <c r="D66" s="239"/>
    </row>
    <row r="67" spans="1:4">
      <c r="A67" s="237" t="s">
        <v>2578</v>
      </c>
      <c r="B67" s="238" t="s">
        <v>424</v>
      </c>
      <c r="C67" s="239"/>
      <c r="D67" s="239"/>
    </row>
    <row r="68" spans="1:4">
      <c r="A68" s="237" t="s">
        <v>2578</v>
      </c>
      <c r="B68" s="238" t="s">
        <v>425</v>
      </c>
      <c r="C68" s="239"/>
      <c r="D68" s="239"/>
    </row>
    <row r="69" spans="1:4">
      <c r="A69" s="237" t="s">
        <v>2578</v>
      </c>
      <c r="B69" s="238" t="s">
        <v>426</v>
      </c>
      <c r="C69" s="239"/>
      <c r="D69" s="239"/>
    </row>
    <row r="70" spans="1:4">
      <c r="A70" s="233" t="s">
        <v>2578</v>
      </c>
      <c r="B70" s="251" t="s">
        <v>427</v>
      </c>
      <c r="C70" s="243"/>
      <c r="D70" s="243"/>
    </row>
    <row r="71" spans="1:4">
      <c r="A71" s="237" t="s">
        <v>2574</v>
      </c>
      <c r="B71" s="238" t="s">
        <v>428</v>
      </c>
      <c r="C71" s="239"/>
      <c r="D71" s="239"/>
    </row>
    <row r="72" spans="1:4">
      <c r="A72" s="237" t="s">
        <v>2574</v>
      </c>
      <c r="B72" s="238" t="s">
        <v>429</v>
      </c>
      <c r="C72" s="239"/>
      <c r="D72" s="239"/>
    </row>
    <row r="73" spans="1:4">
      <c r="A73" s="237" t="s">
        <v>2574</v>
      </c>
      <c r="B73" s="238" t="s">
        <v>430</v>
      </c>
      <c r="C73" s="239"/>
      <c r="D73" s="239"/>
    </row>
    <row r="74" spans="1:4">
      <c r="A74" s="237" t="s">
        <v>2574</v>
      </c>
      <c r="B74" s="238" t="s">
        <v>431</v>
      </c>
      <c r="C74" s="239"/>
      <c r="D74" s="239"/>
    </row>
    <row r="75" spans="1:4">
      <c r="A75" s="237" t="s">
        <v>2574</v>
      </c>
      <c r="B75" s="238" t="s">
        <v>432</v>
      </c>
      <c r="C75" s="239"/>
      <c r="D75" s="239"/>
    </row>
    <row r="76" spans="1:4">
      <c r="A76" s="237" t="s">
        <v>2574</v>
      </c>
      <c r="B76" s="238" t="s">
        <v>433</v>
      </c>
      <c r="C76" s="239"/>
      <c r="D76" s="239"/>
    </row>
    <row r="77" spans="1:4">
      <c r="A77" s="237" t="s">
        <v>2574</v>
      </c>
      <c r="B77" s="238" t="s">
        <v>434</v>
      </c>
      <c r="C77" s="239"/>
      <c r="D77" s="239"/>
    </row>
    <row r="78" spans="1:4">
      <c r="A78" s="237" t="s">
        <v>2574</v>
      </c>
      <c r="B78" s="238" t="s">
        <v>1388</v>
      </c>
      <c r="C78" s="239"/>
      <c r="D78" s="239"/>
    </row>
    <row r="79" spans="1:4">
      <c r="A79" s="233" t="s">
        <v>2574</v>
      </c>
      <c r="B79" s="251" t="s">
        <v>1389</v>
      </c>
      <c r="C79" s="243"/>
      <c r="D79" s="243"/>
    </row>
    <row r="80" spans="1:4">
      <c r="A80" s="237" t="s">
        <v>2578</v>
      </c>
      <c r="B80" s="238" t="s">
        <v>1390</v>
      </c>
      <c r="C80" s="240"/>
      <c r="D80" s="240"/>
    </row>
    <row r="81" spans="1:4">
      <c r="A81" s="237" t="s">
        <v>2578</v>
      </c>
      <c r="B81" s="238" t="s">
        <v>1391</v>
      </c>
      <c r="C81" s="239"/>
      <c r="D81" s="239"/>
    </row>
    <row r="82" spans="1:4">
      <c r="A82" s="237" t="s">
        <v>2578</v>
      </c>
      <c r="B82" s="238" t="s">
        <v>1392</v>
      </c>
      <c r="C82" s="239"/>
      <c r="D82" s="239"/>
    </row>
    <row r="83" spans="1:4">
      <c r="A83" s="237" t="s">
        <v>2578</v>
      </c>
      <c r="B83" s="238" t="s">
        <v>1393</v>
      </c>
      <c r="C83" s="239"/>
      <c r="D83" s="239"/>
    </row>
    <row r="84" spans="1:4">
      <c r="A84" s="237" t="s">
        <v>2578</v>
      </c>
      <c r="B84" s="238" t="s">
        <v>1394</v>
      </c>
      <c r="C84" s="239"/>
      <c r="D84" s="239"/>
    </row>
    <row r="85" spans="1:4">
      <c r="A85" s="237" t="s">
        <v>2578</v>
      </c>
      <c r="B85" s="238" t="s">
        <v>1395</v>
      </c>
      <c r="C85" s="239"/>
      <c r="D85" s="239"/>
    </row>
    <row r="86" spans="1:4">
      <c r="A86" s="237" t="s">
        <v>2578</v>
      </c>
      <c r="B86" s="238" t="s">
        <v>1396</v>
      </c>
      <c r="C86" s="239"/>
      <c r="D86" s="239"/>
    </row>
    <row r="87" spans="1:4">
      <c r="A87" s="233" t="s">
        <v>2578</v>
      </c>
      <c r="B87" s="251" t="s">
        <v>1397</v>
      </c>
      <c r="C87" s="243"/>
      <c r="D87" s="243"/>
    </row>
    <row r="88" spans="1:4">
      <c r="A88" s="237" t="s">
        <v>2574</v>
      </c>
      <c r="B88" s="238" t="s">
        <v>1398</v>
      </c>
      <c r="C88" s="239"/>
      <c r="D88" s="239"/>
    </row>
    <row r="89" spans="1:4">
      <c r="A89" s="237" t="s">
        <v>2574</v>
      </c>
      <c r="B89" s="238" t="s">
        <v>1399</v>
      </c>
      <c r="C89" s="239"/>
      <c r="D89" s="239"/>
    </row>
    <row r="90" spans="1:4">
      <c r="A90" s="233" t="s">
        <v>2574</v>
      </c>
      <c r="B90" s="251" t="s">
        <v>1400</v>
      </c>
      <c r="C90" s="243"/>
      <c r="D90" s="243"/>
    </row>
    <row r="91" spans="1:4">
      <c r="A91" s="237" t="s">
        <v>2578</v>
      </c>
      <c r="B91" s="238" t="s">
        <v>1401</v>
      </c>
      <c r="C91" s="239"/>
      <c r="D91" s="239"/>
    </row>
    <row r="92" spans="1:4">
      <c r="A92" s="237" t="s">
        <v>2578</v>
      </c>
      <c r="B92" s="238" t="s">
        <v>1402</v>
      </c>
      <c r="C92" s="239"/>
      <c r="D92" s="239"/>
    </row>
    <row r="93" spans="1:4">
      <c r="A93" s="233" t="s">
        <v>2578</v>
      </c>
      <c r="B93" s="251" t="s">
        <v>1403</v>
      </c>
      <c r="C93" s="243"/>
      <c r="D93" s="243"/>
    </row>
    <row r="94" spans="1:4">
      <c r="A94" s="233" t="s">
        <v>1758</v>
      </c>
      <c r="B94" s="251" t="s">
        <v>1404</v>
      </c>
      <c r="C94" s="243"/>
      <c r="D94" s="243"/>
    </row>
    <row r="95" spans="1:4">
      <c r="A95" s="245" t="s">
        <v>2787</v>
      </c>
      <c r="B95" s="245"/>
      <c r="C95" s="246">
        <f>SUM(C59:C94)</f>
        <v>0</v>
      </c>
      <c r="D95" s="246">
        <f>SUM(D59:D94)</f>
        <v>0</v>
      </c>
    </row>
    <row r="96" spans="1:4" ht="15">
      <c r="A96" s="247"/>
      <c r="B96" s="247"/>
      <c r="C96" s="247"/>
      <c r="D96" s="247"/>
    </row>
    <row r="97" spans="1:4">
      <c r="A97" s="230" t="s">
        <v>2788</v>
      </c>
      <c r="B97" s="231"/>
      <c r="C97" s="232"/>
      <c r="D97" s="232"/>
    </row>
    <row r="98" spans="1:4">
      <c r="A98" s="237" t="s">
        <v>2577</v>
      </c>
      <c r="B98" s="237" t="s">
        <v>2789</v>
      </c>
      <c r="C98" s="239"/>
      <c r="D98" s="239"/>
    </row>
    <row r="99" spans="1:4">
      <c r="A99" s="237" t="s">
        <v>2577</v>
      </c>
      <c r="B99" s="237" t="s">
        <v>2790</v>
      </c>
      <c r="C99" s="239"/>
      <c r="D99" s="239"/>
    </row>
    <row r="100" spans="1:4">
      <c r="A100" s="237" t="s">
        <v>2577</v>
      </c>
      <c r="B100" s="237" t="s">
        <v>435</v>
      </c>
      <c r="C100" s="239"/>
      <c r="D100" s="239"/>
    </row>
    <row r="101" spans="1:4">
      <c r="A101" s="237" t="s">
        <v>2577</v>
      </c>
      <c r="B101" s="237" t="s">
        <v>436</v>
      </c>
      <c r="C101" s="239"/>
      <c r="D101" s="239"/>
    </row>
    <row r="102" spans="1:4">
      <c r="A102" s="237" t="s">
        <v>2577</v>
      </c>
      <c r="B102" s="237" t="s">
        <v>452</v>
      </c>
      <c r="C102" s="239"/>
      <c r="D102" s="239"/>
    </row>
    <row r="103" spans="1:4">
      <c r="A103" s="233" t="s">
        <v>2578</v>
      </c>
      <c r="B103" s="233" t="s">
        <v>453</v>
      </c>
      <c r="C103" s="243"/>
      <c r="D103" s="243"/>
    </row>
    <row r="104" spans="1:4">
      <c r="A104" s="237" t="s">
        <v>2578</v>
      </c>
      <c r="B104" s="237" t="s">
        <v>454</v>
      </c>
      <c r="C104" s="239"/>
      <c r="D104" s="239"/>
    </row>
    <row r="105" spans="1:4">
      <c r="A105" s="237" t="s">
        <v>2577</v>
      </c>
      <c r="B105" s="237" t="s">
        <v>455</v>
      </c>
      <c r="C105" s="239"/>
      <c r="D105" s="239"/>
    </row>
    <row r="106" spans="1:4">
      <c r="A106" s="233" t="s">
        <v>2577</v>
      </c>
      <c r="B106" s="251" t="s">
        <v>456</v>
      </c>
      <c r="C106" s="243"/>
      <c r="D106" s="243"/>
    </row>
    <row r="107" spans="1:4">
      <c r="A107" s="252"/>
      <c r="B107" s="253" t="s">
        <v>457</v>
      </c>
      <c r="C107" s="243"/>
      <c r="D107" s="243"/>
    </row>
    <row r="108" spans="1:4">
      <c r="A108" s="237" t="s">
        <v>2578</v>
      </c>
      <c r="B108" s="254" t="s">
        <v>458</v>
      </c>
      <c r="C108" s="239"/>
      <c r="D108" s="239"/>
    </row>
    <row r="109" spans="1:4">
      <c r="A109" s="237" t="s">
        <v>2574</v>
      </c>
      <c r="B109" s="237" t="s">
        <v>459</v>
      </c>
      <c r="C109" s="239"/>
      <c r="D109" s="239"/>
    </row>
    <row r="110" spans="1:4">
      <c r="A110" s="245" t="s">
        <v>460</v>
      </c>
      <c r="B110" s="245"/>
      <c r="C110" s="246">
        <f>SUM(C98:C109)</f>
        <v>0</v>
      </c>
      <c r="D110" s="246">
        <f>SUM(D98:D109)</f>
        <v>0</v>
      </c>
    </row>
    <row r="111" spans="1:4">
      <c r="A111" s="254"/>
      <c r="B111" s="254"/>
      <c r="C111" s="255"/>
      <c r="D111" s="255"/>
    </row>
    <row r="112" spans="1:4">
      <c r="A112" s="230" t="s">
        <v>2857</v>
      </c>
      <c r="B112" s="231"/>
      <c r="C112" s="232">
        <f>C56+C95+C110</f>
        <v>0</v>
      </c>
      <c r="D112" s="232">
        <f>D56+D95+D110</f>
        <v>0</v>
      </c>
    </row>
    <row r="113" spans="1:4">
      <c r="A113" s="251" t="s">
        <v>2858</v>
      </c>
      <c r="B113" s="256"/>
      <c r="C113" s="257"/>
      <c r="D113" s="243"/>
    </row>
    <row r="114" spans="1:4">
      <c r="A114" s="237"/>
      <c r="B114" s="258"/>
      <c r="C114" s="243"/>
      <c r="D114" s="243"/>
    </row>
    <row r="115" spans="1:4">
      <c r="A115" s="259" t="s">
        <v>2859</v>
      </c>
      <c r="B115" s="260"/>
      <c r="C115" s="261">
        <f>C112-C113</f>
        <v>0</v>
      </c>
      <c r="D115" s="261">
        <f>D112-D113</f>
        <v>0</v>
      </c>
    </row>
  </sheetData>
  <mergeCells count="1">
    <mergeCell ref="A1:B1"/>
  </mergeCells>
  <phoneticPr fontId="67" type="noConversion"/>
  <pageMargins left="0.23" right="0.32" top="0.61" bottom="0.56000000000000005" header="0.3" footer="0.17"/>
  <pageSetup paperSize="9" scale="89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41"/>
  <sheetViews>
    <sheetView workbookViewId="0">
      <selection activeCell="A2" sqref="A2:D36"/>
    </sheetView>
  </sheetViews>
  <sheetFormatPr defaultRowHeight="12.75"/>
  <cols>
    <col min="2" max="2" width="73.5703125" customWidth="1"/>
    <col min="3" max="3" width="17.5703125" bestFit="1" customWidth="1"/>
    <col min="4" max="4" width="18.28515625" customWidth="1"/>
  </cols>
  <sheetData>
    <row r="1" spans="1:13" ht="16.149999999999999" customHeight="1">
      <c r="E1" s="1041"/>
      <c r="F1" s="1041"/>
      <c r="G1" s="1041"/>
      <c r="H1" s="1041"/>
      <c r="I1" s="1041"/>
      <c r="J1" s="1041"/>
      <c r="K1" s="1041"/>
      <c r="L1" s="1041"/>
      <c r="M1" s="1041"/>
    </row>
    <row r="2" spans="1:13" ht="15.75" customHeight="1">
      <c r="A2" s="1606" t="s">
        <v>3204</v>
      </c>
      <c r="B2" s="1606"/>
      <c r="C2" s="1606"/>
      <c r="D2" s="1606"/>
    </row>
    <row r="3" spans="1:13" ht="15.75">
      <c r="C3" s="1041"/>
      <c r="D3" s="1041"/>
    </row>
    <row r="4" spans="1:13" ht="24" customHeight="1">
      <c r="A4" s="1605" t="s">
        <v>3205</v>
      </c>
      <c r="B4" s="1605"/>
      <c r="C4" s="1042" t="s">
        <v>3528</v>
      </c>
      <c r="D4" s="1042" t="s">
        <v>3527</v>
      </c>
    </row>
    <row r="5" spans="1:13">
      <c r="A5" s="228"/>
      <c r="B5" s="228"/>
      <c r="C5" s="229"/>
      <c r="D5" s="229"/>
    </row>
    <row r="6" spans="1:13">
      <c r="A6" s="230" t="s">
        <v>2573</v>
      </c>
      <c r="B6" s="231"/>
      <c r="C6" s="232"/>
      <c r="D6" s="232"/>
    </row>
    <row r="7" spans="1:13">
      <c r="A7" s="233" t="s">
        <v>2578</v>
      </c>
      <c r="B7" s="233" t="s">
        <v>2579</v>
      </c>
      <c r="C7" s="234">
        <v>0</v>
      </c>
      <c r="D7" s="234">
        <v>2209</v>
      </c>
    </row>
    <row r="8" spans="1:13">
      <c r="A8" s="233"/>
      <c r="B8" s="235" t="s">
        <v>2580</v>
      </c>
      <c r="C8" s="236"/>
      <c r="D8" s="236"/>
    </row>
    <row r="9" spans="1:13">
      <c r="A9" s="237" t="s">
        <v>2578</v>
      </c>
      <c r="B9" s="238" t="s">
        <v>338</v>
      </c>
      <c r="C9" s="239">
        <v>420804</v>
      </c>
      <c r="D9" s="239">
        <f>+'[49]Alimentazione CE Prev'!J693+'[49]Alimentazione CE Prev'!J694</f>
        <v>420804</v>
      </c>
    </row>
    <row r="10" spans="1:13">
      <c r="A10" s="237" t="s">
        <v>2578</v>
      </c>
      <c r="B10" s="238" t="s">
        <v>339</v>
      </c>
      <c r="C10" s="239">
        <v>1648854</v>
      </c>
      <c r="D10" s="240">
        <f>SUM('[49]Alimentazione CE Prev'!J696:J700)</f>
        <v>1648854</v>
      </c>
    </row>
    <row r="11" spans="1:13">
      <c r="A11" s="237" t="s">
        <v>2578</v>
      </c>
      <c r="B11" s="238" t="s">
        <v>340</v>
      </c>
      <c r="C11" s="239">
        <v>6506</v>
      </c>
      <c r="D11" s="240">
        <f>+'[49]Alimentazione CE Prev'!J687</f>
        <v>6506</v>
      </c>
    </row>
    <row r="12" spans="1:13">
      <c r="A12" s="230" t="s">
        <v>341</v>
      </c>
      <c r="B12" s="241"/>
      <c r="C12" s="242">
        <f>SUM(C9:C11)</f>
        <v>2076164</v>
      </c>
      <c r="D12" s="242">
        <f>SUM(D9:D11)</f>
        <v>2076164</v>
      </c>
    </row>
    <row r="13" spans="1:13">
      <c r="A13" s="237" t="s">
        <v>2574</v>
      </c>
      <c r="B13" s="238" t="s">
        <v>342</v>
      </c>
      <c r="C13" s="239">
        <v>0</v>
      </c>
      <c r="D13" s="240"/>
    </row>
    <row r="14" spans="1:13">
      <c r="A14" s="237" t="s">
        <v>2574</v>
      </c>
      <c r="B14" s="238" t="s">
        <v>343</v>
      </c>
      <c r="C14" s="239">
        <v>-2052852</v>
      </c>
      <c r="D14" s="240">
        <v>-2052852</v>
      </c>
    </row>
    <row r="15" spans="1:13">
      <c r="A15" s="230" t="s">
        <v>344</v>
      </c>
      <c r="B15" s="241"/>
      <c r="C15" s="242">
        <f>SUM(C13:C14)</f>
        <v>-2052852</v>
      </c>
      <c r="D15" s="242">
        <f>SUM(D13:D14)</f>
        <v>-2052852</v>
      </c>
    </row>
    <row r="16" spans="1:13">
      <c r="A16" s="237" t="s">
        <v>2578</v>
      </c>
      <c r="B16" s="237" t="s">
        <v>345</v>
      </c>
      <c r="C16" s="239"/>
      <c r="D16" s="240"/>
    </row>
    <row r="17" spans="1:4">
      <c r="A17" s="237" t="s">
        <v>2574</v>
      </c>
      <c r="B17" s="238" t="s">
        <v>346</v>
      </c>
      <c r="C17" s="239"/>
      <c r="D17" s="239"/>
    </row>
    <row r="18" spans="1:4">
      <c r="A18" s="237" t="s">
        <v>2578</v>
      </c>
      <c r="B18" s="237" t="s">
        <v>347</v>
      </c>
      <c r="C18" s="240"/>
      <c r="D18" s="240"/>
    </row>
    <row r="19" spans="1:4">
      <c r="A19" s="237" t="s">
        <v>2574</v>
      </c>
      <c r="B19" s="238" t="s">
        <v>348</v>
      </c>
      <c r="C19" s="239"/>
      <c r="D19" s="239"/>
    </row>
    <row r="20" spans="1:4">
      <c r="A20" s="230" t="s">
        <v>349</v>
      </c>
      <c r="B20" s="241"/>
      <c r="C20" s="242">
        <f>SUM(C16:C19)</f>
        <v>0</v>
      </c>
      <c r="D20" s="242">
        <f>SUM(D16:D19)</f>
        <v>0</v>
      </c>
    </row>
    <row r="21" spans="1:4">
      <c r="A21" s="237" t="s">
        <v>1758</v>
      </c>
      <c r="B21" s="238" t="s">
        <v>350</v>
      </c>
      <c r="C21" s="239"/>
      <c r="D21" s="239"/>
    </row>
    <row r="22" spans="1:4">
      <c r="A22" s="237" t="s">
        <v>2578</v>
      </c>
      <c r="B22" s="237" t="s">
        <v>351</v>
      </c>
      <c r="C22" s="239"/>
      <c r="D22" s="239"/>
    </row>
    <row r="23" spans="1:4">
      <c r="A23" s="244" t="s">
        <v>2574</v>
      </c>
      <c r="B23" s="244" t="s">
        <v>352</v>
      </c>
      <c r="C23" s="239"/>
      <c r="D23" s="239"/>
    </row>
    <row r="24" spans="1:4">
      <c r="A24" s="230" t="s">
        <v>353</v>
      </c>
      <c r="B24" s="241"/>
      <c r="C24" s="242">
        <f>SUM(C21:C23)</f>
        <v>0</v>
      </c>
      <c r="D24" s="242">
        <f>SUM(D21:D23)</f>
        <v>0</v>
      </c>
    </row>
    <row r="25" spans="1:4">
      <c r="A25" s="237" t="s">
        <v>2578</v>
      </c>
      <c r="B25" s="237" t="s">
        <v>382</v>
      </c>
      <c r="C25" s="240"/>
      <c r="D25" s="240"/>
    </row>
    <row r="26" spans="1:4">
      <c r="A26" s="237" t="s">
        <v>2574</v>
      </c>
      <c r="B26" s="238" t="s">
        <v>2575</v>
      </c>
      <c r="C26" s="239">
        <f>+'[49]Schema S.P.'!L131</f>
        <v>-587000</v>
      </c>
      <c r="D26" s="239">
        <f>+'[49]Schema S.P.'!M131</f>
        <v>1256466</v>
      </c>
    </row>
    <row r="27" spans="1:4">
      <c r="A27" s="230" t="s">
        <v>383</v>
      </c>
      <c r="B27" s="241"/>
      <c r="C27" s="242">
        <f>SUM(C25:C26)</f>
        <v>-587000</v>
      </c>
      <c r="D27" s="242">
        <f>+'[49]Schema S.P.'!M131</f>
        <v>1256466</v>
      </c>
    </row>
    <row r="28" spans="1:4">
      <c r="A28" s="245" t="s">
        <v>2576</v>
      </c>
      <c r="B28" s="245"/>
      <c r="C28" s="246">
        <f>C7+C12+C15+C20+C24+C27</f>
        <v>-563688</v>
      </c>
      <c r="D28" s="246">
        <f>D7+D12+D15+D20+D24+D27</f>
        <v>1281987</v>
      </c>
    </row>
    <row r="29" spans="1:4" ht="15">
      <c r="A29" s="247"/>
      <c r="B29" s="247"/>
      <c r="C29" s="247"/>
      <c r="D29" s="240"/>
    </row>
    <row r="30" spans="1:4">
      <c r="A30" s="245" t="s">
        <v>3206</v>
      </c>
      <c r="B30" s="245"/>
      <c r="C30" s="246">
        <v>-1799154</v>
      </c>
      <c r="D30" s="246">
        <v>-1587818</v>
      </c>
    </row>
    <row r="31" spans="1:4" ht="15">
      <c r="A31" s="247"/>
      <c r="B31" s="247"/>
      <c r="C31" s="247"/>
      <c r="D31" s="247"/>
    </row>
    <row r="32" spans="1:4">
      <c r="A32" s="245" t="s">
        <v>2787</v>
      </c>
      <c r="B32" s="245"/>
      <c r="C32" s="246">
        <v>0</v>
      </c>
      <c r="D32" s="246">
        <f>2723447-D12</f>
        <v>647283</v>
      </c>
    </row>
    <row r="33" spans="1:4" ht="15">
      <c r="A33" s="247"/>
      <c r="B33" s="247"/>
      <c r="C33" s="247"/>
      <c r="D33" s="247"/>
    </row>
    <row r="34" spans="1:4">
      <c r="A34" s="245" t="s">
        <v>460</v>
      </c>
      <c r="B34" s="245"/>
      <c r="C34" s="246">
        <v>0</v>
      </c>
      <c r="D34" s="246">
        <v>0</v>
      </c>
    </row>
    <row r="35" spans="1:4">
      <c r="A35" s="254"/>
      <c r="B35" s="254"/>
      <c r="C35" s="255"/>
      <c r="D35" s="255"/>
    </row>
    <row r="36" spans="1:4">
      <c r="A36" s="1043" t="s">
        <v>2857</v>
      </c>
      <c r="B36" s="1044"/>
      <c r="C36" s="1045">
        <f>C30+C32+C34</f>
        <v>-1799154</v>
      </c>
      <c r="D36" s="1045">
        <f>D30+D32+D34</f>
        <v>-940535</v>
      </c>
    </row>
    <row r="39" spans="1:4">
      <c r="C39" s="1047"/>
      <c r="D39" s="1047"/>
    </row>
    <row r="41" spans="1:4">
      <c r="C41" s="1048"/>
      <c r="D41" s="1048"/>
    </row>
  </sheetData>
  <mergeCells count="2">
    <mergeCell ref="A2:D2"/>
    <mergeCell ref="A4:B4"/>
  </mergeCells>
  <phoneticPr fontId="96" type="noConversion"/>
  <pageMargins left="0.7" right="0.7" top="0.75" bottom="0.75" header="0.3" footer="0.3"/>
  <pageSetup paperSize="9"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F602"/>
  <sheetViews>
    <sheetView showGridLines="0" topLeftCell="A43" zoomScaleNormal="75" zoomScaleSheetLayoutView="90" workbookViewId="0">
      <selection activeCell="J169" sqref="J169"/>
    </sheetView>
  </sheetViews>
  <sheetFormatPr defaultColWidth="4.140625" defaultRowHeight="15"/>
  <cols>
    <col min="1" max="1" width="2.85546875" style="50" bestFit="1" customWidth="1"/>
    <col min="2" max="2" width="2.85546875" style="50" customWidth="1"/>
    <col min="3" max="3" width="4.5703125" style="50" customWidth="1"/>
    <col min="4" max="6" width="2.85546875" style="50" customWidth="1"/>
    <col min="7" max="7" width="4.28515625" style="50" customWidth="1"/>
    <col min="8" max="8" width="6.5703125" style="50" customWidth="1"/>
    <col min="9" max="27" width="4.28515625" style="50" customWidth="1"/>
    <col min="28" max="28" width="33.42578125" style="50" customWidth="1"/>
    <col min="29" max="29" width="12.7109375" style="51" bestFit="1" customWidth="1"/>
    <col min="30" max="30" width="6.85546875" style="50" customWidth="1"/>
    <col min="31" max="31" width="16.28515625" style="319" bestFit="1" customWidth="1"/>
    <col min="32" max="32" width="16.28515625" style="50" bestFit="1" customWidth="1"/>
    <col min="33" max="202" width="9.140625" style="50" customWidth="1"/>
    <col min="203" max="203" width="10.140625" style="50" customWidth="1"/>
    <col min="204" max="204" width="1" style="50" customWidth="1"/>
    <col min="205" max="207" width="3.28515625" style="50" customWidth="1"/>
    <col min="208" max="208" width="1.85546875" style="50" customWidth="1"/>
    <col min="209" max="209" width="17.85546875" style="50" customWidth="1"/>
    <col min="210" max="210" width="1.85546875" style="50" customWidth="1"/>
    <col min="211" max="213" width="3.28515625" style="50" customWidth="1"/>
    <col min="214" max="214" width="2.85546875" style="50" customWidth="1"/>
    <col min="215" max="215" width="1.85546875" style="50" customWidth="1"/>
    <col min="216" max="216" width="19.7109375" style="50" customWidth="1"/>
    <col min="217" max="217" width="1.85546875" style="50" customWidth="1"/>
    <col min="218" max="220" width="3" style="50" customWidth="1"/>
    <col min="221" max="221" width="4.42578125" style="50" customWidth="1"/>
    <col min="222" max="223" width="3" style="50" customWidth="1"/>
    <col min="224" max="229" width="3.28515625" style="50" customWidth="1"/>
    <col min="230" max="231" width="9.140625" style="50" customWidth="1"/>
    <col min="232" max="235" width="3.28515625" style="50" customWidth="1"/>
    <col min="236" max="16384" width="4.140625" style="50"/>
  </cols>
  <sheetData>
    <row r="1" spans="1:31" ht="20.45" customHeight="1">
      <c r="A1" s="47"/>
      <c r="B1" s="1207" t="s">
        <v>2068</v>
      </c>
      <c r="C1" s="1207"/>
      <c r="D1" s="1207"/>
      <c r="E1" s="1207"/>
      <c r="F1" s="1207"/>
      <c r="G1" s="1207"/>
      <c r="H1" s="1207"/>
      <c r="I1" s="1207"/>
      <c r="J1" s="1207"/>
      <c r="K1" s="1207"/>
      <c r="L1" s="1207"/>
      <c r="M1" s="1207"/>
      <c r="N1" s="1207"/>
      <c r="O1" s="1207"/>
      <c r="P1" s="1207"/>
      <c r="Q1" s="1207"/>
      <c r="R1" s="1207"/>
      <c r="S1" s="1207"/>
      <c r="T1" s="1207"/>
      <c r="U1" s="1207"/>
      <c r="V1" s="1207"/>
      <c r="W1" s="1207"/>
      <c r="X1" s="1207"/>
      <c r="Y1" s="1207"/>
      <c r="Z1" s="1207"/>
      <c r="AA1" s="1207"/>
      <c r="AB1" s="1207"/>
      <c r="AC1" s="1208"/>
      <c r="AD1" s="1201" t="s">
        <v>1759</v>
      </c>
      <c r="AE1" s="318"/>
    </row>
    <row r="2" spans="1:31" ht="9" customHeight="1" thickBot="1">
      <c r="AD2" s="1202"/>
      <c r="AE2" s="318"/>
    </row>
    <row r="3" spans="1:31" ht="15" customHeight="1">
      <c r="B3" s="1209" t="s">
        <v>2070</v>
      </c>
      <c r="C3" s="1209"/>
      <c r="D3" s="1209"/>
      <c r="E3" s="1209"/>
      <c r="F3" s="1209"/>
      <c r="G3" s="1209"/>
      <c r="H3" s="1209"/>
      <c r="I3" s="1209"/>
      <c r="J3" s="1209"/>
      <c r="K3" s="1209"/>
      <c r="L3" s="1209"/>
      <c r="M3" s="1209"/>
      <c r="N3" s="1209"/>
      <c r="O3" s="1209"/>
      <c r="P3" s="1209"/>
      <c r="Q3" s="1209"/>
      <c r="R3" s="1209"/>
      <c r="S3" s="1209"/>
      <c r="T3" s="1209"/>
      <c r="U3" s="1209"/>
      <c r="V3" s="1209"/>
      <c r="W3" s="1209"/>
      <c r="X3" s="1209"/>
      <c r="Y3" s="1209"/>
      <c r="Z3" s="1209"/>
      <c r="AA3" s="1209"/>
      <c r="AB3" s="1209"/>
      <c r="AC3" s="1209"/>
    </row>
    <row r="4" spans="1:31" ht="15" customHeight="1">
      <c r="B4" s="1209" t="s">
        <v>2071</v>
      </c>
      <c r="C4" s="1209"/>
      <c r="D4" s="1209"/>
      <c r="E4" s="1209"/>
      <c r="F4" s="1209"/>
      <c r="G4" s="1209"/>
      <c r="H4" s="1209"/>
      <c r="I4" s="1209"/>
      <c r="J4" s="1209"/>
      <c r="K4" s="1209"/>
      <c r="L4" s="1209"/>
      <c r="M4" s="1209"/>
      <c r="N4" s="1209"/>
      <c r="O4" s="1209"/>
      <c r="P4" s="1209"/>
      <c r="Q4" s="1209"/>
      <c r="R4" s="1209"/>
      <c r="S4" s="1209"/>
      <c r="T4" s="1209"/>
      <c r="U4" s="1209"/>
      <c r="V4" s="1209"/>
      <c r="W4" s="1209"/>
      <c r="X4" s="1209"/>
      <c r="Y4" s="1209"/>
      <c r="Z4" s="1209"/>
      <c r="AA4" s="1209"/>
      <c r="AB4" s="1209"/>
      <c r="AC4" s="1209"/>
    </row>
    <row r="5" spans="1:31" ht="15" customHeight="1"/>
    <row r="6" spans="1:31" s="38" customFormat="1" ht="76.5" customHeight="1">
      <c r="B6" s="1210" t="s">
        <v>1760</v>
      </c>
      <c r="C6" s="1210"/>
      <c r="D6" s="1210"/>
      <c r="E6" s="1210"/>
      <c r="F6" s="1210"/>
      <c r="G6" s="1210"/>
      <c r="H6" s="1210"/>
      <c r="I6" s="1210"/>
      <c r="J6" s="1210"/>
      <c r="K6" s="1210"/>
      <c r="L6" s="1210"/>
      <c r="M6" s="1210"/>
      <c r="N6" s="1210"/>
      <c r="O6" s="1210"/>
      <c r="P6" s="1210"/>
      <c r="Q6" s="1210"/>
      <c r="R6" s="1210"/>
      <c r="S6" s="1210"/>
      <c r="T6" s="1210"/>
      <c r="U6" s="1210"/>
      <c r="V6" s="1210"/>
      <c r="W6" s="1210"/>
      <c r="X6" s="1210"/>
      <c r="Y6" s="1210"/>
      <c r="Z6" s="1210"/>
      <c r="AA6" s="1210"/>
      <c r="AB6" s="1210"/>
      <c r="AC6" s="1210"/>
      <c r="AD6" s="53"/>
      <c r="AE6" s="320"/>
    </row>
    <row r="7" spans="1:31" s="38" customFormat="1" ht="15" customHeight="1" thickBot="1">
      <c r="A7" s="54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5"/>
      <c r="AD7" s="52"/>
      <c r="AE7" s="321"/>
    </row>
    <row r="8" spans="1:31" s="38" customFormat="1" ht="23.25" customHeight="1" thickBot="1">
      <c r="A8" s="56"/>
      <c r="B8" s="1203" t="s">
        <v>754</v>
      </c>
      <c r="C8" s="1204"/>
      <c r="D8" s="1204"/>
      <c r="E8" s="1204"/>
      <c r="F8" s="1204"/>
      <c r="G8" s="1204"/>
      <c r="H8" s="1204"/>
      <c r="I8" s="1204"/>
      <c r="J8" s="1204"/>
      <c r="K8" s="1204"/>
      <c r="L8" s="1204"/>
      <c r="M8" s="1204"/>
      <c r="N8" s="1205"/>
      <c r="O8" s="52"/>
      <c r="P8" s="1203" t="s">
        <v>1761</v>
      </c>
      <c r="Q8" s="1204"/>
      <c r="R8" s="1204"/>
      <c r="S8" s="1204"/>
      <c r="T8" s="1204"/>
      <c r="U8" s="1204"/>
      <c r="V8" s="1204"/>
      <c r="W8" s="1204"/>
      <c r="X8" s="1204"/>
      <c r="Y8" s="1204"/>
      <c r="Z8" s="1204"/>
      <c r="AA8" s="1204"/>
      <c r="AB8" s="1204"/>
      <c r="AC8" s="1204"/>
      <c r="AD8" s="57"/>
      <c r="AE8" s="318"/>
    </row>
    <row r="9" spans="1:31" s="38" customFormat="1" ht="15" customHeight="1">
      <c r="A9" s="58"/>
      <c r="B9" s="59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1"/>
      <c r="O9" s="52"/>
      <c r="P9" s="59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2"/>
      <c r="AD9" s="61"/>
      <c r="AE9" s="318"/>
    </row>
    <row r="10" spans="1:31" s="38" customFormat="1" ht="15" customHeight="1">
      <c r="A10" s="63"/>
      <c r="B10" s="64" t="s">
        <v>756</v>
      </c>
      <c r="C10" s="65"/>
      <c r="D10" s="66"/>
      <c r="E10" s="66"/>
      <c r="F10" s="66"/>
      <c r="G10" s="54"/>
      <c r="H10" s="67" t="s">
        <v>757</v>
      </c>
      <c r="I10" s="54"/>
      <c r="J10" s="66"/>
      <c r="K10" s="66"/>
      <c r="L10" s="66"/>
      <c r="M10" s="66"/>
      <c r="N10" s="68"/>
      <c r="O10" s="52"/>
      <c r="P10" s="69" t="s">
        <v>758</v>
      </c>
      <c r="Q10" s="70"/>
      <c r="R10" s="70"/>
      <c r="S10" s="70"/>
      <c r="T10" s="70"/>
      <c r="U10" s="71"/>
      <c r="V10" s="71"/>
      <c r="W10" s="72"/>
      <c r="X10" s="72"/>
      <c r="Y10" s="72"/>
      <c r="Z10" s="72"/>
      <c r="AA10" s="71"/>
      <c r="AB10" s="71"/>
      <c r="AC10" s="71"/>
      <c r="AD10" s="73"/>
      <c r="AE10" s="318"/>
    </row>
    <row r="11" spans="1:31" s="38" customFormat="1" ht="9.9499999999999993" customHeight="1">
      <c r="A11" s="58"/>
      <c r="B11" s="7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68"/>
      <c r="O11" s="52"/>
      <c r="P11" s="7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68"/>
      <c r="AE11" s="318"/>
    </row>
    <row r="12" spans="1:31" s="38" customFormat="1" ht="15" customHeight="1">
      <c r="A12" s="58"/>
      <c r="B12" s="7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68"/>
      <c r="O12" s="52"/>
      <c r="P12" s="142" t="s">
        <v>759</v>
      </c>
      <c r="Q12" s="63"/>
      <c r="R12" s="63"/>
      <c r="S12" s="63"/>
      <c r="T12" s="54">
        <v>1</v>
      </c>
      <c r="U12" s="66"/>
      <c r="V12" s="54">
        <v>2</v>
      </c>
      <c r="W12" s="66"/>
      <c r="X12" s="54">
        <v>3</v>
      </c>
      <c r="Y12" s="66"/>
      <c r="Z12" s="54">
        <v>4</v>
      </c>
      <c r="AA12" s="66"/>
      <c r="AD12" s="68"/>
      <c r="AE12" s="318"/>
    </row>
    <row r="13" spans="1:31" s="38" customFormat="1" ht="9.9499999999999993" customHeight="1">
      <c r="A13" s="58"/>
      <c r="B13" s="7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68"/>
      <c r="O13" s="52"/>
      <c r="P13" s="7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D13" s="68"/>
      <c r="AE13" s="318"/>
    </row>
    <row r="14" spans="1:31" s="38" customFormat="1" ht="15" customHeight="1">
      <c r="A14" s="58"/>
      <c r="B14" s="7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68"/>
      <c r="O14" s="52"/>
      <c r="P14" s="142" t="s">
        <v>760</v>
      </c>
      <c r="Q14" s="63"/>
      <c r="R14" s="63"/>
      <c r="S14" s="63"/>
      <c r="T14" s="54"/>
      <c r="U14" s="66"/>
      <c r="V14" s="54"/>
      <c r="W14" s="54"/>
      <c r="X14" s="84" t="s">
        <v>1762</v>
      </c>
      <c r="Z14" s="66"/>
      <c r="AD14" s="68"/>
      <c r="AE14" s="318"/>
    </row>
    <row r="15" spans="1:31" s="38" customFormat="1" ht="15" customHeight="1" thickBot="1">
      <c r="A15" s="58"/>
      <c r="B15" s="75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  <c r="O15" s="52"/>
      <c r="P15" s="75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8"/>
      <c r="AD15" s="77"/>
      <c r="AE15" s="318"/>
    </row>
    <row r="16" spans="1:31" s="38" customFormat="1" ht="7.5" customHeight="1">
      <c r="A16" s="54"/>
      <c r="B16" s="1185"/>
      <c r="C16" s="1185"/>
      <c r="D16" s="1185"/>
      <c r="E16" s="1185"/>
      <c r="F16" s="1185"/>
      <c r="G16" s="1185"/>
      <c r="H16" s="1185"/>
      <c r="I16" s="1185"/>
      <c r="J16" s="1185"/>
      <c r="K16" s="1185"/>
      <c r="L16" s="1185"/>
      <c r="M16" s="1185"/>
      <c r="N16" s="1185"/>
      <c r="O16" s="1185"/>
      <c r="P16" s="1185"/>
      <c r="Q16" s="1185"/>
      <c r="R16" s="1185"/>
      <c r="S16" s="1185"/>
      <c r="T16" s="1185"/>
      <c r="U16" s="1185"/>
      <c r="V16" s="1185"/>
      <c r="W16" s="1185"/>
      <c r="X16" s="1185"/>
      <c r="Y16" s="1185"/>
      <c r="Z16" s="1185"/>
      <c r="AA16" s="1185"/>
      <c r="AB16" s="1185"/>
      <c r="AC16" s="1185"/>
      <c r="AD16" s="54"/>
      <c r="AE16" s="322"/>
    </row>
    <row r="17" spans="1:32" s="38" customFormat="1" ht="7.5" customHeight="1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79"/>
      <c r="AD17" s="54"/>
      <c r="AE17" s="322"/>
    </row>
    <row r="18" spans="1:32" s="38" customFormat="1" ht="7.5" customHeight="1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79"/>
      <c r="AD18" s="54"/>
      <c r="AE18" s="322"/>
    </row>
    <row r="19" spans="1:32" s="38" customFormat="1" ht="7.5" customHeight="1" thickBot="1"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79"/>
      <c r="AD19" s="54"/>
      <c r="AE19" s="322"/>
    </row>
    <row r="20" spans="1:32" s="38" customFormat="1" ht="23.25" customHeight="1" thickBot="1">
      <c r="B20" s="1211" t="s">
        <v>3447</v>
      </c>
      <c r="C20" s="1212"/>
      <c r="D20" s="1212"/>
      <c r="E20" s="1212"/>
      <c r="F20" s="1212"/>
      <c r="G20" s="1212"/>
      <c r="H20" s="1212"/>
      <c r="I20" s="1212"/>
      <c r="J20" s="1212"/>
      <c r="K20" s="1212"/>
      <c r="L20" s="1212"/>
      <c r="M20" s="1212"/>
      <c r="N20" s="1212"/>
      <c r="O20" s="1212"/>
      <c r="P20" s="1212"/>
      <c r="Q20" s="1212"/>
      <c r="R20" s="1212"/>
      <c r="S20" s="1212"/>
      <c r="T20" s="1212"/>
      <c r="U20" s="1212"/>
      <c r="V20" s="1212"/>
      <c r="W20" s="1212"/>
      <c r="X20" s="1212"/>
      <c r="Y20" s="1212"/>
      <c r="Z20" s="1212"/>
      <c r="AA20" s="1212"/>
      <c r="AB20" s="1212"/>
      <c r="AC20" s="1212"/>
      <c r="AD20" s="1213"/>
      <c r="AE20" s="322"/>
    </row>
    <row r="21" spans="1:32" s="38" customFormat="1" ht="15" customHeight="1">
      <c r="B21" s="143"/>
      <c r="C21" s="56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48"/>
      <c r="AE21" s="318"/>
    </row>
    <row r="22" spans="1:32" s="38" customFormat="1" ht="15" customHeight="1">
      <c r="B22" s="74"/>
      <c r="C22" s="54"/>
      <c r="D22" s="54"/>
      <c r="E22" s="54"/>
      <c r="F22" s="54"/>
      <c r="G22" s="54"/>
      <c r="H22" s="54"/>
      <c r="I22" s="54"/>
      <c r="J22" s="54"/>
      <c r="K22" s="54"/>
      <c r="L22" s="84" t="s">
        <v>3448</v>
      </c>
      <c r="M22" s="66"/>
      <c r="N22" s="54"/>
      <c r="O22" s="54"/>
      <c r="P22" s="84" t="s">
        <v>3449</v>
      </c>
      <c r="Q22" s="66"/>
      <c r="R22" s="65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68"/>
      <c r="AE22" s="318"/>
    </row>
    <row r="23" spans="1:32" s="38" customFormat="1" ht="15" customHeight="1" thickBot="1">
      <c r="B23" s="75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7"/>
      <c r="AE23" s="318"/>
    </row>
    <row r="24" spans="1:32" s="38" customFormat="1" ht="7.5" customHeight="1">
      <c r="B24" s="1206"/>
      <c r="C24" s="1206"/>
      <c r="D24" s="1206"/>
      <c r="E24" s="1206"/>
      <c r="F24" s="1206"/>
      <c r="G24" s="1206"/>
      <c r="H24" s="1206"/>
      <c r="I24" s="1206"/>
      <c r="J24" s="1206"/>
      <c r="K24" s="1206"/>
      <c r="L24" s="1206"/>
      <c r="M24" s="1206"/>
      <c r="N24" s="1206"/>
      <c r="O24" s="1206"/>
      <c r="P24" s="1206"/>
      <c r="Q24" s="1206"/>
      <c r="R24" s="1206"/>
      <c r="S24" s="1206"/>
      <c r="T24" s="1206"/>
      <c r="U24" s="1206"/>
      <c r="V24" s="1206"/>
      <c r="W24" s="1206"/>
      <c r="X24" s="1206"/>
      <c r="Y24" s="1206"/>
      <c r="Z24" s="1206"/>
      <c r="AA24" s="1206"/>
      <c r="AB24" s="1206"/>
      <c r="AC24" s="1206"/>
      <c r="AD24" s="54"/>
      <c r="AE24" s="322"/>
    </row>
    <row r="25" spans="1:32" s="38" customFormat="1" ht="7.5" customHeight="1">
      <c r="A25" s="54"/>
      <c r="B25" s="1185"/>
      <c r="C25" s="1185"/>
      <c r="D25" s="1185"/>
      <c r="E25" s="1185"/>
      <c r="F25" s="1185"/>
      <c r="G25" s="1185"/>
      <c r="H25" s="1185"/>
      <c r="I25" s="1185"/>
      <c r="J25" s="1185"/>
      <c r="K25" s="1185"/>
      <c r="L25" s="1185"/>
      <c r="M25" s="1185"/>
      <c r="N25" s="1185"/>
      <c r="O25" s="1185"/>
      <c r="P25" s="1185"/>
      <c r="Q25" s="1185"/>
      <c r="R25" s="1185"/>
      <c r="S25" s="1185"/>
      <c r="T25" s="1185"/>
      <c r="U25" s="1185"/>
      <c r="V25" s="1185"/>
      <c r="W25" s="1185"/>
      <c r="X25" s="1185"/>
      <c r="Y25" s="1185"/>
      <c r="Z25" s="1185"/>
      <c r="AA25" s="1185"/>
      <c r="AB25" s="1185"/>
      <c r="AC25" s="1185"/>
      <c r="AD25" s="54"/>
      <c r="AE25" s="322"/>
    </row>
    <row r="26" spans="1:32" s="38" customFormat="1" ht="7.5" customHeight="1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79"/>
      <c r="AD26" s="54"/>
      <c r="AE26" s="322"/>
    </row>
    <row r="27" spans="1:32" s="38" customFormat="1" ht="7.5" customHeight="1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79"/>
      <c r="AD27" s="54"/>
      <c r="AE27" s="322"/>
    </row>
    <row r="28" spans="1:32" s="38" customFormat="1" ht="15" customHeight="1">
      <c r="A28" s="52"/>
      <c r="B28" s="52"/>
      <c r="C28" s="52"/>
      <c r="D28" s="52"/>
      <c r="E28" s="52"/>
      <c r="F28" s="52"/>
      <c r="G28" s="1192" t="s">
        <v>1763</v>
      </c>
      <c r="H28" s="1192"/>
      <c r="I28" s="1192"/>
      <c r="J28" s="1192"/>
      <c r="K28" s="1192"/>
      <c r="L28" s="1192"/>
      <c r="M28" s="1192"/>
      <c r="N28" s="1192"/>
      <c r="O28" s="1192"/>
      <c r="P28" s="1192"/>
      <c r="Q28" s="1192"/>
      <c r="R28" s="1192"/>
      <c r="S28" s="1192"/>
      <c r="T28" s="1192"/>
      <c r="U28" s="1192"/>
      <c r="V28" s="1192"/>
      <c r="W28" s="1192"/>
      <c r="X28" s="1192"/>
      <c r="Y28" s="1192"/>
      <c r="Z28" s="1192"/>
      <c r="AA28" s="1192"/>
      <c r="AB28" s="1192"/>
      <c r="AC28" s="86"/>
      <c r="AD28" s="150"/>
      <c r="AE28" s="323"/>
    </row>
    <row r="29" spans="1:32" s="38" customFormat="1" ht="7.5" customHeight="1" thickBot="1">
      <c r="A29" s="52"/>
      <c r="B29" s="52"/>
      <c r="C29" s="52"/>
      <c r="D29" s="52"/>
      <c r="E29" s="52"/>
      <c r="F29" s="52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6"/>
      <c r="AD29" s="87"/>
      <c r="AE29" s="323"/>
    </row>
    <row r="30" spans="1:32" ht="35.1" customHeight="1">
      <c r="A30" s="1214" t="s">
        <v>3450</v>
      </c>
      <c r="B30" s="1222" t="s">
        <v>3451</v>
      </c>
      <c r="C30" s="1223"/>
      <c r="D30" s="1223"/>
      <c r="E30" s="1223"/>
      <c r="F30" s="1224"/>
      <c r="G30" s="1216" t="s">
        <v>1764</v>
      </c>
      <c r="H30" s="1217"/>
      <c r="I30" s="1217"/>
      <c r="J30" s="1217"/>
      <c r="K30" s="1217"/>
      <c r="L30" s="1217"/>
      <c r="M30" s="1217"/>
      <c r="N30" s="1217"/>
      <c r="O30" s="1217"/>
      <c r="P30" s="1217"/>
      <c r="Q30" s="1217"/>
      <c r="R30" s="1217"/>
      <c r="S30" s="1217"/>
      <c r="T30" s="1217"/>
      <c r="U30" s="1217"/>
      <c r="V30" s="1217"/>
      <c r="W30" s="1217"/>
      <c r="X30" s="1217"/>
      <c r="Y30" s="1217"/>
      <c r="Z30" s="1217"/>
      <c r="AA30" s="1217"/>
      <c r="AB30" s="1218"/>
      <c r="AC30" s="27" t="s">
        <v>3453</v>
      </c>
      <c r="AD30" s="1196" t="s">
        <v>2835</v>
      </c>
      <c r="AE30" s="39" t="s">
        <v>1617</v>
      </c>
      <c r="AF30" s="39" t="s">
        <v>1618</v>
      </c>
    </row>
    <row r="31" spans="1:32" ht="20.100000000000001" customHeight="1" thickBot="1">
      <c r="A31" s="1215"/>
      <c r="B31" s="1225"/>
      <c r="C31" s="1226"/>
      <c r="D31" s="1226"/>
      <c r="E31" s="1226"/>
      <c r="F31" s="1227"/>
      <c r="G31" s="1219"/>
      <c r="H31" s="1220"/>
      <c r="I31" s="1220"/>
      <c r="J31" s="1220"/>
      <c r="K31" s="1220"/>
      <c r="L31" s="1220"/>
      <c r="M31" s="1220"/>
      <c r="N31" s="1220"/>
      <c r="O31" s="1220"/>
      <c r="P31" s="1220"/>
      <c r="Q31" s="1220"/>
      <c r="R31" s="1220"/>
      <c r="S31" s="1220"/>
      <c r="T31" s="1220"/>
      <c r="U31" s="1220"/>
      <c r="V31" s="1220"/>
      <c r="W31" s="1220"/>
      <c r="X31" s="1220"/>
      <c r="Y31" s="1220"/>
      <c r="Z31" s="1220"/>
      <c r="AA31" s="1220"/>
      <c r="AB31" s="1221"/>
      <c r="AC31" s="130"/>
      <c r="AD31" s="1197"/>
      <c r="AE31" s="40" t="s">
        <v>498</v>
      </c>
      <c r="AF31" s="40" t="s">
        <v>498</v>
      </c>
    </row>
    <row r="32" spans="1:32" s="91" customFormat="1" ht="18" customHeight="1">
      <c r="A32" s="88"/>
      <c r="B32" s="1193" t="s">
        <v>1765</v>
      </c>
      <c r="C32" s="1194"/>
      <c r="D32" s="1194"/>
      <c r="E32" s="1194"/>
      <c r="F32" s="1195"/>
      <c r="G32" s="1198" t="s">
        <v>1766</v>
      </c>
      <c r="H32" s="1199"/>
      <c r="I32" s="1199"/>
      <c r="J32" s="1199"/>
      <c r="K32" s="1199"/>
      <c r="L32" s="1199"/>
      <c r="M32" s="1199"/>
      <c r="N32" s="1199"/>
      <c r="O32" s="1199"/>
      <c r="P32" s="1199"/>
      <c r="Q32" s="1199"/>
      <c r="R32" s="1199"/>
      <c r="S32" s="1199"/>
      <c r="T32" s="1199"/>
      <c r="U32" s="1199"/>
      <c r="V32" s="1199"/>
      <c r="W32" s="1199"/>
      <c r="X32" s="1199"/>
      <c r="Y32" s="1199"/>
      <c r="Z32" s="1199"/>
      <c r="AA32" s="1199"/>
      <c r="AB32" s="1200"/>
      <c r="AC32" s="131">
        <f>AC33+AC60+AC97</f>
        <v>0</v>
      </c>
      <c r="AD32" s="89" t="s">
        <v>3457</v>
      </c>
      <c r="AE32" s="324">
        <f>AE33+AE60+AE97</f>
        <v>0</v>
      </c>
      <c r="AF32" s="324">
        <f>AF33+AF60+AF97</f>
        <v>0</v>
      </c>
    </row>
    <row r="33" spans="1:32" s="94" customFormat="1" ht="15.75" customHeight="1">
      <c r="A33" s="92"/>
      <c r="B33" s="1189" t="s">
        <v>1767</v>
      </c>
      <c r="C33" s="1190"/>
      <c r="D33" s="1190"/>
      <c r="E33" s="1190"/>
      <c r="F33" s="1191"/>
      <c r="G33" s="1186" t="s">
        <v>1768</v>
      </c>
      <c r="H33" s="1187"/>
      <c r="I33" s="1187"/>
      <c r="J33" s="1187"/>
      <c r="K33" s="1187"/>
      <c r="L33" s="1187"/>
      <c r="M33" s="1187"/>
      <c r="N33" s="1187"/>
      <c r="O33" s="1187"/>
      <c r="P33" s="1187"/>
      <c r="Q33" s="1187"/>
      <c r="R33" s="1187"/>
      <c r="S33" s="1187"/>
      <c r="T33" s="1187"/>
      <c r="U33" s="1187"/>
      <c r="V33" s="1187"/>
      <c r="W33" s="1187"/>
      <c r="X33" s="1187"/>
      <c r="Y33" s="1187"/>
      <c r="Z33" s="1187"/>
      <c r="AA33" s="1187"/>
      <c r="AB33" s="1188"/>
      <c r="AC33" s="132">
        <f>AC34+AC37+AC40+AC45+AC46-AC55</f>
        <v>0</v>
      </c>
      <c r="AD33" s="93" t="s">
        <v>3457</v>
      </c>
      <c r="AE33" s="325">
        <f>AE34+AE37+AE40+AE45+AE46-AE55</f>
        <v>0</v>
      </c>
      <c r="AF33" s="325">
        <f>AF34+AF37+AF40+AF45+AF46-AF55</f>
        <v>0</v>
      </c>
    </row>
    <row r="34" spans="1:32" s="97" customFormat="1" ht="15.75" customHeight="1">
      <c r="A34" s="95"/>
      <c r="B34" s="1182" t="s">
        <v>1769</v>
      </c>
      <c r="C34" s="1183"/>
      <c r="D34" s="1183"/>
      <c r="E34" s="1183"/>
      <c r="F34" s="1184"/>
      <c r="G34" s="1179" t="s">
        <v>1770</v>
      </c>
      <c r="H34" s="1180"/>
      <c r="I34" s="1180"/>
      <c r="J34" s="1180"/>
      <c r="K34" s="1180"/>
      <c r="L34" s="1180"/>
      <c r="M34" s="1180"/>
      <c r="N34" s="1180"/>
      <c r="O34" s="1180"/>
      <c r="P34" s="1180"/>
      <c r="Q34" s="1180"/>
      <c r="R34" s="1180"/>
      <c r="S34" s="1180"/>
      <c r="T34" s="1180"/>
      <c r="U34" s="1180"/>
      <c r="V34" s="1180"/>
      <c r="W34" s="1180"/>
      <c r="X34" s="1180"/>
      <c r="Y34" s="1180"/>
      <c r="Z34" s="1180"/>
      <c r="AA34" s="1180"/>
      <c r="AB34" s="1181"/>
      <c r="AC34" s="133">
        <f>AC35-AC36</f>
        <v>0</v>
      </c>
      <c r="AD34" s="96" t="s">
        <v>3457</v>
      </c>
      <c r="AE34" s="326">
        <f>AE35-AE36</f>
        <v>0</v>
      </c>
      <c r="AF34" s="326">
        <f>AF35-AF36</f>
        <v>0</v>
      </c>
    </row>
    <row r="35" spans="1:32" s="99" customFormat="1" ht="15.75" customHeight="1">
      <c r="A35" s="17"/>
      <c r="B35" s="1173" t="s">
        <v>1771</v>
      </c>
      <c r="C35" s="1174"/>
      <c r="D35" s="1174"/>
      <c r="E35" s="1174"/>
      <c r="F35" s="1175"/>
      <c r="G35" s="1176" t="s">
        <v>3323</v>
      </c>
      <c r="H35" s="1177"/>
      <c r="I35" s="1177"/>
      <c r="J35" s="1177"/>
      <c r="K35" s="1177"/>
      <c r="L35" s="1177"/>
      <c r="M35" s="1177"/>
      <c r="N35" s="1177"/>
      <c r="O35" s="1177"/>
      <c r="P35" s="1177"/>
      <c r="Q35" s="1177"/>
      <c r="R35" s="1177"/>
      <c r="S35" s="1177"/>
      <c r="T35" s="1177"/>
      <c r="U35" s="1177"/>
      <c r="V35" s="1177"/>
      <c r="W35" s="1177"/>
      <c r="X35" s="1177"/>
      <c r="Y35" s="1177"/>
      <c r="Z35" s="1177"/>
      <c r="AA35" s="1177"/>
      <c r="AB35" s="1178"/>
      <c r="AC35" s="28">
        <f>ROUND((AE35/1000),0)</f>
        <v>0</v>
      </c>
      <c r="AD35" s="98" t="s">
        <v>3457</v>
      </c>
      <c r="AE35" s="41">
        <f ca="1">'Alimentazione SP A'!H4</f>
        <v>0</v>
      </c>
      <c r="AF35" s="41">
        <f ca="1">'Alimentazione SP A'!I4</f>
        <v>0</v>
      </c>
    </row>
    <row r="36" spans="1:32" s="99" customFormat="1" ht="15.75" customHeight="1">
      <c r="A36" s="17"/>
      <c r="B36" s="1173" t="s">
        <v>3324</v>
      </c>
      <c r="C36" s="1174"/>
      <c r="D36" s="1174"/>
      <c r="E36" s="1174"/>
      <c r="F36" s="1175"/>
      <c r="G36" s="1176" t="s">
        <v>1825</v>
      </c>
      <c r="H36" s="1177"/>
      <c r="I36" s="1177"/>
      <c r="J36" s="1177"/>
      <c r="K36" s="1177"/>
      <c r="L36" s="1177"/>
      <c r="M36" s="1177"/>
      <c r="N36" s="1177"/>
      <c r="O36" s="1177"/>
      <c r="P36" s="1177"/>
      <c r="Q36" s="1177"/>
      <c r="R36" s="1177"/>
      <c r="S36" s="1177"/>
      <c r="T36" s="1177"/>
      <c r="U36" s="1177"/>
      <c r="V36" s="1177"/>
      <c r="W36" s="1177"/>
      <c r="X36" s="1177"/>
      <c r="Y36" s="1177"/>
      <c r="Z36" s="1177"/>
      <c r="AA36" s="1177"/>
      <c r="AB36" s="1178"/>
      <c r="AC36" s="28">
        <f>ROUND((AE36/1000),0)</f>
        <v>0</v>
      </c>
      <c r="AD36" s="98" t="s">
        <v>3457</v>
      </c>
      <c r="AE36" s="41">
        <f ca="1">'Alimentazione SP P'!H34</f>
        <v>0</v>
      </c>
      <c r="AF36" s="41">
        <f ca="1">'Alimentazione SP P'!I34</f>
        <v>0</v>
      </c>
    </row>
    <row r="37" spans="1:32" s="99" customFormat="1" ht="15.75" customHeight="1">
      <c r="A37" s="20"/>
      <c r="B37" s="1182" t="s">
        <v>1826</v>
      </c>
      <c r="C37" s="1183"/>
      <c r="D37" s="1183"/>
      <c r="E37" s="1183"/>
      <c r="F37" s="1184"/>
      <c r="G37" s="1179" t="s">
        <v>634</v>
      </c>
      <c r="H37" s="1180"/>
      <c r="I37" s="1180"/>
      <c r="J37" s="1180"/>
      <c r="K37" s="1180"/>
      <c r="L37" s="1180"/>
      <c r="M37" s="1180"/>
      <c r="N37" s="1180"/>
      <c r="O37" s="1180"/>
      <c r="P37" s="1180"/>
      <c r="Q37" s="1180"/>
      <c r="R37" s="1180"/>
      <c r="S37" s="1180"/>
      <c r="T37" s="1180"/>
      <c r="U37" s="1180"/>
      <c r="V37" s="1180"/>
      <c r="W37" s="1180"/>
      <c r="X37" s="1180"/>
      <c r="Y37" s="1180"/>
      <c r="Z37" s="1180"/>
      <c r="AA37" s="1180"/>
      <c r="AB37" s="1181"/>
      <c r="AC37" s="133">
        <f>AC38-AC39</f>
        <v>0</v>
      </c>
      <c r="AD37" s="96" t="s">
        <v>3457</v>
      </c>
      <c r="AE37" s="326">
        <f ca="1">AE38-AE39</f>
        <v>0</v>
      </c>
      <c r="AF37" s="326">
        <f ca="1">AF38-AF39</f>
        <v>0</v>
      </c>
    </row>
    <row r="38" spans="1:32" s="99" customFormat="1" ht="15.75" customHeight="1">
      <c r="A38" s="17"/>
      <c r="B38" s="1173" t="s">
        <v>635</v>
      </c>
      <c r="C38" s="1174"/>
      <c r="D38" s="1174"/>
      <c r="E38" s="1174"/>
      <c r="F38" s="1175"/>
      <c r="G38" s="1176" t="s">
        <v>636</v>
      </c>
      <c r="H38" s="1177"/>
      <c r="I38" s="1177"/>
      <c r="J38" s="1177"/>
      <c r="K38" s="1177"/>
      <c r="L38" s="1177"/>
      <c r="M38" s="1177"/>
      <c r="N38" s="1177"/>
      <c r="O38" s="1177"/>
      <c r="P38" s="1177"/>
      <c r="Q38" s="1177"/>
      <c r="R38" s="1177"/>
      <c r="S38" s="1177"/>
      <c r="T38" s="1177"/>
      <c r="U38" s="1177"/>
      <c r="V38" s="1177"/>
      <c r="W38" s="1177"/>
      <c r="X38" s="1177"/>
      <c r="Y38" s="1177"/>
      <c r="Z38" s="1177"/>
      <c r="AA38" s="1177"/>
      <c r="AB38" s="1178"/>
      <c r="AC38" s="28">
        <f>ROUND((AE38/1000),0)</f>
        <v>0</v>
      </c>
      <c r="AD38" s="98" t="s">
        <v>3457</v>
      </c>
      <c r="AE38" s="41">
        <f ca="1">'Alimentazione SP A'!H5</f>
        <v>0</v>
      </c>
      <c r="AF38" s="41">
        <f ca="1">'Alimentazione SP A'!I5</f>
        <v>0</v>
      </c>
    </row>
    <row r="39" spans="1:32" s="99" customFormat="1" ht="15.75" customHeight="1">
      <c r="A39" s="17"/>
      <c r="B39" s="1173" t="s">
        <v>637</v>
      </c>
      <c r="C39" s="1174"/>
      <c r="D39" s="1174"/>
      <c r="E39" s="1174"/>
      <c r="F39" s="1175"/>
      <c r="G39" s="1176" t="s">
        <v>2424</v>
      </c>
      <c r="H39" s="1177"/>
      <c r="I39" s="1177"/>
      <c r="J39" s="1177"/>
      <c r="K39" s="1177"/>
      <c r="L39" s="1177"/>
      <c r="M39" s="1177"/>
      <c r="N39" s="1177"/>
      <c r="O39" s="1177"/>
      <c r="P39" s="1177"/>
      <c r="Q39" s="1177"/>
      <c r="R39" s="1177"/>
      <c r="S39" s="1177"/>
      <c r="T39" s="1177"/>
      <c r="U39" s="1177"/>
      <c r="V39" s="1177"/>
      <c r="W39" s="1177"/>
      <c r="X39" s="1177"/>
      <c r="Y39" s="1177"/>
      <c r="Z39" s="1177"/>
      <c r="AA39" s="1177"/>
      <c r="AB39" s="1178"/>
      <c r="AC39" s="28">
        <f>ROUND((AE39/1000),0)</f>
        <v>0</v>
      </c>
      <c r="AD39" s="98" t="s">
        <v>3457</v>
      </c>
      <c r="AE39" s="41">
        <f ca="1">'Alimentazione SP P'!H35</f>
        <v>0</v>
      </c>
      <c r="AF39" s="41">
        <f ca="1">'Alimentazione SP P'!I35</f>
        <v>0</v>
      </c>
    </row>
    <row r="40" spans="1:32" s="99" customFormat="1" ht="15.75" customHeight="1">
      <c r="A40" s="20"/>
      <c r="B40" s="1182" t="s">
        <v>2425</v>
      </c>
      <c r="C40" s="1183"/>
      <c r="D40" s="1183"/>
      <c r="E40" s="1183"/>
      <c r="F40" s="1184"/>
      <c r="G40" s="1179" t="s">
        <v>2426</v>
      </c>
      <c r="H40" s="1180"/>
      <c r="I40" s="1180"/>
      <c r="J40" s="1180"/>
      <c r="K40" s="1180"/>
      <c r="L40" s="1180"/>
      <c r="M40" s="1180"/>
      <c r="N40" s="1180"/>
      <c r="O40" s="1180"/>
      <c r="P40" s="1180"/>
      <c r="Q40" s="1180"/>
      <c r="R40" s="1180"/>
      <c r="S40" s="1180"/>
      <c r="T40" s="1180"/>
      <c r="U40" s="1180"/>
      <c r="V40" s="1180"/>
      <c r="W40" s="1180"/>
      <c r="X40" s="1180"/>
      <c r="Y40" s="1180"/>
      <c r="Z40" s="1180"/>
      <c r="AA40" s="1180"/>
      <c r="AB40" s="1181"/>
      <c r="AC40" s="133">
        <f>AC41-AC42+AC43-AC44</f>
        <v>0</v>
      </c>
      <c r="AD40" s="96" t="s">
        <v>3457</v>
      </c>
      <c r="AE40" s="326">
        <f ca="1">AE41-AE42+AE43-AE44</f>
        <v>0</v>
      </c>
      <c r="AF40" s="326">
        <f ca="1">AF41-AF42+AF43-AF44</f>
        <v>0</v>
      </c>
    </row>
    <row r="41" spans="1:32" s="99" customFormat="1">
      <c r="A41" s="17"/>
      <c r="B41" s="1173" t="s">
        <v>2436</v>
      </c>
      <c r="C41" s="1174"/>
      <c r="D41" s="1174"/>
      <c r="E41" s="1174"/>
      <c r="F41" s="1175"/>
      <c r="G41" s="1176" t="s">
        <v>2862</v>
      </c>
      <c r="H41" s="1177"/>
      <c r="I41" s="1177"/>
      <c r="J41" s="1177"/>
      <c r="K41" s="1177"/>
      <c r="L41" s="1177"/>
      <c r="M41" s="1177"/>
      <c r="N41" s="1177"/>
      <c r="O41" s="1177"/>
      <c r="P41" s="1177"/>
      <c r="Q41" s="1177"/>
      <c r="R41" s="1177"/>
      <c r="S41" s="1177"/>
      <c r="T41" s="1177"/>
      <c r="U41" s="1177"/>
      <c r="V41" s="1177"/>
      <c r="W41" s="1177"/>
      <c r="X41" s="1177"/>
      <c r="Y41" s="1177"/>
      <c r="Z41" s="1177"/>
      <c r="AA41" s="1177"/>
      <c r="AB41" s="1178"/>
      <c r="AC41" s="28">
        <f>ROUND((AE41/1000),0)</f>
        <v>0</v>
      </c>
      <c r="AD41" s="98" t="s">
        <v>3457</v>
      </c>
      <c r="AE41" s="41">
        <f ca="1">'Alimentazione SP A'!H7</f>
        <v>0</v>
      </c>
      <c r="AF41" s="41">
        <f ca="1">'Alimentazione SP A'!I7</f>
        <v>0</v>
      </c>
    </row>
    <row r="42" spans="1:32" s="99" customFormat="1">
      <c r="A42" s="17"/>
      <c r="B42" s="1173" t="s">
        <v>648</v>
      </c>
      <c r="C42" s="1174"/>
      <c r="D42" s="1174"/>
      <c r="E42" s="1174"/>
      <c r="F42" s="1175"/>
      <c r="G42" s="1176" t="s">
        <v>2863</v>
      </c>
      <c r="H42" s="1177"/>
      <c r="I42" s="1177"/>
      <c r="J42" s="1177"/>
      <c r="K42" s="1177"/>
      <c r="L42" s="1177"/>
      <c r="M42" s="1177"/>
      <c r="N42" s="1177"/>
      <c r="O42" s="1177"/>
      <c r="P42" s="1177"/>
      <c r="Q42" s="1177"/>
      <c r="R42" s="1177"/>
      <c r="S42" s="1177"/>
      <c r="T42" s="1177"/>
      <c r="U42" s="1177"/>
      <c r="V42" s="1177"/>
      <c r="W42" s="1177"/>
      <c r="X42" s="1177"/>
      <c r="Y42" s="1177"/>
      <c r="Z42" s="1177"/>
      <c r="AA42" s="1177"/>
      <c r="AB42" s="1178"/>
      <c r="AC42" s="28">
        <f>ROUND((AE42/1000),0)</f>
        <v>0</v>
      </c>
      <c r="AD42" s="98" t="s">
        <v>3457</v>
      </c>
      <c r="AE42" s="41">
        <f ca="1">'Alimentazione SP P'!H36</f>
        <v>0</v>
      </c>
      <c r="AF42" s="41">
        <f ca="1">'Alimentazione SP P'!I36</f>
        <v>0</v>
      </c>
    </row>
    <row r="43" spans="1:32" s="99" customFormat="1">
      <c r="A43" s="17"/>
      <c r="B43" s="1173" t="s">
        <v>649</v>
      </c>
      <c r="C43" s="1174"/>
      <c r="D43" s="1174"/>
      <c r="E43" s="1174"/>
      <c r="F43" s="1175"/>
      <c r="G43" s="1176" t="s">
        <v>650</v>
      </c>
      <c r="H43" s="1177"/>
      <c r="I43" s="1177"/>
      <c r="J43" s="1177"/>
      <c r="K43" s="1177"/>
      <c r="L43" s="1177"/>
      <c r="M43" s="1177"/>
      <c r="N43" s="1177"/>
      <c r="O43" s="1177"/>
      <c r="P43" s="1177"/>
      <c r="Q43" s="1177"/>
      <c r="R43" s="1177"/>
      <c r="S43" s="1177"/>
      <c r="T43" s="1177"/>
      <c r="U43" s="1177"/>
      <c r="V43" s="1177"/>
      <c r="W43" s="1177"/>
      <c r="X43" s="1177"/>
      <c r="Y43" s="1177"/>
      <c r="Z43" s="1177"/>
      <c r="AA43" s="1177"/>
      <c r="AB43" s="1178"/>
      <c r="AC43" s="28">
        <f>ROUND((AE43/1000),0)</f>
        <v>0</v>
      </c>
      <c r="AD43" s="98" t="s">
        <v>3457</v>
      </c>
      <c r="AE43" s="41">
        <f ca="1">'Alimentazione SP A'!H8</f>
        <v>0</v>
      </c>
      <c r="AF43" s="41">
        <f ca="1">'Alimentazione SP A'!I8</f>
        <v>0</v>
      </c>
    </row>
    <row r="44" spans="1:32" s="99" customFormat="1">
      <c r="A44" s="17"/>
      <c r="B44" s="1173" t="s">
        <v>1844</v>
      </c>
      <c r="C44" s="1174"/>
      <c r="D44" s="1174"/>
      <c r="E44" s="1174"/>
      <c r="F44" s="1175"/>
      <c r="G44" s="1176" t="s">
        <v>1845</v>
      </c>
      <c r="H44" s="1177"/>
      <c r="I44" s="1177"/>
      <c r="J44" s="1177"/>
      <c r="K44" s="1177"/>
      <c r="L44" s="1177"/>
      <c r="M44" s="1177"/>
      <c r="N44" s="1177"/>
      <c r="O44" s="1177"/>
      <c r="P44" s="1177"/>
      <c r="Q44" s="1177"/>
      <c r="R44" s="1177"/>
      <c r="S44" s="1177"/>
      <c r="T44" s="1177"/>
      <c r="U44" s="1177"/>
      <c r="V44" s="1177"/>
      <c r="W44" s="1177"/>
      <c r="X44" s="1177"/>
      <c r="Y44" s="1177"/>
      <c r="Z44" s="1177"/>
      <c r="AA44" s="1177"/>
      <c r="AB44" s="1178"/>
      <c r="AC44" s="28">
        <f>ROUND((AE44/1000),0)</f>
        <v>0</v>
      </c>
      <c r="AD44" s="98" t="s">
        <v>3457</v>
      </c>
      <c r="AE44" s="41">
        <f ca="1">'Alimentazione SP P'!H37</f>
        <v>0</v>
      </c>
      <c r="AF44" s="41">
        <f ca="1">'Alimentazione SP P'!I37</f>
        <v>0</v>
      </c>
    </row>
    <row r="45" spans="1:32" s="99" customFormat="1" ht="15.75" customHeight="1">
      <c r="A45" s="17"/>
      <c r="B45" s="1228" t="s">
        <v>1846</v>
      </c>
      <c r="C45" s="1229"/>
      <c r="D45" s="1229"/>
      <c r="E45" s="1229"/>
      <c r="F45" s="1230"/>
      <c r="G45" s="1231" t="s">
        <v>1793</v>
      </c>
      <c r="H45" s="1232"/>
      <c r="I45" s="1232"/>
      <c r="J45" s="1232"/>
      <c r="K45" s="1232"/>
      <c r="L45" s="1232"/>
      <c r="M45" s="1232"/>
      <c r="N45" s="1232"/>
      <c r="O45" s="1232"/>
      <c r="P45" s="1232"/>
      <c r="Q45" s="1232"/>
      <c r="R45" s="1232"/>
      <c r="S45" s="1232"/>
      <c r="T45" s="1232"/>
      <c r="U45" s="1232"/>
      <c r="V45" s="1232"/>
      <c r="W45" s="1232"/>
      <c r="X45" s="1232"/>
      <c r="Y45" s="1232"/>
      <c r="Z45" s="1232"/>
      <c r="AA45" s="1232"/>
      <c r="AB45" s="1233"/>
      <c r="AC45" s="28">
        <f>ROUND((AE45/1000),0)</f>
        <v>0</v>
      </c>
      <c r="AD45" s="98" t="s">
        <v>3457</v>
      </c>
      <c r="AE45" s="327">
        <f ca="1">'Alimentazione SP A'!H9</f>
        <v>0</v>
      </c>
      <c r="AF45" s="327">
        <f ca="1">'Alimentazione SP A'!I9</f>
        <v>0</v>
      </c>
    </row>
    <row r="46" spans="1:32" s="99" customFormat="1" ht="18.75" customHeight="1">
      <c r="A46" s="20"/>
      <c r="B46" s="1182" t="s">
        <v>1794</v>
      </c>
      <c r="C46" s="1183"/>
      <c r="D46" s="1183"/>
      <c r="E46" s="1183"/>
      <c r="F46" s="1184"/>
      <c r="G46" s="1179" t="s">
        <v>1795</v>
      </c>
      <c r="H46" s="1180"/>
      <c r="I46" s="1180"/>
      <c r="J46" s="1180"/>
      <c r="K46" s="1180"/>
      <c r="L46" s="1180"/>
      <c r="M46" s="1180"/>
      <c r="N46" s="1180"/>
      <c r="O46" s="1180"/>
      <c r="P46" s="1180"/>
      <c r="Q46" s="1180"/>
      <c r="R46" s="1180"/>
      <c r="S46" s="1180"/>
      <c r="T46" s="1180"/>
      <c r="U46" s="1180"/>
      <c r="V46" s="1180"/>
      <c r="W46" s="1180"/>
      <c r="X46" s="1180"/>
      <c r="Y46" s="1180"/>
      <c r="Z46" s="1180"/>
      <c r="AA46" s="1180"/>
      <c r="AB46" s="1181"/>
      <c r="AC46" s="133">
        <f>AC47-AC48+AC49-AC50+AC51-AC52+AC53-AC54</f>
        <v>0</v>
      </c>
      <c r="AD46" s="96" t="s">
        <v>3457</v>
      </c>
      <c r="AE46" s="326">
        <f ca="1">AE47-AE48+AE49-AE50+AE51-AE52+AE53-AE54</f>
        <v>0</v>
      </c>
      <c r="AF46" s="326">
        <f ca="1">AF47-AF48+AF49-AF50+AF51-AF52+AF53-AF54</f>
        <v>0</v>
      </c>
    </row>
    <row r="47" spans="1:32" s="99" customFormat="1" ht="15.75" customHeight="1">
      <c r="A47" s="17"/>
      <c r="B47" s="1173" t="s">
        <v>1796</v>
      </c>
      <c r="C47" s="1174"/>
      <c r="D47" s="1174"/>
      <c r="E47" s="1174"/>
      <c r="F47" s="1175"/>
      <c r="G47" s="1176" t="s">
        <v>1797</v>
      </c>
      <c r="H47" s="1177"/>
      <c r="I47" s="1177"/>
      <c r="J47" s="1177"/>
      <c r="K47" s="1177"/>
      <c r="L47" s="1177"/>
      <c r="M47" s="1177"/>
      <c r="N47" s="1177"/>
      <c r="O47" s="1177"/>
      <c r="P47" s="1177"/>
      <c r="Q47" s="1177"/>
      <c r="R47" s="1177"/>
      <c r="S47" s="1177"/>
      <c r="T47" s="1177"/>
      <c r="U47" s="1177"/>
      <c r="V47" s="1177"/>
      <c r="W47" s="1177"/>
      <c r="X47" s="1177"/>
      <c r="Y47" s="1177"/>
      <c r="Z47" s="1177"/>
      <c r="AA47" s="1177"/>
      <c r="AB47" s="1178"/>
      <c r="AC47" s="28">
        <f>ROUND((AE47/1000),0)</f>
        <v>0</v>
      </c>
      <c r="AD47" s="98" t="s">
        <v>3457</v>
      </c>
      <c r="AE47" s="41">
        <f ca="1">'Alimentazione SP A'!H11</f>
        <v>0</v>
      </c>
      <c r="AF47" s="41">
        <f ca="1">'Alimentazione SP A'!I11</f>
        <v>0</v>
      </c>
    </row>
    <row r="48" spans="1:32" s="99" customFormat="1" ht="15.75" customHeight="1">
      <c r="A48" s="17"/>
      <c r="B48" s="1173" t="s">
        <v>1798</v>
      </c>
      <c r="C48" s="1174"/>
      <c r="D48" s="1174"/>
      <c r="E48" s="1174"/>
      <c r="F48" s="1175"/>
      <c r="G48" s="1176" t="s">
        <v>1799</v>
      </c>
      <c r="H48" s="1177"/>
      <c r="I48" s="1177"/>
      <c r="J48" s="1177"/>
      <c r="K48" s="1177"/>
      <c r="L48" s="1177"/>
      <c r="M48" s="1177"/>
      <c r="N48" s="1177"/>
      <c r="O48" s="1177"/>
      <c r="P48" s="1177"/>
      <c r="Q48" s="1177"/>
      <c r="R48" s="1177"/>
      <c r="S48" s="1177"/>
      <c r="T48" s="1177"/>
      <c r="U48" s="1177"/>
      <c r="V48" s="1177"/>
      <c r="W48" s="1177"/>
      <c r="X48" s="1177"/>
      <c r="Y48" s="1177"/>
      <c r="Z48" s="1177"/>
      <c r="AA48" s="1177"/>
      <c r="AB48" s="1178"/>
      <c r="AC48" s="28">
        <f>ROUND((AE48/1000),0)</f>
        <v>0</v>
      </c>
      <c r="AD48" s="98" t="s">
        <v>3457</v>
      </c>
      <c r="AE48" s="41">
        <f ca="1">'Alimentazione SP P'!H38</f>
        <v>0</v>
      </c>
      <c r="AF48" s="41">
        <f ca="1">'Alimentazione SP P'!I38</f>
        <v>0</v>
      </c>
    </row>
    <row r="49" spans="1:32" s="99" customFormat="1" ht="15.75" customHeight="1">
      <c r="A49" s="17"/>
      <c r="B49" s="1173" t="s">
        <v>1800</v>
      </c>
      <c r="C49" s="1174"/>
      <c r="D49" s="1174"/>
      <c r="E49" s="1174"/>
      <c r="F49" s="1175"/>
      <c r="G49" s="1176" t="s">
        <v>1801</v>
      </c>
      <c r="H49" s="1177"/>
      <c r="I49" s="1177"/>
      <c r="J49" s="1177"/>
      <c r="K49" s="1177"/>
      <c r="L49" s="1177"/>
      <c r="M49" s="1177"/>
      <c r="N49" s="1177"/>
      <c r="O49" s="1177"/>
      <c r="P49" s="1177"/>
      <c r="Q49" s="1177"/>
      <c r="R49" s="1177"/>
      <c r="S49" s="1177"/>
      <c r="T49" s="1177"/>
      <c r="U49" s="1177"/>
      <c r="V49" s="1177"/>
      <c r="W49" s="1177"/>
      <c r="X49" s="1177"/>
      <c r="Y49" s="1177"/>
      <c r="Z49" s="1177"/>
      <c r="AA49" s="1177"/>
      <c r="AB49" s="1178"/>
      <c r="AC49" s="28">
        <f>ROUND((AE49/1000),0)</f>
        <v>0</v>
      </c>
      <c r="AD49" s="98" t="s">
        <v>3457</v>
      </c>
      <c r="AE49" s="41">
        <f ca="1">'Alimentazione SP A'!H12</f>
        <v>0</v>
      </c>
      <c r="AF49" s="41">
        <f ca="1">'Alimentazione SP A'!I12</f>
        <v>0</v>
      </c>
    </row>
    <row r="50" spans="1:32" s="99" customFormat="1" ht="15.75" customHeight="1">
      <c r="A50" s="17"/>
      <c r="B50" s="1173" t="s">
        <v>1802</v>
      </c>
      <c r="C50" s="1174"/>
      <c r="D50" s="1174"/>
      <c r="E50" s="1174"/>
      <c r="F50" s="1175"/>
      <c r="G50" s="1176" t="s">
        <v>3336</v>
      </c>
      <c r="H50" s="1177"/>
      <c r="I50" s="1177"/>
      <c r="J50" s="1177"/>
      <c r="K50" s="1177"/>
      <c r="L50" s="1177"/>
      <c r="M50" s="1177"/>
      <c r="N50" s="1177"/>
      <c r="O50" s="1177"/>
      <c r="P50" s="1177"/>
      <c r="Q50" s="1177"/>
      <c r="R50" s="1177"/>
      <c r="S50" s="1177"/>
      <c r="T50" s="1177"/>
      <c r="U50" s="1177"/>
      <c r="V50" s="1177"/>
      <c r="W50" s="1177"/>
      <c r="X50" s="1177"/>
      <c r="Y50" s="1177"/>
      <c r="Z50" s="1177"/>
      <c r="AA50" s="1177"/>
      <c r="AB50" s="1178"/>
      <c r="AC50" s="28">
        <f t="shared" ref="AC50:AC59" si="0">ROUND((AE50/1000),0)</f>
        <v>0</v>
      </c>
      <c r="AD50" s="98" t="s">
        <v>3457</v>
      </c>
      <c r="AE50" s="41">
        <f ca="1">'Alimentazione SP P'!H39</f>
        <v>0</v>
      </c>
      <c r="AF50" s="41">
        <f ca="1">'Alimentazione SP P'!I39</f>
        <v>0</v>
      </c>
    </row>
    <row r="51" spans="1:32" s="99" customFormat="1" ht="15.75" customHeight="1">
      <c r="A51" s="17"/>
      <c r="B51" s="1173" t="s">
        <v>3337</v>
      </c>
      <c r="C51" s="1174"/>
      <c r="D51" s="1174"/>
      <c r="E51" s="1174"/>
      <c r="F51" s="1175"/>
      <c r="G51" s="1176" t="s">
        <v>3338</v>
      </c>
      <c r="H51" s="1177"/>
      <c r="I51" s="1177"/>
      <c r="J51" s="1177"/>
      <c r="K51" s="1177"/>
      <c r="L51" s="1177"/>
      <c r="M51" s="1177"/>
      <c r="N51" s="1177"/>
      <c r="O51" s="1177"/>
      <c r="P51" s="1177"/>
      <c r="Q51" s="1177"/>
      <c r="R51" s="1177"/>
      <c r="S51" s="1177"/>
      <c r="T51" s="1177"/>
      <c r="U51" s="1177"/>
      <c r="V51" s="1177"/>
      <c r="W51" s="1177"/>
      <c r="X51" s="1177"/>
      <c r="Y51" s="1177"/>
      <c r="Z51" s="1177"/>
      <c r="AA51" s="1177"/>
      <c r="AB51" s="1178"/>
      <c r="AC51" s="28">
        <f t="shared" si="0"/>
        <v>0</v>
      </c>
      <c r="AD51" s="98" t="s">
        <v>3457</v>
      </c>
      <c r="AE51" s="41">
        <f ca="1">'Alimentazione SP A'!H13</f>
        <v>0</v>
      </c>
      <c r="AF51" s="41">
        <f ca="1">'Alimentazione SP A'!I13</f>
        <v>0</v>
      </c>
    </row>
    <row r="52" spans="1:32" s="99" customFormat="1" ht="15.75" customHeight="1">
      <c r="A52" s="17"/>
      <c r="B52" s="1173" t="s">
        <v>3339</v>
      </c>
      <c r="C52" s="1174"/>
      <c r="D52" s="1174"/>
      <c r="E52" s="1174"/>
      <c r="F52" s="1175"/>
      <c r="G52" s="1176" t="s">
        <v>3340</v>
      </c>
      <c r="H52" s="1177"/>
      <c r="I52" s="1177"/>
      <c r="J52" s="1177"/>
      <c r="K52" s="1177"/>
      <c r="L52" s="1177"/>
      <c r="M52" s="1177"/>
      <c r="N52" s="1177"/>
      <c r="O52" s="1177"/>
      <c r="P52" s="1177"/>
      <c r="Q52" s="1177"/>
      <c r="R52" s="1177"/>
      <c r="S52" s="1177"/>
      <c r="T52" s="1177"/>
      <c r="U52" s="1177"/>
      <c r="V52" s="1177"/>
      <c r="W52" s="1177"/>
      <c r="X52" s="1177"/>
      <c r="Y52" s="1177"/>
      <c r="Z52" s="1177"/>
      <c r="AA52" s="1177"/>
      <c r="AB52" s="1178"/>
      <c r="AC52" s="28">
        <f t="shared" si="0"/>
        <v>0</v>
      </c>
      <c r="AD52" s="98" t="s">
        <v>3457</v>
      </c>
      <c r="AE52" s="41">
        <f ca="1">'Alimentazione SP P'!H40</f>
        <v>0</v>
      </c>
      <c r="AF52" s="41">
        <f ca="1">'Alimentazione SP P'!I40</f>
        <v>0</v>
      </c>
    </row>
    <row r="53" spans="1:32" s="99" customFormat="1" ht="15.75" customHeight="1">
      <c r="A53" s="17"/>
      <c r="B53" s="1173" t="s">
        <v>3341</v>
      </c>
      <c r="C53" s="1174"/>
      <c r="D53" s="1174"/>
      <c r="E53" s="1174"/>
      <c r="F53" s="1175"/>
      <c r="G53" s="1176" t="s">
        <v>3342</v>
      </c>
      <c r="H53" s="1177"/>
      <c r="I53" s="1177"/>
      <c r="J53" s="1177"/>
      <c r="K53" s="1177"/>
      <c r="L53" s="1177"/>
      <c r="M53" s="1177"/>
      <c r="N53" s="1177"/>
      <c r="O53" s="1177"/>
      <c r="P53" s="1177"/>
      <c r="Q53" s="1177"/>
      <c r="R53" s="1177"/>
      <c r="S53" s="1177"/>
      <c r="T53" s="1177"/>
      <c r="U53" s="1177"/>
      <c r="V53" s="1177"/>
      <c r="W53" s="1177"/>
      <c r="X53" s="1177"/>
      <c r="Y53" s="1177"/>
      <c r="Z53" s="1177"/>
      <c r="AA53" s="1177"/>
      <c r="AB53" s="1178"/>
      <c r="AC53" s="28">
        <f t="shared" si="0"/>
        <v>0</v>
      </c>
      <c r="AD53" s="98" t="s">
        <v>3457</v>
      </c>
      <c r="AE53" s="41">
        <f ca="1">'Alimentazione SP A'!H14</f>
        <v>0</v>
      </c>
      <c r="AF53" s="41">
        <f ca="1">'Alimentazione SP A'!I14</f>
        <v>0</v>
      </c>
    </row>
    <row r="54" spans="1:32" s="99" customFormat="1" ht="15.75" customHeight="1">
      <c r="A54" s="17"/>
      <c r="B54" s="1173" t="s">
        <v>3343</v>
      </c>
      <c r="C54" s="1174"/>
      <c r="D54" s="1174"/>
      <c r="E54" s="1174"/>
      <c r="F54" s="1175"/>
      <c r="G54" s="1176" t="s">
        <v>3344</v>
      </c>
      <c r="H54" s="1177"/>
      <c r="I54" s="1177"/>
      <c r="J54" s="1177"/>
      <c r="K54" s="1177"/>
      <c r="L54" s="1177"/>
      <c r="M54" s="1177"/>
      <c r="N54" s="1177"/>
      <c r="O54" s="1177"/>
      <c r="P54" s="1177"/>
      <c r="Q54" s="1177"/>
      <c r="R54" s="1177"/>
      <c r="S54" s="1177"/>
      <c r="T54" s="1177"/>
      <c r="U54" s="1177"/>
      <c r="V54" s="1177"/>
      <c r="W54" s="1177"/>
      <c r="X54" s="1177"/>
      <c r="Y54" s="1177"/>
      <c r="Z54" s="1177"/>
      <c r="AA54" s="1177"/>
      <c r="AB54" s="1178"/>
      <c r="AC54" s="28">
        <f t="shared" si="0"/>
        <v>0</v>
      </c>
      <c r="AD54" s="98" t="s">
        <v>3457</v>
      </c>
      <c r="AE54" s="41">
        <f ca="1">'Alimentazione SP P'!H41</f>
        <v>0</v>
      </c>
      <c r="AF54" s="41">
        <f ca="1">'Alimentazione SP P'!I41</f>
        <v>0</v>
      </c>
    </row>
    <row r="55" spans="1:32" s="99" customFormat="1" ht="15.75" customHeight="1">
      <c r="A55" s="20"/>
      <c r="B55" s="1182" t="s">
        <v>3345</v>
      </c>
      <c r="C55" s="1183"/>
      <c r="D55" s="1183"/>
      <c r="E55" s="1183"/>
      <c r="F55" s="1184"/>
      <c r="G55" s="1179" t="s">
        <v>3346</v>
      </c>
      <c r="H55" s="1180"/>
      <c r="I55" s="1180"/>
      <c r="J55" s="1180"/>
      <c r="K55" s="1180"/>
      <c r="L55" s="1180"/>
      <c r="M55" s="1180"/>
      <c r="N55" s="1180"/>
      <c r="O55" s="1180"/>
      <c r="P55" s="1180"/>
      <c r="Q55" s="1180"/>
      <c r="R55" s="1180"/>
      <c r="S55" s="1180"/>
      <c r="T55" s="1180"/>
      <c r="U55" s="1180"/>
      <c r="V55" s="1180"/>
      <c r="W55" s="1180"/>
      <c r="X55" s="1180"/>
      <c r="Y55" s="1180"/>
      <c r="Z55" s="1180"/>
      <c r="AA55" s="1180"/>
      <c r="AB55" s="1181"/>
      <c r="AC55" s="133">
        <f>SUM(AC56:AC59)</f>
        <v>0</v>
      </c>
      <c r="AD55" s="96" t="s">
        <v>3457</v>
      </c>
      <c r="AE55" s="326">
        <f ca="1">SUM(AE56:AE59)</f>
        <v>0</v>
      </c>
      <c r="AF55" s="326">
        <f ca="1">SUM(AF56:AF59)</f>
        <v>0</v>
      </c>
    </row>
    <row r="56" spans="1:32" s="99" customFormat="1" ht="15.75" customHeight="1">
      <c r="A56" s="21"/>
      <c r="B56" s="1173" t="s">
        <v>3347</v>
      </c>
      <c r="C56" s="1174"/>
      <c r="D56" s="1174"/>
      <c r="E56" s="1174"/>
      <c r="F56" s="1175"/>
      <c r="G56" s="1176" t="s">
        <v>3348</v>
      </c>
      <c r="H56" s="1177"/>
      <c r="I56" s="1177"/>
      <c r="J56" s="1177"/>
      <c r="K56" s="1177"/>
      <c r="L56" s="1177"/>
      <c r="M56" s="1177"/>
      <c r="N56" s="1177"/>
      <c r="O56" s="1177"/>
      <c r="P56" s="1177"/>
      <c r="Q56" s="1177"/>
      <c r="R56" s="1177"/>
      <c r="S56" s="1177"/>
      <c r="T56" s="1177"/>
      <c r="U56" s="1177"/>
      <c r="V56" s="1177"/>
      <c r="W56" s="1177"/>
      <c r="X56" s="1177"/>
      <c r="Y56" s="1177"/>
      <c r="Z56" s="1177"/>
      <c r="AA56" s="1177"/>
      <c r="AB56" s="1178"/>
      <c r="AC56" s="28">
        <f t="shared" si="0"/>
        <v>0</v>
      </c>
      <c r="AD56" s="98" t="s">
        <v>3457</v>
      </c>
      <c r="AE56" s="46">
        <f ca="1">'Alimentazione SP P'!H51</f>
        <v>0</v>
      </c>
      <c r="AF56" s="46">
        <f ca="1">'Alimentazione SP P'!I51</f>
        <v>0</v>
      </c>
    </row>
    <row r="57" spans="1:32" s="99" customFormat="1" ht="15.75" customHeight="1">
      <c r="A57" s="17"/>
      <c r="B57" s="1173" t="s">
        <v>3349</v>
      </c>
      <c r="C57" s="1174"/>
      <c r="D57" s="1174"/>
      <c r="E57" s="1174"/>
      <c r="F57" s="1175"/>
      <c r="G57" s="1176" t="s">
        <v>3350</v>
      </c>
      <c r="H57" s="1177"/>
      <c r="I57" s="1177"/>
      <c r="J57" s="1177"/>
      <c r="K57" s="1177"/>
      <c r="L57" s="1177"/>
      <c r="M57" s="1177"/>
      <c r="N57" s="1177"/>
      <c r="O57" s="1177"/>
      <c r="P57" s="1177"/>
      <c r="Q57" s="1177"/>
      <c r="R57" s="1177"/>
      <c r="S57" s="1177"/>
      <c r="T57" s="1177"/>
      <c r="U57" s="1177"/>
      <c r="V57" s="1177"/>
      <c r="W57" s="1177"/>
      <c r="X57" s="1177"/>
      <c r="Y57" s="1177"/>
      <c r="Z57" s="1177"/>
      <c r="AA57" s="1177"/>
      <c r="AB57" s="1178"/>
      <c r="AC57" s="28">
        <f t="shared" si="0"/>
        <v>0</v>
      </c>
      <c r="AD57" s="98" t="s">
        <v>3457</v>
      </c>
      <c r="AE57" s="46">
        <f ca="1">'Alimentazione SP P'!H52</f>
        <v>0</v>
      </c>
      <c r="AF57" s="46">
        <f ca="1">'Alimentazione SP P'!I52</f>
        <v>0</v>
      </c>
    </row>
    <row r="58" spans="1:32" s="99" customFormat="1" ht="15.75" customHeight="1">
      <c r="A58" s="17"/>
      <c r="B58" s="1173" t="s">
        <v>3351</v>
      </c>
      <c r="C58" s="1174"/>
      <c r="D58" s="1174"/>
      <c r="E58" s="1174"/>
      <c r="F58" s="1175"/>
      <c r="G58" s="1176" t="s">
        <v>655</v>
      </c>
      <c r="H58" s="1177"/>
      <c r="I58" s="1177"/>
      <c r="J58" s="1177"/>
      <c r="K58" s="1177"/>
      <c r="L58" s="1177"/>
      <c r="M58" s="1177"/>
      <c r="N58" s="1177"/>
      <c r="O58" s="1177"/>
      <c r="P58" s="1177"/>
      <c r="Q58" s="1177"/>
      <c r="R58" s="1177"/>
      <c r="S58" s="1177"/>
      <c r="T58" s="1177"/>
      <c r="U58" s="1177"/>
      <c r="V58" s="1177"/>
      <c r="W58" s="1177"/>
      <c r="X58" s="1177"/>
      <c r="Y58" s="1177"/>
      <c r="Z58" s="1177"/>
      <c r="AA58" s="1177"/>
      <c r="AB58" s="1178"/>
      <c r="AC58" s="28">
        <f t="shared" si="0"/>
        <v>0</v>
      </c>
      <c r="AD58" s="98" t="s">
        <v>3457</v>
      </c>
      <c r="AE58" s="46">
        <f ca="1">'Alimentazione SP P'!H53</f>
        <v>0</v>
      </c>
      <c r="AF58" s="46">
        <f ca="1">'Alimentazione SP P'!I53</f>
        <v>0</v>
      </c>
    </row>
    <row r="59" spans="1:32" s="99" customFormat="1" ht="15.75" customHeight="1" thickBot="1">
      <c r="A59" s="100"/>
      <c r="B59" s="1246" t="s">
        <v>656</v>
      </c>
      <c r="C59" s="1247"/>
      <c r="D59" s="1247"/>
      <c r="E59" s="1247"/>
      <c r="F59" s="1248"/>
      <c r="G59" s="1249" t="s">
        <v>657</v>
      </c>
      <c r="H59" s="1250"/>
      <c r="I59" s="1250"/>
      <c r="J59" s="1250"/>
      <c r="K59" s="1250"/>
      <c r="L59" s="1250"/>
      <c r="M59" s="1250"/>
      <c r="N59" s="1250"/>
      <c r="O59" s="1250"/>
      <c r="P59" s="1250"/>
      <c r="Q59" s="1250"/>
      <c r="R59" s="1250"/>
      <c r="S59" s="1250"/>
      <c r="T59" s="1250"/>
      <c r="U59" s="1250"/>
      <c r="V59" s="1250"/>
      <c r="W59" s="1250"/>
      <c r="X59" s="1250"/>
      <c r="Y59" s="1250"/>
      <c r="Z59" s="1250"/>
      <c r="AA59" s="1250"/>
      <c r="AB59" s="1251"/>
      <c r="AC59" s="28">
        <f t="shared" si="0"/>
        <v>0</v>
      </c>
      <c r="AD59" s="98" t="s">
        <v>3457</v>
      </c>
      <c r="AE59" s="46">
        <f ca="1">'Alimentazione SP P'!H54</f>
        <v>0</v>
      </c>
      <c r="AF59" s="46">
        <f ca="1">'Alimentazione SP P'!I54</f>
        <v>0</v>
      </c>
    </row>
    <row r="60" spans="1:32" s="99" customFormat="1" ht="15.75" customHeight="1">
      <c r="A60" s="101"/>
      <c r="B60" s="1243" t="s">
        <v>658</v>
      </c>
      <c r="C60" s="1244"/>
      <c r="D60" s="1244"/>
      <c r="E60" s="1244"/>
      <c r="F60" s="1245"/>
      <c r="G60" s="1240" t="s">
        <v>659</v>
      </c>
      <c r="H60" s="1241"/>
      <c r="I60" s="1241"/>
      <c r="J60" s="1241"/>
      <c r="K60" s="1241"/>
      <c r="L60" s="1241"/>
      <c r="M60" s="1241"/>
      <c r="N60" s="1241"/>
      <c r="O60" s="1241"/>
      <c r="P60" s="1241"/>
      <c r="Q60" s="1241"/>
      <c r="R60" s="1241"/>
      <c r="S60" s="1241"/>
      <c r="T60" s="1241"/>
      <c r="U60" s="1241"/>
      <c r="V60" s="1241"/>
      <c r="W60" s="1241"/>
      <c r="X60" s="1241"/>
      <c r="Y60" s="1241"/>
      <c r="Z60" s="1241"/>
      <c r="AA60" s="1241"/>
      <c r="AB60" s="1242"/>
      <c r="AC60" s="134">
        <f>AC61+AC64+AC71+AC74+AC77+AC80+AC83+AC84+AC87-AC88</f>
        <v>0</v>
      </c>
      <c r="AD60" s="93" t="s">
        <v>3457</v>
      </c>
      <c r="AE60" s="328">
        <f>AE61+AE64+AE71+AE74+AE77+AE80+AE83+AE84+AE87-AE88</f>
        <v>0</v>
      </c>
      <c r="AF60" s="328">
        <f>AF61+AF64+AF71+AF74+AF77+AF80+AF83+AF84+AF87-AF88</f>
        <v>0</v>
      </c>
    </row>
    <row r="61" spans="1:32" s="99" customFormat="1" ht="15.75" customHeight="1">
      <c r="A61" s="20"/>
      <c r="B61" s="1182" t="s">
        <v>660</v>
      </c>
      <c r="C61" s="1183"/>
      <c r="D61" s="1183"/>
      <c r="E61" s="1183"/>
      <c r="F61" s="1184"/>
      <c r="G61" s="1179" t="s">
        <v>661</v>
      </c>
      <c r="H61" s="1180"/>
      <c r="I61" s="1180"/>
      <c r="J61" s="1180"/>
      <c r="K61" s="1180"/>
      <c r="L61" s="1180"/>
      <c r="M61" s="1180"/>
      <c r="N61" s="1180"/>
      <c r="O61" s="1180"/>
      <c r="P61" s="1180"/>
      <c r="Q61" s="1180"/>
      <c r="R61" s="1180"/>
      <c r="S61" s="1180"/>
      <c r="T61" s="1180"/>
      <c r="U61" s="1180"/>
      <c r="V61" s="1180"/>
      <c r="W61" s="1180"/>
      <c r="X61" s="1180"/>
      <c r="Y61" s="1180"/>
      <c r="Z61" s="1180"/>
      <c r="AA61" s="1180"/>
      <c r="AB61" s="1181"/>
      <c r="AC61" s="133">
        <f>SUM(AC62:AC63)</f>
        <v>0</v>
      </c>
      <c r="AD61" s="96" t="s">
        <v>3457</v>
      </c>
      <c r="AE61" s="326">
        <f>SUM(AE62:AE63)</f>
        <v>0</v>
      </c>
      <c r="AF61" s="326">
        <f>SUM(AF62:AF63)</f>
        <v>0</v>
      </c>
    </row>
    <row r="62" spans="1:32" s="99" customFormat="1" ht="15.75" customHeight="1">
      <c r="A62" s="17"/>
      <c r="B62" s="1237" t="s">
        <v>662</v>
      </c>
      <c r="C62" s="1238"/>
      <c r="D62" s="1238"/>
      <c r="E62" s="1238"/>
      <c r="F62" s="1239"/>
      <c r="G62" s="1234" t="s">
        <v>663</v>
      </c>
      <c r="H62" s="1235"/>
      <c r="I62" s="1235"/>
      <c r="J62" s="1235"/>
      <c r="K62" s="1235"/>
      <c r="L62" s="1235"/>
      <c r="M62" s="1235"/>
      <c r="N62" s="1235"/>
      <c r="O62" s="1235"/>
      <c r="P62" s="1235"/>
      <c r="Q62" s="1235"/>
      <c r="R62" s="1235"/>
      <c r="S62" s="1235"/>
      <c r="T62" s="1235"/>
      <c r="U62" s="1235"/>
      <c r="V62" s="1235"/>
      <c r="W62" s="1235"/>
      <c r="X62" s="1235"/>
      <c r="Y62" s="1235"/>
      <c r="Z62" s="1235"/>
      <c r="AA62" s="1235"/>
      <c r="AB62" s="1236"/>
      <c r="AC62" s="28">
        <f>ROUND((AE62/1000),0)</f>
        <v>0</v>
      </c>
      <c r="AD62" s="98" t="s">
        <v>3457</v>
      </c>
      <c r="AE62" s="45">
        <f ca="1">'Alimentazione SP A'!H17</f>
        <v>0</v>
      </c>
      <c r="AF62" s="45">
        <f ca="1">'Alimentazione SP A'!I17</f>
        <v>0</v>
      </c>
    </row>
    <row r="63" spans="1:32" s="99" customFormat="1" ht="15.75" customHeight="1">
      <c r="A63" s="17"/>
      <c r="B63" s="1237" t="s">
        <v>664</v>
      </c>
      <c r="C63" s="1238"/>
      <c r="D63" s="1238"/>
      <c r="E63" s="1238"/>
      <c r="F63" s="1239"/>
      <c r="G63" s="1234" t="s">
        <v>665</v>
      </c>
      <c r="H63" s="1235"/>
      <c r="I63" s="1235"/>
      <c r="J63" s="1235"/>
      <c r="K63" s="1235"/>
      <c r="L63" s="1235"/>
      <c r="M63" s="1235"/>
      <c r="N63" s="1235"/>
      <c r="O63" s="1235"/>
      <c r="P63" s="1235"/>
      <c r="Q63" s="1235"/>
      <c r="R63" s="1235"/>
      <c r="S63" s="1235"/>
      <c r="T63" s="1235"/>
      <c r="U63" s="1235"/>
      <c r="V63" s="1235"/>
      <c r="W63" s="1235"/>
      <c r="X63" s="1235"/>
      <c r="Y63" s="1235"/>
      <c r="Z63" s="1235"/>
      <c r="AA63" s="1235"/>
      <c r="AB63" s="1236"/>
      <c r="AC63" s="28">
        <f>ROUND((AE63/1000),0)</f>
        <v>0</v>
      </c>
      <c r="AD63" s="98" t="s">
        <v>3457</v>
      </c>
      <c r="AE63" s="45">
        <f ca="1">'Alimentazione SP A'!H18</f>
        <v>0</v>
      </c>
      <c r="AF63" s="45">
        <f ca="1">'Alimentazione SP A'!I18</f>
        <v>0</v>
      </c>
    </row>
    <row r="64" spans="1:32" s="99" customFormat="1" ht="15.75" customHeight="1">
      <c r="A64" s="20"/>
      <c r="B64" s="1182" t="s">
        <v>666</v>
      </c>
      <c r="C64" s="1183"/>
      <c r="D64" s="1183"/>
      <c r="E64" s="1183"/>
      <c r="F64" s="1184"/>
      <c r="G64" s="1179" t="s">
        <v>667</v>
      </c>
      <c r="H64" s="1180"/>
      <c r="I64" s="1180"/>
      <c r="J64" s="1180"/>
      <c r="K64" s="1180"/>
      <c r="L64" s="1180"/>
      <c r="M64" s="1180"/>
      <c r="N64" s="1180"/>
      <c r="O64" s="1180"/>
      <c r="P64" s="1180"/>
      <c r="Q64" s="1180"/>
      <c r="R64" s="1180"/>
      <c r="S64" s="1180"/>
      <c r="T64" s="1180"/>
      <c r="U64" s="1180"/>
      <c r="V64" s="1180"/>
      <c r="W64" s="1180"/>
      <c r="X64" s="1180"/>
      <c r="Y64" s="1180"/>
      <c r="Z64" s="1180"/>
      <c r="AA64" s="1180"/>
      <c r="AB64" s="1181"/>
      <c r="AC64" s="133">
        <f>AC65+AC68</f>
        <v>0</v>
      </c>
      <c r="AD64" s="96" t="s">
        <v>3457</v>
      </c>
      <c r="AE64" s="326">
        <f ca="1">AE65+AE68</f>
        <v>0</v>
      </c>
      <c r="AF64" s="326">
        <f ca="1">AF65+AF68</f>
        <v>0</v>
      </c>
    </row>
    <row r="65" spans="1:32" s="99" customFormat="1" ht="15.75" customHeight="1">
      <c r="A65" s="19"/>
      <c r="B65" s="1255" t="s">
        <v>668</v>
      </c>
      <c r="C65" s="1256"/>
      <c r="D65" s="1256"/>
      <c r="E65" s="1256"/>
      <c r="F65" s="1257"/>
      <c r="G65" s="1252" t="s">
        <v>669</v>
      </c>
      <c r="H65" s="1253"/>
      <c r="I65" s="1253"/>
      <c r="J65" s="1253"/>
      <c r="K65" s="1253"/>
      <c r="L65" s="1253"/>
      <c r="M65" s="1253"/>
      <c r="N65" s="1253"/>
      <c r="O65" s="1253"/>
      <c r="P65" s="1253"/>
      <c r="Q65" s="1253"/>
      <c r="R65" s="1253"/>
      <c r="S65" s="1253"/>
      <c r="T65" s="1253"/>
      <c r="U65" s="1253"/>
      <c r="V65" s="1253"/>
      <c r="W65" s="1253"/>
      <c r="X65" s="1253"/>
      <c r="Y65" s="1253"/>
      <c r="Z65" s="1253"/>
      <c r="AA65" s="1253"/>
      <c r="AB65" s="1254"/>
      <c r="AC65" s="135">
        <f>+AC66-AC67</f>
        <v>0</v>
      </c>
      <c r="AD65" s="102" t="s">
        <v>3457</v>
      </c>
      <c r="AE65" s="329">
        <f ca="1">+AE66-AE67</f>
        <v>0</v>
      </c>
      <c r="AF65" s="329">
        <f ca="1">+AF66-AF67</f>
        <v>0</v>
      </c>
    </row>
    <row r="66" spans="1:32" s="99" customFormat="1" ht="15.75" customHeight="1">
      <c r="A66" s="17"/>
      <c r="B66" s="1173" t="s">
        <v>670</v>
      </c>
      <c r="C66" s="1174"/>
      <c r="D66" s="1174"/>
      <c r="E66" s="1174"/>
      <c r="F66" s="1175"/>
      <c r="G66" s="1176" t="s">
        <v>671</v>
      </c>
      <c r="H66" s="1177"/>
      <c r="I66" s="1177"/>
      <c r="J66" s="1177"/>
      <c r="K66" s="1177"/>
      <c r="L66" s="1177"/>
      <c r="M66" s="1177"/>
      <c r="N66" s="1177"/>
      <c r="O66" s="1177"/>
      <c r="P66" s="1177"/>
      <c r="Q66" s="1177"/>
      <c r="R66" s="1177"/>
      <c r="S66" s="1177"/>
      <c r="T66" s="1177"/>
      <c r="U66" s="1177"/>
      <c r="V66" s="1177"/>
      <c r="W66" s="1177"/>
      <c r="X66" s="1177"/>
      <c r="Y66" s="1177"/>
      <c r="Z66" s="1177"/>
      <c r="AA66" s="1177"/>
      <c r="AB66" s="1178"/>
      <c r="AC66" s="28">
        <f>ROUND((AE66/1000),0)</f>
        <v>0</v>
      </c>
      <c r="AD66" s="98" t="s">
        <v>3457</v>
      </c>
      <c r="AE66" s="41">
        <f ca="1">'Alimentazione SP A'!H20</f>
        <v>0</v>
      </c>
      <c r="AF66" s="41">
        <f ca="1">'Alimentazione SP A'!I20</f>
        <v>0</v>
      </c>
    </row>
    <row r="67" spans="1:32" s="99" customFormat="1" ht="15.75" customHeight="1">
      <c r="A67" s="17"/>
      <c r="B67" s="1173" t="s">
        <v>672</v>
      </c>
      <c r="C67" s="1174"/>
      <c r="D67" s="1174"/>
      <c r="E67" s="1174"/>
      <c r="F67" s="1175"/>
      <c r="G67" s="1176" t="s">
        <v>1892</v>
      </c>
      <c r="H67" s="1177"/>
      <c r="I67" s="1177"/>
      <c r="J67" s="1177"/>
      <c r="K67" s="1177"/>
      <c r="L67" s="1177"/>
      <c r="M67" s="1177"/>
      <c r="N67" s="1177"/>
      <c r="O67" s="1177"/>
      <c r="P67" s="1177"/>
      <c r="Q67" s="1177"/>
      <c r="R67" s="1177"/>
      <c r="S67" s="1177"/>
      <c r="T67" s="1177"/>
      <c r="U67" s="1177"/>
      <c r="V67" s="1177"/>
      <c r="W67" s="1177"/>
      <c r="X67" s="1177"/>
      <c r="Y67" s="1177"/>
      <c r="Z67" s="1177"/>
      <c r="AA67" s="1177"/>
      <c r="AB67" s="1178"/>
      <c r="AC67" s="28">
        <f>ROUND((AE67/1000),0)</f>
        <v>0</v>
      </c>
      <c r="AD67" s="98" t="s">
        <v>3457</v>
      </c>
      <c r="AE67" s="41">
        <f ca="1">'Alimentazione SP P'!H43</f>
        <v>0</v>
      </c>
      <c r="AF67" s="41">
        <f ca="1">'Alimentazione SP P'!I43</f>
        <v>0</v>
      </c>
    </row>
    <row r="68" spans="1:32" s="99" customFormat="1" ht="15.75" customHeight="1">
      <c r="A68" s="19"/>
      <c r="B68" s="1255" t="s">
        <v>1893</v>
      </c>
      <c r="C68" s="1256"/>
      <c r="D68" s="1256"/>
      <c r="E68" s="1256"/>
      <c r="F68" s="1257"/>
      <c r="G68" s="1252" t="s">
        <v>2446</v>
      </c>
      <c r="H68" s="1253"/>
      <c r="I68" s="1253"/>
      <c r="J68" s="1253"/>
      <c r="K68" s="1253"/>
      <c r="L68" s="1253"/>
      <c r="M68" s="1253"/>
      <c r="N68" s="1253"/>
      <c r="O68" s="1253"/>
      <c r="P68" s="1253"/>
      <c r="Q68" s="1253"/>
      <c r="R68" s="1253"/>
      <c r="S68" s="1253"/>
      <c r="T68" s="1253"/>
      <c r="U68" s="1253"/>
      <c r="V68" s="1253"/>
      <c r="W68" s="1253"/>
      <c r="X68" s="1253"/>
      <c r="Y68" s="1253"/>
      <c r="Z68" s="1253"/>
      <c r="AA68" s="1253"/>
      <c r="AB68" s="1254"/>
      <c r="AC68" s="135">
        <f>+AC69-AC70</f>
        <v>0</v>
      </c>
      <c r="AD68" s="102" t="s">
        <v>3457</v>
      </c>
      <c r="AE68" s="329">
        <f ca="1">+AE69-AE70</f>
        <v>0</v>
      </c>
      <c r="AF68" s="329">
        <f ca="1">+AF69-AF70</f>
        <v>0</v>
      </c>
    </row>
    <row r="69" spans="1:32" s="99" customFormat="1" ht="15.75" customHeight="1">
      <c r="A69" s="17"/>
      <c r="B69" s="1173" t="s">
        <v>2447</v>
      </c>
      <c r="C69" s="1174"/>
      <c r="D69" s="1174"/>
      <c r="E69" s="1174"/>
      <c r="F69" s="1175"/>
      <c r="G69" s="1176" t="s">
        <v>2448</v>
      </c>
      <c r="H69" s="1177"/>
      <c r="I69" s="1177"/>
      <c r="J69" s="1177"/>
      <c r="K69" s="1177"/>
      <c r="L69" s="1177"/>
      <c r="M69" s="1177"/>
      <c r="N69" s="1177"/>
      <c r="O69" s="1177"/>
      <c r="P69" s="1177"/>
      <c r="Q69" s="1177"/>
      <c r="R69" s="1177"/>
      <c r="S69" s="1177"/>
      <c r="T69" s="1177"/>
      <c r="U69" s="1177"/>
      <c r="V69" s="1177"/>
      <c r="W69" s="1177"/>
      <c r="X69" s="1177"/>
      <c r="Y69" s="1177"/>
      <c r="Z69" s="1177"/>
      <c r="AA69" s="1177"/>
      <c r="AB69" s="1178"/>
      <c r="AC69" s="28">
        <f>ROUND((AE69/1000),0)</f>
        <v>0</v>
      </c>
      <c r="AD69" s="98" t="s">
        <v>3457</v>
      </c>
      <c r="AE69" s="41">
        <f ca="1">'Alimentazione SP A'!H21</f>
        <v>0</v>
      </c>
      <c r="AF69" s="41">
        <f ca="1">'Alimentazione SP A'!I21</f>
        <v>0</v>
      </c>
    </row>
    <row r="70" spans="1:32" s="99" customFormat="1" ht="15.75" customHeight="1">
      <c r="A70" s="17"/>
      <c r="B70" s="1173" t="s">
        <v>2449</v>
      </c>
      <c r="C70" s="1174"/>
      <c r="D70" s="1174"/>
      <c r="E70" s="1174"/>
      <c r="F70" s="1175"/>
      <c r="G70" s="1176" t="s">
        <v>2450</v>
      </c>
      <c r="H70" s="1177"/>
      <c r="I70" s="1177"/>
      <c r="J70" s="1177"/>
      <c r="K70" s="1177"/>
      <c r="L70" s="1177"/>
      <c r="M70" s="1177"/>
      <c r="N70" s="1177"/>
      <c r="O70" s="1177"/>
      <c r="P70" s="1177"/>
      <c r="Q70" s="1177"/>
      <c r="R70" s="1177"/>
      <c r="S70" s="1177"/>
      <c r="T70" s="1177"/>
      <c r="U70" s="1177"/>
      <c r="V70" s="1177"/>
      <c r="W70" s="1177"/>
      <c r="X70" s="1177"/>
      <c r="Y70" s="1177"/>
      <c r="Z70" s="1177"/>
      <c r="AA70" s="1177"/>
      <c r="AB70" s="1178"/>
      <c r="AC70" s="28">
        <f>ROUND((AE70/1000),0)</f>
        <v>0</v>
      </c>
      <c r="AD70" s="98" t="s">
        <v>3457</v>
      </c>
      <c r="AE70" s="41">
        <f ca="1">'Alimentazione SP P'!H44</f>
        <v>0</v>
      </c>
      <c r="AF70" s="41">
        <f ca="1">'Alimentazione SP P'!I44</f>
        <v>0</v>
      </c>
    </row>
    <row r="71" spans="1:32" s="99" customFormat="1" ht="15.75" customHeight="1">
      <c r="A71" s="20"/>
      <c r="B71" s="1182" t="s">
        <v>2451</v>
      </c>
      <c r="C71" s="1183"/>
      <c r="D71" s="1183"/>
      <c r="E71" s="1183"/>
      <c r="F71" s="1184"/>
      <c r="G71" s="1179" t="s">
        <v>2452</v>
      </c>
      <c r="H71" s="1180"/>
      <c r="I71" s="1180"/>
      <c r="J71" s="1180"/>
      <c r="K71" s="1180"/>
      <c r="L71" s="1180"/>
      <c r="M71" s="1180"/>
      <c r="N71" s="1180"/>
      <c r="O71" s="1180"/>
      <c r="P71" s="1180"/>
      <c r="Q71" s="1180"/>
      <c r="R71" s="1180"/>
      <c r="S71" s="1180"/>
      <c r="T71" s="1180"/>
      <c r="U71" s="1180"/>
      <c r="V71" s="1180"/>
      <c r="W71" s="1180"/>
      <c r="X71" s="1180"/>
      <c r="Y71" s="1180"/>
      <c r="Z71" s="1180"/>
      <c r="AA71" s="1180"/>
      <c r="AB71" s="1181"/>
      <c r="AC71" s="133">
        <f>+AC72-AC73</f>
        <v>0</v>
      </c>
      <c r="AD71" s="96" t="s">
        <v>3457</v>
      </c>
      <c r="AE71" s="326">
        <f ca="1">+AE72-AE73</f>
        <v>0</v>
      </c>
      <c r="AF71" s="326">
        <f ca="1">+AF72-AF73</f>
        <v>0</v>
      </c>
    </row>
    <row r="72" spans="1:32" s="99" customFormat="1" ht="15.75" customHeight="1">
      <c r="A72" s="17"/>
      <c r="B72" s="1173" t="s">
        <v>2453</v>
      </c>
      <c r="C72" s="1174"/>
      <c r="D72" s="1174"/>
      <c r="E72" s="1174"/>
      <c r="F72" s="1175"/>
      <c r="G72" s="1176" t="s">
        <v>2454</v>
      </c>
      <c r="H72" s="1177"/>
      <c r="I72" s="1177"/>
      <c r="J72" s="1177"/>
      <c r="K72" s="1177"/>
      <c r="L72" s="1177"/>
      <c r="M72" s="1177"/>
      <c r="N72" s="1177"/>
      <c r="O72" s="1177"/>
      <c r="P72" s="1177"/>
      <c r="Q72" s="1177"/>
      <c r="R72" s="1177"/>
      <c r="S72" s="1177"/>
      <c r="T72" s="1177"/>
      <c r="U72" s="1177"/>
      <c r="V72" s="1177"/>
      <c r="W72" s="1177"/>
      <c r="X72" s="1177"/>
      <c r="Y72" s="1177"/>
      <c r="Z72" s="1177"/>
      <c r="AA72" s="1177"/>
      <c r="AB72" s="1178"/>
      <c r="AC72" s="28">
        <f>ROUND((AE72/1000),0)</f>
        <v>0</v>
      </c>
      <c r="AD72" s="98" t="s">
        <v>3457</v>
      </c>
      <c r="AE72" s="41">
        <f ca="1">'Alimentazione SP A'!H22</f>
        <v>0</v>
      </c>
      <c r="AF72" s="41">
        <f ca="1">'Alimentazione SP A'!I22</f>
        <v>0</v>
      </c>
    </row>
    <row r="73" spans="1:32" s="99" customFormat="1" ht="15.75" customHeight="1">
      <c r="A73" s="17"/>
      <c r="B73" s="1173" t="s">
        <v>2455</v>
      </c>
      <c r="C73" s="1174"/>
      <c r="D73" s="1174"/>
      <c r="E73" s="1174"/>
      <c r="F73" s="1175"/>
      <c r="G73" s="1176" t="s">
        <v>2456</v>
      </c>
      <c r="H73" s="1177"/>
      <c r="I73" s="1177"/>
      <c r="J73" s="1177"/>
      <c r="K73" s="1177"/>
      <c r="L73" s="1177"/>
      <c r="M73" s="1177"/>
      <c r="N73" s="1177"/>
      <c r="O73" s="1177"/>
      <c r="P73" s="1177"/>
      <c r="Q73" s="1177"/>
      <c r="R73" s="1177"/>
      <c r="S73" s="1177"/>
      <c r="T73" s="1177"/>
      <c r="U73" s="1177"/>
      <c r="V73" s="1177"/>
      <c r="W73" s="1177"/>
      <c r="X73" s="1177"/>
      <c r="Y73" s="1177"/>
      <c r="Z73" s="1177"/>
      <c r="AA73" s="1177"/>
      <c r="AB73" s="1178"/>
      <c r="AC73" s="28">
        <f>ROUND((AE73/1000),0)</f>
        <v>0</v>
      </c>
      <c r="AD73" s="98" t="s">
        <v>3457</v>
      </c>
      <c r="AE73" s="41">
        <f ca="1">'Alimentazione SP P'!H45</f>
        <v>0</v>
      </c>
      <c r="AF73" s="41">
        <f ca="1">'Alimentazione SP P'!I45</f>
        <v>0</v>
      </c>
    </row>
    <row r="74" spans="1:32" s="99" customFormat="1" ht="15.75" customHeight="1">
      <c r="A74" s="20"/>
      <c r="B74" s="1182" t="s">
        <v>2457</v>
      </c>
      <c r="C74" s="1183"/>
      <c r="D74" s="1183"/>
      <c r="E74" s="1183"/>
      <c r="F74" s="1184"/>
      <c r="G74" s="1179" t="s">
        <v>2458</v>
      </c>
      <c r="H74" s="1180"/>
      <c r="I74" s="1180"/>
      <c r="J74" s="1180"/>
      <c r="K74" s="1180"/>
      <c r="L74" s="1180"/>
      <c r="M74" s="1180"/>
      <c r="N74" s="1180"/>
      <c r="O74" s="1180"/>
      <c r="P74" s="1180"/>
      <c r="Q74" s="1180"/>
      <c r="R74" s="1180"/>
      <c r="S74" s="1180"/>
      <c r="T74" s="1180"/>
      <c r="U74" s="1180"/>
      <c r="V74" s="1180"/>
      <c r="W74" s="1180"/>
      <c r="X74" s="1180"/>
      <c r="Y74" s="1180"/>
      <c r="Z74" s="1180"/>
      <c r="AA74" s="1180"/>
      <c r="AB74" s="1181"/>
      <c r="AC74" s="133">
        <f>+AC75-AC76</f>
        <v>0</v>
      </c>
      <c r="AD74" s="96" t="s">
        <v>3457</v>
      </c>
      <c r="AE74" s="326">
        <f ca="1">+AE75-AE76</f>
        <v>0</v>
      </c>
      <c r="AF74" s="326">
        <f ca="1">+AF75-AF76</f>
        <v>0</v>
      </c>
    </row>
    <row r="75" spans="1:32" s="99" customFormat="1" ht="15.75" customHeight="1">
      <c r="A75" s="17"/>
      <c r="B75" s="1173" t="s">
        <v>2459</v>
      </c>
      <c r="C75" s="1174"/>
      <c r="D75" s="1174"/>
      <c r="E75" s="1174"/>
      <c r="F75" s="1175"/>
      <c r="G75" s="1176" t="s">
        <v>2469</v>
      </c>
      <c r="H75" s="1177"/>
      <c r="I75" s="1177"/>
      <c r="J75" s="1177"/>
      <c r="K75" s="1177"/>
      <c r="L75" s="1177"/>
      <c r="M75" s="1177"/>
      <c r="N75" s="1177"/>
      <c r="O75" s="1177"/>
      <c r="P75" s="1177"/>
      <c r="Q75" s="1177"/>
      <c r="R75" s="1177"/>
      <c r="S75" s="1177"/>
      <c r="T75" s="1177"/>
      <c r="U75" s="1177"/>
      <c r="V75" s="1177"/>
      <c r="W75" s="1177"/>
      <c r="X75" s="1177"/>
      <c r="Y75" s="1177"/>
      <c r="Z75" s="1177"/>
      <c r="AA75" s="1177"/>
      <c r="AB75" s="1178"/>
      <c r="AC75" s="28">
        <f>ROUND((AE75/1000),0)</f>
        <v>0</v>
      </c>
      <c r="AD75" s="98" t="s">
        <v>3457</v>
      </c>
      <c r="AE75" s="41">
        <f ca="1">'Alimentazione SP A'!H23</f>
        <v>0</v>
      </c>
      <c r="AF75" s="41">
        <f ca="1">'Alimentazione SP A'!I23</f>
        <v>0</v>
      </c>
    </row>
    <row r="76" spans="1:32" s="99" customFormat="1" ht="15.75" customHeight="1">
      <c r="A76" s="17"/>
      <c r="B76" s="1173" t="s">
        <v>2470</v>
      </c>
      <c r="C76" s="1174"/>
      <c r="D76" s="1174"/>
      <c r="E76" s="1174"/>
      <c r="F76" s="1175"/>
      <c r="G76" s="1176" t="s">
        <v>2471</v>
      </c>
      <c r="H76" s="1177"/>
      <c r="I76" s="1177"/>
      <c r="J76" s="1177"/>
      <c r="K76" s="1177"/>
      <c r="L76" s="1177"/>
      <c r="M76" s="1177"/>
      <c r="N76" s="1177"/>
      <c r="O76" s="1177"/>
      <c r="P76" s="1177"/>
      <c r="Q76" s="1177"/>
      <c r="R76" s="1177"/>
      <c r="S76" s="1177"/>
      <c r="T76" s="1177"/>
      <c r="U76" s="1177"/>
      <c r="V76" s="1177"/>
      <c r="W76" s="1177"/>
      <c r="X76" s="1177"/>
      <c r="Y76" s="1177"/>
      <c r="Z76" s="1177"/>
      <c r="AA76" s="1177"/>
      <c r="AB76" s="1178"/>
      <c r="AC76" s="28">
        <f>ROUND((AE76/1000),0)</f>
        <v>0</v>
      </c>
      <c r="AD76" s="98" t="s">
        <v>3457</v>
      </c>
      <c r="AE76" s="41">
        <f ca="1">'Alimentazione SP P'!H46</f>
        <v>0</v>
      </c>
      <c r="AF76" s="41">
        <f ca="1">'Alimentazione SP P'!I46</f>
        <v>0</v>
      </c>
    </row>
    <row r="77" spans="1:32" s="99" customFormat="1" ht="15.75" customHeight="1">
      <c r="A77" s="20"/>
      <c r="B77" s="1182" t="s">
        <v>2472</v>
      </c>
      <c r="C77" s="1183"/>
      <c r="D77" s="1183"/>
      <c r="E77" s="1183"/>
      <c r="F77" s="1184"/>
      <c r="G77" s="1179" t="s">
        <v>1896</v>
      </c>
      <c r="H77" s="1180"/>
      <c r="I77" s="1180"/>
      <c r="J77" s="1180"/>
      <c r="K77" s="1180"/>
      <c r="L77" s="1180"/>
      <c r="M77" s="1180"/>
      <c r="N77" s="1180"/>
      <c r="O77" s="1180"/>
      <c r="P77" s="1180"/>
      <c r="Q77" s="1180"/>
      <c r="R77" s="1180"/>
      <c r="S77" s="1180"/>
      <c r="T77" s="1180"/>
      <c r="U77" s="1180"/>
      <c r="V77" s="1180"/>
      <c r="W77" s="1180"/>
      <c r="X77" s="1180"/>
      <c r="Y77" s="1180"/>
      <c r="Z77" s="1180"/>
      <c r="AA77" s="1180"/>
      <c r="AB77" s="1181"/>
      <c r="AC77" s="133">
        <f>+AC78-AC79</f>
        <v>0</v>
      </c>
      <c r="AD77" s="96" t="s">
        <v>3457</v>
      </c>
      <c r="AE77" s="326">
        <f ca="1">+AE78-AE79</f>
        <v>0</v>
      </c>
      <c r="AF77" s="326">
        <f ca="1">+AF78-AF79</f>
        <v>0</v>
      </c>
    </row>
    <row r="78" spans="1:32" s="99" customFormat="1" ht="15.75" customHeight="1">
      <c r="A78" s="17"/>
      <c r="B78" s="1173" t="s">
        <v>1897</v>
      </c>
      <c r="C78" s="1174"/>
      <c r="D78" s="1174"/>
      <c r="E78" s="1174"/>
      <c r="F78" s="1175"/>
      <c r="G78" s="1176" t="s">
        <v>1898</v>
      </c>
      <c r="H78" s="1177"/>
      <c r="I78" s="1177"/>
      <c r="J78" s="1177"/>
      <c r="K78" s="1177"/>
      <c r="L78" s="1177"/>
      <c r="M78" s="1177"/>
      <c r="N78" s="1177"/>
      <c r="O78" s="1177"/>
      <c r="P78" s="1177"/>
      <c r="Q78" s="1177"/>
      <c r="R78" s="1177"/>
      <c r="S78" s="1177"/>
      <c r="T78" s="1177"/>
      <c r="U78" s="1177"/>
      <c r="V78" s="1177"/>
      <c r="W78" s="1177"/>
      <c r="X78" s="1177"/>
      <c r="Y78" s="1177"/>
      <c r="Z78" s="1177"/>
      <c r="AA78" s="1177"/>
      <c r="AB78" s="1178"/>
      <c r="AC78" s="28">
        <f>ROUND((AE78/1000),0)</f>
        <v>0</v>
      </c>
      <c r="AD78" s="98" t="s">
        <v>3457</v>
      </c>
      <c r="AE78" s="41">
        <f ca="1">'Alimentazione SP A'!H24</f>
        <v>0</v>
      </c>
      <c r="AF78" s="41">
        <f ca="1">'Alimentazione SP A'!I24</f>
        <v>0</v>
      </c>
    </row>
    <row r="79" spans="1:32" s="99" customFormat="1" ht="15.75" customHeight="1">
      <c r="A79" s="17"/>
      <c r="B79" s="1173" t="s">
        <v>1899</v>
      </c>
      <c r="C79" s="1174"/>
      <c r="D79" s="1174"/>
      <c r="E79" s="1174"/>
      <c r="F79" s="1175"/>
      <c r="G79" s="1176" t="s">
        <v>1900</v>
      </c>
      <c r="H79" s="1177"/>
      <c r="I79" s="1177"/>
      <c r="J79" s="1177"/>
      <c r="K79" s="1177"/>
      <c r="L79" s="1177"/>
      <c r="M79" s="1177"/>
      <c r="N79" s="1177"/>
      <c r="O79" s="1177"/>
      <c r="P79" s="1177"/>
      <c r="Q79" s="1177"/>
      <c r="R79" s="1177"/>
      <c r="S79" s="1177"/>
      <c r="T79" s="1177"/>
      <c r="U79" s="1177"/>
      <c r="V79" s="1177"/>
      <c r="W79" s="1177"/>
      <c r="X79" s="1177"/>
      <c r="Y79" s="1177"/>
      <c r="Z79" s="1177"/>
      <c r="AA79" s="1177"/>
      <c r="AB79" s="1178"/>
      <c r="AC79" s="28">
        <f>ROUND((AE79/1000),0)</f>
        <v>0</v>
      </c>
      <c r="AD79" s="98" t="s">
        <v>3457</v>
      </c>
      <c r="AE79" s="41">
        <f ca="1">'Alimentazione SP P'!H47</f>
        <v>0</v>
      </c>
      <c r="AF79" s="41">
        <f ca="1">'Alimentazione SP P'!I47</f>
        <v>0</v>
      </c>
    </row>
    <row r="80" spans="1:32" s="99" customFormat="1" ht="15.75" customHeight="1">
      <c r="A80" s="20"/>
      <c r="B80" s="1182" t="s">
        <v>1901</v>
      </c>
      <c r="C80" s="1183"/>
      <c r="D80" s="1183"/>
      <c r="E80" s="1183"/>
      <c r="F80" s="1184"/>
      <c r="G80" s="1179" t="s">
        <v>1840</v>
      </c>
      <c r="H80" s="1180"/>
      <c r="I80" s="1180"/>
      <c r="J80" s="1180"/>
      <c r="K80" s="1180"/>
      <c r="L80" s="1180"/>
      <c r="M80" s="1180"/>
      <c r="N80" s="1180"/>
      <c r="O80" s="1180"/>
      <c r="P80" s="1180"/>
      <c r="Q80" s="1180"/>
      <c r="R80" s="1180"/>
      <c r="S80" s="1180"/>
      <c r="T80" s="1180"/>
      <c r="U80" s="1180"/>
      <c r="V80" s="1180"/>
      <c r="W80" s="1180"/>
      <c r="X80" s="1180"/>
      <c r="Y80" s="1180"/>
      <c r="Z80" s="1180"/>
      <c r="AA80" s="1180"/>
      <c r="AB80" s="1181"/>
      <c r="AC80" s="133">
        <f>+AC81-AC82</f>
        <v>0</v>
      </c>
      <c r="AD80" s="96" t="s">
        <v>3457</v>
      </c>
      <c r="AE80" s="326">
        <f ca="1">+AE81-AE82</f>
        <v>0</v>
      </c>
      <c r="AF80" s="326">
        <f ca="1">+AF81-AF82</f>
        <v>0</v>
      </c>
    </row>
    <row r="81" spans="1:32" s="99" customFormat="1" ht="15.75" customHeight="1">
      <c r="A81" s="17"/>
      <c r="B81" s="1173" t="s">
        <v>1841</v>
      </c>
      <c r="C81" s="1174"/>
      <c r="D81" s="1174"/>
      <c r="E81" s="1174"/>
      <c r="F81" s="1175"/>
      <c r="G81" s="1176" t="s">
        <v>1842</v>
      </c>
      <c r="H81" s="1177"/>
      <c r="I81" s="1177"/>
      <c r="J81" s="1177"/>
      <c r="K81" s="1177"/>
      <c r="L81" s="1177"/>
      <c r="M81" s="1177"/>
      <c r="N81" s="1177"/>
      <c r="O81" s="1177"/>
      <c r="P81" s="1177"/>
      <c r="Q81" s="1177"/>
      <c r="R81" s="1177"/>
      <c r="S81" s="1177"/>
      <c r="T81" s="1177"/>
      <c r="U81" s="1177"/>
      <c r="V81" s="1177"/>
      <c r="W81" s="1177"/>
      <c r="X81" s="1177"/>
      <c r="Y81" s="1177"/>
      <c r="Z81" s="1177"/>
      <c r="AA81" s="1177"/>
      <c r="AB81" s="1178"/>
      <c r="AC81" s="28">
        <f>ROUND((AE81/1000),0)</f>
        <v>0</v>
      </c>
      <c r="AD81" s="98" t="s">
        <v>3457</v>
      </c>
      <c r="AE81" s="41">
        <f ca="1">'Alimentazione SP A'!H25</f>
        <v>0</v>
      </c>
      <c r="AF81" s="41">
        <f ca="1">'Alimentazione SP A'!I25</f>
        <v>0</v>
      </c>
    </row>
    <row r="82" spans="1:32" s="99" customFormat="1" ht="15.75" customHeight="1">
      <c r="A82" s="17"/>
      <c r="B82" s="1173" t="s">
        <v>1843</v>
      </c>
      <c r="C82" s="1174"/>
      <c r="D82" s="1174"/>
      <c r="E82" s="1174"/>
      <c r="F82" s="1175"/>
      <c r="G82" s="1176" t="s">
        <v>3357</v>
      </c>
      <c r="H82" s="1177"/>
      <c r="I82" s="1177"/>
      <c r="J82" s="1177"/>
      <c r="K82" s="1177"/>
      <c r="L82" s="1177"/>
      <c r="M82" s="1177"/>
      <c r="N82" s="1177"/>
      <c r="O82" s="1177"/>
      <c r="P82" s="1177"/>
      <c r="Q82" s="1177"/>
      <c r="R82" s="1177"/>
      <c r="S82" s="1177"/>
      <c r="T82" s="1177"/>
      <c r="U82" s="1177"/>
      <c r="V82" s="1177"/>
      <c r="W82" s="1177"/>
      <c r="X82" s="1177"/>
      <c r="Y82" s="1177"/>
      <c r="Z82" s="1177"/>
      <c r="AA82" s="1177"/>
      <c r="AB82" s="1178"/>
      <c r="AC82" s="28">
        <f>ROUND((AE82/1000),0)</f>
        <v>0</v>
      </c>
      <c r="AD82" s="98" t="s">
        <v>3457</v>
      </c>
      <c r="AE82" s="41">
        <f ca="1">'Alimentazione SP P'!H48</f>
        <v>0</v>
      </c>
      <c r="AF82" s="41">
        <f ca="1">'Alimentazione SP P'!I48</f>
        <v>0</v>
      </c>
    </row>
    <row r="83" spans="1:32" s="99" customFormat="1" ht="15.75" customHeight="1">
      <c r="A83" s="17"/>
      <c r="B83" s="1228" t="s">
        <v>3358</v>
      </c>
      <c r="C83" s="1229"/>
      <c r="D83" s="1229"/>
      <c r="E83" s="1229"/>
      <c r="F83" s="1230"/>
      <c r="G83" s="1231" t="s">
        <v>3359</v>
      </c>
      <c r="H83" s="1232"/>
      <c r="I83" s="1232"/>
      <c r="J83" s="1232"/>
      <c r="K83" s="1232"/>
      <c r="L83" s="1232"/>
      <c r="M83" s="1232"/>
      <c r="N83" s="1232"/>
      <c r="O83" s="1232"/>
      <c r="P83" s="1232"/>
      <c r="Q83" s="1232"/>
      <c r="R83" s="1232"/>
      <c r="S83" s="1232"/>
      <c r="T83" s="1232"/>
      <c r="U83" s="1232"/>
      <c r="V83" s="1232"/>
      <c r="W83" s="1232"/>
      <c r="X83" s="1232"/>
      <c r="Y83" s="1232"/>
      <c r="Z83" s="1232"/>
      <c r="AA83" s="1232"/>
      <c r="AB83" s="1233"/>
      <c r="AC83" s="28">
        <f>ROUND((AE83/1000),0)</f>
        <v>0</v>
      </c>
      <c r="AD83" s="98" t="s">
        <v>3457</v>
      </c>
      <c r="AE83" s="327">
        <f ca="1">'Alimentazione SP A'!H26</f>
        <v>0</v>
      </c>
      <c r="AF83" s="327">
        <f ca="1">'Alimentazione SP A'!I26</f>
        <v>0</v>
      </c>
    </row>
    <row r="84" spans="1:32" s="99" customFormat="1" ht="15.75" customHeight="1">
      <c r="A84" s="20"/>
      <c r="B84" s="1182" t="s">
        <v>3360</v>
      </c>
      <c r="C84" s="1183"/>
      <c r="D84" s="1183"/>
      <c r="E84" s="1183"/>
      <c r="F84" s="1184"/>
      <c r="G84" s="1179" t="s">
        <v>1573</v>
      </c>
      <c r="H84" s="1180"/>
      <c r="I84" s="1180"/>
      <c r="J84" s="1180"/>
      <c r="K84" s="1180"/>
      <c r="L84" s="1180"/>
      <c r="M84" s="1180"/>
      <c r="N84" s="1180"/>
      <c r="O84" s="1180"/>
      <c r="P84" s="1180"/>
      <c r="Q84" s="1180"/>
      <c r="R84" s="1180"/>
      <c r="S84" s="1180"/>
      <c r="T84" s="1180"/>
      <c r="U84" s="1180"/>
      <c r="V84" s="1180"/>
      <c r="W84" s="1180"/>
      <c r="X84" s="1180"/>
      <c r="Y84" s="1180"/>
      <c r="Z84" s="1180"/>
      <c r="AA84" s="1180"/>
      <c r="AB84" s="1181"/>
      <c r="AC84" s="133">
        <f>+AC85-AC86</f>
        <v>0</v>
      </c>
      <c r="AD84" s="96" t="s">
        <v>3457</v>
      </c>
      <c r="AE84" s="326">
        <f ca="1">+AE85-AE86</f>
        <v>0</v>
      </c>
      <c r="AF84" s="326">
        <f ca="1">+AF85-AF86</f>
        <v>0</v>
      </c>
    </row>
    <row r="85" spans="1:32" s="99" customFormat="1" ht="15.75" customHeight="1">
      <c r="A85" s="17"/>
      <c r="B85" s="1173" t="s">
        <v>3361</v>
      </c>
      <c r="C85" s="1174"/>
      <c r="D85" s="1174"/>
      <c r="E85" s="1174"/>
      <c r="F85" s="1175"/>
      <c r="G85" s="1176" t="s">
        <v>1574</v>
      </c>
      <c r="H85" s="1177"/>
      <c r="I85" s="1177"/>
      <c r="J85" s="1177"/>
      <c r="K85" s="1177"/>
      <c r="L85" s="1177"/>
      <c r="M85" s="1177"/>
      <c r="N85" s="1177"/>
      <c r="O85" s="1177"/>
      <c r="P85" s="1177"/>
      <c r="Q85" s="1177"/>
      <c r="R85" s="1177"/>
      <c r="S85" s="1177"/>
      <c r="T85" s="1177"/>
      <c r="U85" s="1177"/>
      <c r="V85" s="1177"/>
      <c r="W85" s="1177"/>
      <c r="X85" s="1177"/>
      <c r="Y85" s="1177"/>
      <c r="Z85" s="1177"/>
      <c r="AA85" s="1177"/>
      <c r="AB85" s="1178"/>
      <c r="AC85" s="28">
        <f>ROUND((AE85/1000),0)</f>
        <v>0</v>
      </c>
      <c r="AD85" s="98" t="s">
        <v>3457</v>
      </c>
      <c r="AE85" s="41">
        <f ca="1">'Alimentazione SP A'!H27</f>
        <v>0</v>
      </c>
      <c r="AF85" s="41">
        <f ca="1">'Alimentazione SP A'!I27</f>
        <v>0</v>
      </c>
    </row>
    <row r="86" spans="1:32" s="99" customFormat="1" ht="15.75" customHeight="1">
      <c r="A86" s="17"/>
      <c r="B86" s="1173" t="s">
        <v>3362</v>
      </c>
      <c r="C86" s="1174"/>
      <c r="D86" s="1174"/>
      <c r="E86" s="1174"/>
      <c r="F86" s="1175"/>
      <c r="G86" s="1176" t="s">
        <v>549</v>
      </c>
      <c r="H86" s="1177"/>
      <c r="I86" s="1177"/>
      <c r="J86" s="1177"/>
      <c r="K86" s="1177"/>
      <c r="L86" s="1177"/>
      <c r="M86" s="1177"/>
      <c r="N86" s="1177"/>
      <c r="O86" s="1177"/>
      <c r="P86" s="1177"/>
      <c r="Q86" s="1177"/>
      <c r="R86" s="1177"/>
      <c r="S86" s="1177"/>
      <c r="T86" s="1177"/>
      <c r="U86" s="1177"/>
      <c r="V86" s="1177"/>
      <c r="W86" s="1177"/>
      <c r="X86" s="1177"/>
      <c r="Y86" s="1177"/>
      <c r="Z86" s="1177"/>
      <c r="AA86" s="1177"/>
      <c r="AB86" s="1178"/>
      <c r="AC86" s="28">
        <f>ROUND((AE86/1000),0)</f>
        <v>0</v>
      </c>
      <c r="AD86" s="98" t="s">
        <v>3457</v>
      </c>
      <c r="AE86" s="41">
        <f ca="1">'Alimentazione SP P'!H49</f>
        <v>0</v>
      </c>
      <c r="AF86" s="41">
        <f ca="1">'Alimentazione SP P'!I49</f>
        <v>0</v>
      </c>
    </row>
    <row r="87" spans="1:32" s="99" customFormat="1" ht="15.75" customHeight="1">
      <c r="A87" s="17"/>
      <c r="B87" s="1228" t="s">
        <v>3363</v>
      </c>
      <c r="C87" s="1229"/>
      <c r="D87" s="1229"/>
      <c r="E87" s="1229"/>
      <c r="F87" s="1230"/>
      <c r="G87" s="1231" t="s">
        <v>3364</v>
      </c>
      <c r="H87" s="1232"/>
      <c r="I87" s="1232"/>
      <c r="J87" s="1232"/>
      <c r="K87" s="1232"/>
      <c r="L87" s="1232"/>
      <c r="M87" s="1232"/>
      <c r="N87" s="1232"/>
      <c r="O87" s="1232"/>
      <c r="P87" s="1232"/>
      <c r="Q87" s="1232"/>
      <c r="R87" s="1232"/>
      <c r="S87" s="1232"/>
      <c r="T87" s="1232"/>
      <c r="U87" s="1232"/>
      <c r="V87" s="1232"/>
      <c r="W87" s="1232"/>
      <c r="X87" s="1232"/>
      <c r="Y87" s="1232"/>
      <c r="Z87" s="1232"/>
      <c r="AA87" s="1232"/>
      <c r="AB87" s="1233"/>
      <c r="AC87" s="28">
        <f>ROUND((AE87/1000),0)</f>
        <v>0</v>
      </c>
      <c r="AD87" s="98" t="s">
        <v>3457</v>
      </c>
      <c r="AE87" s="327">
        <f ca="1">'Alimentazione SP A'!H28</f>
        <v>0</v>
      </c>
      <c r="AF87" s="327">
        <f ca="1">'Alimentazione SP A'!I28</f>
        <v>0</v>
      </c>
    </row>
    <row r="88" spans="1:32" s="99" customFormat="1" ht="15.75" customHeight="1">
      <c r="A88" s="103"/>
      <c r="B88" s="1182" t="s">
        <v>3365</v>
      </c>
      <c r="C88" s="1183"/>
      <c r="D88" s="1183"/>
      <c r="E88" s="1183"/>
      <c r="F88" s="1184"/>
      <c r="G88" s="1179" t="s">
        <v>3366</v>
      </c>
      <c r="H88" s="1180"/>
      <c r="I88" s="1180"/>
      <c r="J88" s="1180"/>
      <c r="K88" s="1180"/>
      <c r="L88" s="1180"/>
      <c r="M88" s="1180"/>
      <c r="N88" s="1180"/>
      <c r="O88" s="1180"/>
      <c r="P88" s="1180"/>
      <c r="Q88" s="1180"/>
      <c r="R88" s="1180"/>
      <c r="S88" s="1180"/>
      <c r="T88" s="1180"/>
      <c r="U88" s="1180"/>
      <c r="V88" s="1180"/>
      <c r="W88" s="1180"/>
      <c r="X88" s="1180"/>
      <c r="Y88" s="1180"/>
      <c r="Z88" s="1180"/>
      <c r="AA88" s="1180"/>
      <c r="AB88" s="1181"/>
      <c r="AC88" s="136">
        <f>SUM(AC89:AC96)</f>
        <v>0</v>
      </c>
      <c r="AD88" s="96" t="s">
        <v>3457</v>
      </c>
      <c r="AE88" s="330">
        <f ca="1">SUM(AE89:AE96)</f>
        <v>0</v>
      </c>
      <c r="AF88" s="330">
        <f ca="1">SUM(AF89:AF96)</f>
        <v>0</v>
      </c>
    </row>
    <row r="89" spans="1:32" s="99" customFormat="1" ht="15.75" customHeight="1">
      <c r="A89" s="17"/>
      <c r="B89" s="1173" t="s">
        <v>3367</v>
      </c>
      <c r="C89" s="1174"/>
      <c r="D89" s="1174"/>
      <c r="E89" s="1174"/>
      <c r="F89" s="1175"/>
      <c r="G89" s="1176" t="s">
        <v>3368</v>
      </c>
      <c r="H89" s="1177"/>
      <c r="I89" s="1177"/>
      <c r="J89" s="1177"/>
      <c r="K89" s="1177"/>
      <c r="L89" s="1177"/>
      <c r="M89" s="1177"/>
      <c r="N89" s="1177"/>
      <c r="O89" s="1177"/>
      <c r="P89" s="1177"/>
      <c r="Q89" s="1177"/>
      <c r="R89" s="1177"/>
      <c r="S89" s="1177"/>
      <c r="T89" s="1177"/>
      <c r="U89" s="1177"/>
      <c r="V89" s="1177"/>
      <c r="W89" s="1177"/>
      <c r="X89" s="1177"/>
      <c r="Y89" s="1177"/>
      <c r="Z89" s="1177"/>
      <c r="AA89" s="1177"/>
      <c r="AB89" s="1178"/>
      <c r="AC89" s="28">
        <f t="shared" ref="AC89:AC96" si="1">ROUND((AE89/1000),0)</f>
        <v>0</v>
      </c>
      <c r="AD89" s="98" t="s">
        <v>3457</v>
      </c>
      <c r="AE89" s="41">
        <f ca="1">'Alimentazione SP P'!H56+'Alimentazione SP P'!H57</f>
        <v>0</v>
      </c>
      <c r="AF89" s="41">
        <f ca="1">'Alimentazione SP P'!I56+'Alimentazione SP P'!I57</f>
        <v>0</v>
      </c>
    </row>
    <row r="90" spans="1:32" s="99" customFormat="1" ht="15.75" customHeight="1">
      <c r="A90" s="17"/>
      <c r="B90" s="1173" t="s">
        <v>3369</v>
      </c>
      <c r="C90" s="1174"/>
      <c r="D90" s="1174"/>
      <c r="E90" s="1174"/>
      <c r="F90" s="1175"/>
      <c r="G90" s="1176" t="s">
        <v>3370</v>
      </c>
      <c r="H90" s="1177"/>
      <c r="I90" s="1177"/>
      <c r="J90" s="1177"/>
      <c r="K90" s="1177"/>
      <c r="L90" s="1177"/>
      <c r="M90" s="1177"/>
      <c r="N90" s="1177"/>
      <c r="O90" s="1177"/>
      <c r="P90" s="1177"/>
      <c r="Q90" s="1177"/>
      <c r="R90" s="1177"/>
      <c r="S90" s="1177"/>
      <c r="T90" s="1177"/>
      <c r="U90" s="1177"/>
      <c r="V90" s="1177"/>
      <c r="W90" s="1177"/>
      <c r="X90" s="1177"/>
      <c r="Y90" s="1177"/>
      <c r="Z90" s="1177"/>
      <c r="AA90" s="1177"/>
      <c r="AB90" s="1178"/>
      <c r="AC90" s="28">
        <f t="shared" si="1"/>
        <v>0</v>
      </c>
      <c r="AD90" s="98" t="s">
        <v>3457</v>
      </c>
      <c r="AE90" s="41">
        <f ca="1">'Alimentazione SP P'!H58+'Alimentazione SP P'!H59</f>
        <v>0</v>
      </c>
      <c r="AF90" s="41">
        <f ca="1">'Alimentazione SP P'!I58+'Alimentazione SP P'!I59</f>
        <v>0</v>
      </c>
    </row>
    <row r="91" spans="1:32" s="99" customFormat="1" ht="15.75" customHeight="1">
      <c r="A91" s="17"/>
      <c r="B91" s="1173" t="s">
        <v>3371</v>
      </c>
      <c r="C91" s="1174"/>
      <c r="D91" s="1174"/>
      <c r="E91" s="1174"/>
      <c r="F91" s="1175"/>
      <c r="G91" s="1176" t="s">
        <v>3372</v>
      </c>
      <c r="H91" s="1177"/>
      <c r="I91" s="1177"/>
      <c r="J91" s="1177"/>
      <c r="K91" s="1177"/>
      <c r="L91" s="1177"/>
      <c r="M91" s="1177"/>
      <c r="N91" s="1177"/>
      <c r="O91" s="1177"/>
      <c r="P91" s="1177"/>
      <c r="Q91" s="1177"/>
      <c r="R91" s="1177"/>
      <c r="S91" s="1177"/>
      <c r="T91" s="1177"/>
      <c r="U91" s="1177"/>
      <c r="V91" s="1177"/>
      <c r="W91" s="1177"/>
      <c r="X91" s="1177"/>
      <c r="Y91" s="1177"/>
      <c r="Z91" s="1177"/>
      <c r="AA91" s="1177"/>
      <c r="AB91" s="1178"/>
      <c r="AC91" s="28">
        <f t="shared" si="1"/>
        <v>0</v>
      </c>
      <c r="AD91" s="98" t="s">
        <v>3457</v>
      </c>
      <c r="AE91" s="41">
        <f ca="1">'Alimentazione SP P'!H60</f>
        <v>0</v>
      </c>
      <c r="AF91" s="41">
        <f ca="1">'Alimentazione SP P'!I60</f>
        <v>0</v>
      </c>
    </row>
    <row r="92" spans="1:32" s="99" customFormat="1" ht="15.75" customHeight="1">
      <c r="A92" s="17"/>
      <c r="B92" s="1173" t="s">
        <v>3373</v>
      </c>
      <c r="C92" s="1174"/>
      <c r="D92" s="1174"/>
      <c r="E92" s="1174"/>
      <c r="F92" s="1175"/>
      <c r="G92" s="1176" t="s">
        <v>3374</v>
      </c>
      <c r="H92" s="1177"/>
      <c r="I92" s="1177"/>
      <c r="J92" s="1177"/>
      <c r="K92" s="1177"/>
      <c r="L92" s="1177"/>
      <c r="M92" s="1177"/>
      <c r="N92" s="1177"/>
      <c r="O92" s="1177"/>
      <c r="P92" s="1177"/>
      <c r="Q92" s="1177"/>
      <c r="R92" s="1177"/>
      <c r="S92" s="1177"/>
      <c r="T92" s="1177"/>
      <c r="U92" s="1177"/>
      <c r="V92" s="1177"/>
      <c r="W92" s="1177"/>
      <c r="X92" s="1177"/>
      <c r="Y92" s="1177"/>
      <c r="Z92" s="1177"/>
      <c r="AA92" s="1177"/>
      <c r="AB92" s="1178"/>
      <c r="AC92" s="28">
        <f t="shared" si="1"/>
        <v>0</v>
      </c>
      <c r="AD92" s="98" t="s">
        <v>3457</v>
      </c>
      <c r="AE92" s="41">
        <f ca="1">'Alimentazione SP P'!H61</f>
        <v>0</v>
      </c>
      <c r="AF92" s="41">
        <f ca="1">'Alimentazione SP P'!I61</f>
        <v>0</v>
      </c>
    </row>
    <row r="93" spans="1:32" s="99" customFormat="1" ht="15.75" customHeight="1">
      <c r="A93" s="17"/>
      <c r="B93" s="1173" t="s">
        <v>3375</v>
      </c>
      <c r="C93" s="1174"/>
      <c r="D93" s="1174"/>
      <c r="E93" s="1174"/>
      <c r="F93" s="1175"/>
      <c r="G93" s="1176" t="s">
        <v>3376</v>
      </c>
      <c r="H93" s="1177"/>
      <c r="I93" s="1177"/>
      <c r="J93" s="1177"/>
      <c r="K93" s="1177"/>
      <c r="L93" s="1177"/>
      <c r="M93" s="1177"/>
      <c r="N93" s="1177"/>
      <c r="O93" s="1177"/>
      <c r="P93" s="1177"/>
      <c r="Q93" s="1177"/>
      <c r="R93" s="1177"/>
      <c r="S93" s="1177"/>
      <c r="T93" s="1177"/>
      <c r="U93" s="1177"/>
      <c r="V93" s="1177"/>
      <c r="W93" s="1177"/>
      <c r="X93" s="1177"/>
      <c r="Y93" s="1177"/>
      <c r="Z93" s="1177"/>
      <c r="AA93" s="1177"/>
      <c r="AB93" s="1178"/>
      <c r="AC93" s="28">
        <f t="shared" si="1"/>
        <v>0</v>
      </c>
      <c r="AD93" s="98" t="s">
        <v>3457</v>
      </c>
      <c r="AE93" s="41">
        <f ca="1">'Alimentazione SP P'!H62</f>
        <v>0</v>
      </c>
      <c r="AF93" s="41">
        <f ca="1">'Alimentazione SP P'!I62</f>
        <v>0</v>
      </c>
    </row>
    <row r="94" spans="1:32" s="99" customFormat="1" ht="15.75" customHeight="1">
      <c r="A94" s="17"/>
      <c r="B94" s="1173" t="s">
        <v>3377</v>
      </c>
      <c r="C94" s="1174"/>
      <c r="D94" s="1174"/>
      <c r="E94" s="1174"/>
      <c r="F94" s="1175"/>
      <c r="G94" s="1176" t="s">
        <v>3378</v>
      </c>
      <c r="H94" s="1177"/>
      <c r="I94" s="1177"/>
      <c r="J94" s="1177"/>
      <c r="K94" s="1177"/>
      <c r="L94" s="1177"/>
      <c r="M94" s="1177"/>
      <c r="N94" s="1177"/>
      <c r="O94" s="1177"/>
      <c r="P94" s="1177"/>
      <c r="Q94" s="1177"/>
      <c r="R94" s="1177"/>
      <c r="S94" s="1177"/>
      <c r="T94" s="1177"/>
      <c r="U94" s="1177"/>
      <c r="V94" s="1177"/>
      <c r="W94" s="1177"/>
      <c r="X94" s="1177"/>
      <c r="Y94" s="1177"/>
      <c r="Z94" s="1177"/>
      <c r="AA94" s="1177"/>
      <c r="AB94" s="1178"/>
      <c r="AC94" s="28">
        <f t="shared" si="1"/>
        <v>0</v>
      </c>
      <c r="AD94" s="98" t="s">
        <v>3457</v>
      </c>
      <c r="AE94" s="41">
        <f ca="1">'Alimentazione SP P'!H63</f>
        <v>0</v>
      </c>
      <c r="AF94" s="41">
        <f ca="1">'Alimentazione SP P'!I63</f>
        <v>0</v>
      </c>
    </row>
    <row r="95" spans="1:32" s="99" customFormat="1" ht="15.75" customHeight="1">
      <c r="A95" s="17"/>
      <c r="B95" s="1173" t="s">
        <v>3379</v>
      </c>
      <c r="C95" s="1174"/>
      <c r="D95" s="1174"/>
      <c r="E95" s="1174"/>
      <c r="F95" s="1175"/>
      <c r="G95" s="1176" t="s">
        <v>679</v>
      </c>
      <c r="H95" s="1177"/>
      <c r="I95" s="1177"/>
      <c r="J95" s="1177"/>
      <c r="K95" s="1177"/>
      <c r="L95" s="1177"/>
      <c r="M95" s="1177"/>
      <c r="N95" s="1177"/>
      <c r="O95" s="1177"/>
      <c r="P95" s="1177"/>
      <c r="Q95" s="1177"/>
      <c r="R95" s="1177"/>
      <c r="S95" s="1177"/>
      <c r="T95" s="1177"/>
      <c r="U95" s="1177"/>
      <c r="V95" s="1177"/>
      <c r="W95" s="1177"/>
      <c r="X95" s="1177"/>
      <c r="Y95" s="1177"/>
      <c r="Z95" s="1177"/>
      <c r="AA95" s="1177"/>
      <c r="AB95" s="1178"/>
      <c r="AC95" s="28">
        <f t="shared" si="1"/>
        <v>0</v>
      </c>
      <c r="AD95" s="98" t="s">
        <v>3457</v>
      </c>
      <c r="AE95" s="41">
        <f ca="1">'Alimentazione SP P'!H64</f>
        <v>0</v>
      </c>
      <c r="AF95" s="41">
        <f ca="1">'Alimentazione SP P'!I64</f>
        <v>0</v>
      </c>
    </row>
    <row r="96" spans="1:32" s="99" customFormat="1" ht="15.75" customHeight="1" thickBot="1">
      <c r="A96" s="100"/>
      <c r="B96" s="1246" t="s">
        <v>680</v>
      </c>
      <c r="C96" s="1247"/>
      <c r="D96" s="1247"/>
      <c r="E96" s="1247"/>
      <c r="F96" s="1248"/>
      <c r="G96" s="1249" t="s">
        <v>681</v>
      </c>
      <c r="H96" s="1250"/>
      <c r="I96" s="1250"/>
      <c r="J96" s="1250"/>
      <c r="K96" s="1250"/>
      <c r="L96" s="1250"/>
      <c r="M96" s="1250"/>
      <c r="N96" s="1250"/>
      <c r="O96" s="1250"/>
      <c r="P96" s="1250"/>
      <c r="Q96" s="1250"/>
      <c r="R96" s="1250"/>
      <c r="S96" s="1250"/>
      <c r="T96" s="1250"/>
      <c r="U96" s="1250"/>
      <c r="V96" s="1250"/>
      <c r="W96" s="1250"/>
      <c r="X96" s="1250"/>
      <c r="Y96" s="1250"/>
      <c r="Z96" s="1250"/>
      <c r="AA96" s="1250"/>
      <c r="AB96" s="1251"/>
      <c r="AC96" s="28">
        <f t="shared" si="1"/>
        <v>0</v>
      </c>
      <c r="AD96" s="98" t="s">
        <v>3457</v>
      </c>
      <c r="AE96" s="41">
        <f ca="1">'Alimentazione SP P'!H65</f>
        <v>0</v>
      </c>
      <c r="AF96" s="41">
        <f ca="1">'Alimentazione SP P'!I65</f>
        <v>0</v>
      </c>
    </row>
    <row r="97" spans="1:32" s="99" customFormat="1" ht="15.75" customHeight="1">
      <c r="A97" s="101"/>
      <c r="B97" s="1243" t="s">
        <v>682</v>
      </c>
      <c r="C97" s="1244"/>
      <c r="D97" s="1244"/>
      <c r="E97" s="1244"/>
      <c r="F97" s="1245"/>
      <c r="G97" s="1240" t="s">
        <v>683</v>
      </c>
      <c r="H97" s="1241"/>
      <c r="I97" s="1241"/>
      <c r="J97" s="1241"/>
      <c r="K97" s="1241"/>
      <c r="L97" s="1241"/>
      <c r="M97" s="1241"/>
      <c r="N97" s="1241"/>
      <c r="O97" s="1241"/>
      <c r="P97" s="1241"/>
      <c r="Q97" s="1241"/>
      <c r="R97" s="1241"/>
      <c r="S97" s="1241"/>
      <c r="T97" s="1241"/>
      <c r="U97" s="1241"/>
      <c r="V97" s="1241"/>
      <c r="W97" s="1241"/>
      <c r="X97" s="1241"/>
      <c r="Y97" s="1241"/>
      <c r="Z97" s="1241"/>
      <c r="AA97" s="1241"/>
      <c r="AB97" s="1242"/>
      <c r="AC97" s="134">
        <f>SUM(AC98+AC103)</f>
        <v>0</v>
      </c>
      <c r="AD97" s="93" t="s">
        <v>3457</v>
      </c>
      <c r="AE97" s="328">
        <f ca="1">SUM(AE98+AE103)</f>
        <v>0</v>
      </c>
      <c r="AF97" s="328">
        <f ca="1">SUM(AF98+AF103)</f>
        <v>0</v>
      </c>
    </row>
    <row r="98" spans="1:32" s="99" customFormat="1" ht="15.75" customHeight="1">
      <c r="A98" s="20"/>
      <c r="B98" s="1182" t="s">
        <v>684</v>
      </c>
      <c r="C98" s="1183"/>
      <c r="D98" s="1183"/>
      <c r="E98" s="1183"/>
      <c r="F98" s="1184"/>
      <c r="G98" s="1179" t="s">
        <v>685</v>
      </c>
      <c r="H98" s="1180"/>
      <c r="I98" s="1180"/>
      <c r="J98" s="1180"/>
      <c r="K98" s="1180"/>
      <c r="L98" s="1180"/>
      <c r="M98" s="1180"/>
      <c r="N98" s="1180"/>
      <c r="O98" s="1180"/>
      <c r="P98" s="1180"/>
      <c r="Q98" s="1180"/>
      <c r="R98" s="1180"/>
      <c r="S98" s="1180"/>
      <c r="T98" s="1180"/>
      <c r="U98" s="1180"/>
      <c r="V98" s="1180"/>
      <c r="W98" s="1180"/>
      <c r="X98" s="1180"/>
      <c r="Y98" s="1180"/>
      <c r="Z98" s="1180"/>
      <c r="AA98" s="1180"/>
      <c r="AB98" s="1181"/>
      <c r="AC98" s="133">
        <f>SUM(AC99:AC102)</f>
        <v>0</v>
      </c>
      <c r="AD98" s="96" t="s">
        <v>3457</v>
      </c>
      <c r="AE98" s="326">
        <f ca="1">SUM(AE99:AE102)</f>
        <v>0</v>
      </c>
      <c r="AF98" s="326">
        <f ca="1">SUM(AF99:AF102)</f>
        <v>0</v>
      </c>
    </row>
    <row r="99" spans="1:32" s="99" customFormat="1" ht="15.75" customHeight="1">
      <c r="A99" s="17"/>
      <c r="B99" s="1173" t="s">
        <v>686</v>
      </c>
      <c r="C99" s="1174"/>
      <c r="D99" s="1174"/>
      <c r="E99" s="1174"/>
      <c r="F99" s="1175"/>
      <c r="G99" s="1176" t="s">
        <v>687</v>
      </c>
      <c r="H99" s="1177"/>
      <c r="I99" s="1177"/>
      <c r="J99" s="1177"/>
      <c r="K99" s="1177"/>
      <c r="L99" s="1177"/>
      <c r="M99" s="1177"/>
      <c r="N99" s="1177"/>
      <c r="O99" s="1177"/>
      <c r="P99" s="1177"/>
      <c r="Q99" s="1177"/>
      <c r="R99" s="1177"/>
      <c r="S99" s="1177"/>
      <c r="T99" s="1177"/>
      <c r="U99" s="1177"/>
      <c r="V99" s="1177"/>
      <c r="W99" s="1177"/>
      <c r="X99" s="1177"/>
      <c r="Y99" s="1177"/>
      <c r="Z99" s="1177"/>
      <c r="AA99" s="1177"/>
      <c r="AB99" s="1178"/>
      <c r="AC99" s="28">
        <f>ROUND((AE99/1000),0)</f>
        <v>0</v>
      </c>
      <c r="AD99" s="98" t="s">
        <v>3457</v>
      </c>
      <c r="AE99" s="41">
        <f ca="1">'Alimentazione SP A'!H31-'Alimentazione SP P'!H67</f>
        <v>0</v>
      </c>
      <c r="AF99" s="41">
        <f ca="1">'Alimentazione SP A'!I31-'Alimentazione SP P'!I67</f>
        <v>0</v>
      </c>
    </row>
    <row r="100" spans="1:32" s="99" customFormat="1" ht="15.75" customHeight="1">
      <c r="A100" s="17"/>
      <c r="B100" s="1173" t="s">
        <v>688</v>
      </c>
      <c r="C100" s="1174"/>
      <c r="D100" s="1174"/>
      <c r="E100" s="1174"/>
      <c r="F100" s="1175"/>
      <c r="G100" s="1176" t="s">
        <v>689</v>
      </c>
      <c r="H100" s="1177"/>
      <c r="I100" s="1177"/>
      <c r="J100" s="1177"/>
      <c r="K100" s="1177"/>
      <c r="L100" s="1177"/>
      <c r="M100" s="1177"/>
      <c r="N100" s="1177"/>
      <c r="O100" s="1177"/>
      <c r="P100" s="1177"/>
      <c r="Q100" s="1177"/>
      <c r="R100" s="1177"/>
      <c r="S100" s="1177"/>
      <c r="T100" s="1177"/>
      <c r="U100" s="1177"/>
      <c r="V100" s="1177"/>
      <c r="W100" s="1177"/>
      <c r="X100" s="1177"/>
      <c r="Y100" s="1177"/>
      <c r="Z100" s="1177"/>
      <c r="AA100" s="1177"/>
      <c r="AB100" s="1178"/>
      <c r="AC100" s="28">
        <f>ROUND((AE100/1000),0)</f>
        <v>0</v>
      </c>
      <c r="AD100" s="98" t="s">
        <v>3457</v>
      </c>
      <c r="AE100" s="41">
        <f ca="1">'Alimentazione SP A'!H32-'Alimentazione SP P'!H68</f>
        <v>0</v>
      </c>
      <c r="AF100" s="41">
        <f ca="1">'Alimentazione SP A'!I32-'Alimentazione SP P'!I68</f>
        <v>0</v>
      </c>
    </row>
    <row r="101" spans="1:32" s="99" customFormat="1" ht="18" customHeight="1">
      <c r="A101" s="17"/>
      <c r="B101" s="1173" t="s">
        <v>690</v>
      </c>
      <c r="C101" s="1174"/>
      <c r="D101" s="1174"/>
      <c r="E101" s="1174"/>
      <c r="F101" s="1175"/>
      <c r="G101" s="1176" t="s">
        <v>691</v>
      </c>
      <c r="H101" s="1177"/>
      <c r="I101" s="1177"/>
      <c r="J101" s="1177"/>
      <c r="K101" s="1177"/>
      <c r="L101" s="1177"/>
      <c r="M101" s="1177"/>
      <c r="N101" s="1177"/>
      <c r="O101" s="1177"/>
      <c r="P101" s="1177"/>
      <c r="Q101" s="1177"/>
      <c r="R101" s="1177"/>
      <c r="S101" s="1177"/>
      <c r="T101" s="1177"/>
      <c r="U101" s="1177"/>
      <c r="V101" s="1177"/>
      <c r="W101" s="1177"/>
      <c r="X101" s="1177"/>
      <c r="Y101" s="1177"/>
      <c r="Z101" s="1177"/>
      <c r="AA101" s="1177"/>
      <c r="AB101" s="1178"/>
      <c r="AC101" s="28">
        <f>ROUND((AE101/1000),0)</f>
        <v>0</v>
      </c>
      <c r="AD101" s="98" t="s">
        <v>3457</v>
      </c>
      <c r="AE101" s="41">
        <f ca="1">'Alimentazione SP A'!H33-'Alimentazione SP P'!H69</f>
        <v>0</v>
      </c>
      <c r="AF101" s="41">
        <f ca="1">'Alimentazione SP A'!I33-'Alimentazione SP P'!I69</f>
        <v>0</v>
      </c>
    </row>
    <row r="102" spans="1:32" s="99" customFormat="1" ht="15.75" customHeight="1">
      <c r="A102" s="17"/>
      <c r="B102" s="1173" t="s">
        <v>692</v>
      </c>
      <c r="C102" s="1174"/>
      <c r="D102" s="1174"/>
      <c r="E102" s="1174"/>
      <c r="F102" s="1175"/>
      <c r="G102" s="1176" t="s">
        <v>1224</v>
      </c>
      <c r="H102" s="1177"/>
      <c r="I102" s="1177"/>
      <c r="J102" s="1177"/>
      <c r="K102" s="1177"/>
      <c r="L102" s="1177"/>
      <c r="M102" s="1177"/>
      <c r="N102" s="1177"/>
      <c r="O102" s="1177"/>
      <c r="P102" s="1177"/>
      <c r="Q102" s="1177"/>
      <c r="R102" s="1177"/>
      <c r="S102" s="1177"/>
      <c r="T102" s="1177"/>
      <c r="U102" s="1177"/>
      <c r="V102" s="1177"/>
      <c r="W102" s="1177"/>
      <c r="X102" s="1177"/>
      <c r="Y102" s="1177"/>
      <c r="Z102" s="1177"/>
      <c r="AA102" s="1177"/>
      <c r="AB102" s="1178"/>
      <c r="AC102" s="28">
        <f>ROUND((AE102/1000),0)</f>
        <v>0</v>
      </c>
      <c r="AD102" s="98" t="s">
        <v>3457</v>
      </c>
      <c r="AE102" s="41">
        <f ca="1">'Alimentazione SP A'!H35+'Alimentazione SP A'!H36+'Alimentazione SP A'!H37-'Alimentazione SP P'!H70</f>
        <v>0</v>
      </c>
      <c r="AF102" s="41">
        <f ca="1">'Alimentazione SP A'!I35+'Alimentazione SP A'!I36+'Alimentazione SP A'!I37-'Alimentazione SP P'!I70</f>
        <v>0</v>
      </c>
    </row>
    <row r="103" spans="1:32" s="99" customFormat="1" ht="15.75" customHeight="1">
      <c r="A103" s="20"/>
      <c r="B103" s="1182" t="s">
        <v>1225</v>
      </c>
      <c r="C103" s="1183"/>
      <c r="D103" s="1183"/>
      <c r="E103" s="1183"/>
      <c r="F103" s="1184"/>
      <c r="G103" s="1179" t="s">
        <v>1226</v>
      </c>
      <c r="H103" s="1180"/>
      <c r="I103" s="1180"/>
      <c r="J103" s="1180"/>
      <c r="K103" s="1180"/>
      <c r="L103" s="1180"/>
      <c r="M103" s="1180"/>
      <c r="N103" s="1180"/>
      <c r="O103" s="1180"/>
      <c r="P103" s="1180"/>
      <c r="Q103" s="1180"/>
      <c r="R103" s="1180"/>
      <c r="S103" s="1180"/>
      <c r="T103" s="1180"/>
      <c r="U103" s="1180"/>
      <c r="V103" s="1180"/>
      <c r="W103" s="1180"/>
      <c r="X103" s="1180"/>
      <c r="Y103" s="1180"/>
      <c r="Z103" s="1180"/>
      <c r="AA103" s="1180"/>
      <c r="AB103" s="1181"/>
      <c r="AC103" s="133">
        <f>AC104+AC105</f>
        <v>0</v>
      </c>
      <c r="AD103" s="96" t="s">
        <v>3457</v>
      </c>
      <c r="AE103" s="326">
        <f ca="1">AE104+AE105</f>
        <v>0</v>
      </c>
      <c r="AF103" s="326">
        <f ca="1">AF104+AF105</f>
        <v>0</v>
      </c>
    </row>
    <row r="104" spans="1:32" s="99" customFormat="1" ht="15" customHeight="1">
      <c r="A104" s="17"/>
      <c r="B104" s="1173" t="s">
        <v>1227</v>
      </c>
      <c r="C104" s="1174"/>
      <c r="D104" s="1174"/>
      <c r="E104" s="1174"/>
      <c r="F104" s="1175"/>
      <c r="G104" s="1176" t="s">
        <v>1228</v>
      </c>
      <c r="H104" s="1177"/>
      <c r="I104" s="1177"/>
      <c r="J104" s="1177"/>
      <c r="K104" s="1177"/>
      <c r="L104" s="1177"/>
      <c r="M104" s="1177"/>
      <c r="N104" s="1177"/>
      <c r="O104" s="1177"/>
      <c r="P104" s="1177"/>
      <c r="Q104" s="1177"/>
      <c r="R104" s="1177"/>
      <c r="S104" s="1177"/>
      <c r="T104" s="1177"/>
      <c r="U104" s="1177"/>
      <c r="V104" s="1177"/>
      <c r="W104" s="1177"/>
      <c r="X104" s="1177"/>
      <c r="Y104" s="1177"/>
      <c r="Z104" s="1177"/>
      <c r="AA104" s="1177"/>
      <c r="AB104" s="1178"/>
      <c r="AC104" s="28">
        <f>ROUND((AE104/1000),0)</f>
        <v>0</v>
      </c>
      <c r="AD104" s="98" t="s">
        <v>3457</v>
      </c>
      <c r="AE104" s="41">
        <f ca="1">'Alimentazione SP A'!H39</f>
        <v>0</v>
      </c>
      <c r="AF104" s="41">
        <f ca="1">'Alimentazione SP A'!I39</f>
        <v>0</v>
      </c>
    </row>
    <row r="105" spans="1:32" s="99" customFormat="1" ht="15.75" customHeight="1">
      <c r="A105" s="19"/>
      <c r="B105" s="1261" t="s">
        <v>1229</v>
      </c>
      <c r="C105" s="1262"/>
      <c r="D105" s="1262"/>
      <c r="E105" s="1262"/>
      <c r="F105" s="1263"/>
      <c r="G105" s="1258" t="s">
        <v>1230</v>
      </c>
      <c r="H105" s="1259"/>
      <c r="I105" s="1259"/>
      <c r="J105" s="1259"/>
      <c r="K105" s="1259"/>
      <c r="L105" s="1259"/>
      <c r="M105" s="1259"/>
      <c r="N105" s="1259"/>
      <c r="O105" s="1259"/>
      <c r="P105" s="1259"/>
      <c r="Q105" s="1259"/>
      <c r="R105" s="1259"/>
      <c r="S105" s="1259"/>
      <c r="T105" s="1259"/>
      <c r="U105" s="1259"/>
      <c r="V105" s="1259"/>
      <c r="W105" s="1259"/>
      <c r="X105" s="1259"/>
      <c r="Y105" s="1259"/>
      <c r="Z105" s="1259"/>
      <c r="AA105" s="1259"/>
      <c r="AB105" s="1260"/>
      <c r="AC105" s="137">
        <f>SUM(AC106:AC109)</f>
        <v>0</v>
      </c>
      <c r="AD105" s="102" t="s">
        <v>3457</v>
      </c>
      <c r="AE105" s="331">
        <f ca="1">SUM(AE106:AE109)</f>
        <v>0</v>
      </c>
      <c r="AF105" s="331">
        <f ca="1">SUM(AF106:AF109)</f>
        <v>0</v>
      </c>
    </row>
    <row r="106" spans="1:32" s="99" customFormat="1" ht="15.75" customHeight="1">
      <c r="A106" s="17"/>
      <c r="B106" s="1173" t="s">
        <v>1231</v>
      </c>
      <c r="C106" s="1174"/>
      <c r="D106" s="1174"/>
      <c r="E106" s="1174"/>
      <c r="F106" s="1175"/>
      <c r="G106" s="1176" t="s">
        <v>1232</v>
      </c>
      <c r="H106" s="1177"/>
      <c r="I106" s="1177"/>
      <c r="J106" s="1177"/>
      <c r="K106" s="1177"/>
      <c r="L106" s="1177"/>
      <c r="M106" s="1177"/>
      <c r="N106" s="1177"/>
      <c r="O106" s="1177"/>
      <c r="P106" s="1177"/>
      <c r="Q106" s="1177"/>
      <c r="R106" s="1177"/>
      <c r="S106" s="1177"/>
      <c r="T106" s="1177"/>
      <c r="U106" s="1177"/>
      <c r="V106" s="1177"/>
      <c r="W106" s="1177"/>
      <c r="X106" s="1177"/>
      <c r="Y106" s="1177"/>
      <c r="Z106" s="1177"/>
      <c r="AA106" s="1177"/>
      <c r="AB106" s="1178"/>
      <c r="AC106" s="28">
        <f>ROUND((AE106/1000),0)</f>
        <v>0</v>
      </c>
      <c r="AD106" s="98" t="s">
        <v>3457</v>
      </c>
      <c r="AE106" s="41">
        <f ca="1">'Alimentazione SP A'!H41</f>
        <v>0</v>
      </c>
      <c r="AF106" s="41">
        <f ca="1">'Alimentazione SP A'!I41</f>
        <v>0</v>
      </c>
    </row>
    <row r="107" spans="1:32" s="99" customFormat="1" ht="15.75" customHeight="1">
      <c r="A107" s="17"/>
      <c r="B107" s="1173" t="s">
        <v>1233</v>
      </c>
      <c r="C107" s="1174"/>
      <c r="D107" s="1174"/>
      <c r="E107" s="1174"/>
      <c r="F107" s="1175"/>
      <c r="G107" s="1176" t="s">
        <v>1234</v>
      </c>
      <c r="H107" s="1177"/>
      <c r="I107" s="1177"/>
      <c r="J107" s="1177"/>
      <c r="K107" s="1177"/>
      <c r="L107" s="1177"/>
      <c r="M107" s="1177"/>
      <c r="N107" s="1177"/>
      <c r="O107" s="1177"/>
      <c r="P107" s="1177"/>
      <c r="Q107" s="1177"/>
      <c r="R107" s="1177"/>
      <c r="S107" s="1177"/>
      <c r="T107" s="1177"/>
      <c r="U107" s="1177"/>
      <c r="V107" s="1177"/>
      <c r="W107" s="1177"/>
      <c r="X107" s="1177"/>
      <c r="Y107" s="1177"/>
      <c r="Z107" s="1177"/>
      <c r="AA107" s="1177"/>
      <c r="AB107" s="1178"/>
      <c r="AC107" s="28">
        <f>ROUND((AE107/1000),0)</f>
        <v>0</v>
      </c>
      <c r="AD107" s="98" t="s">
        <v>3457</v>
      </c>
      <c r="AE107" s="41">
        <f ca="1">'Alimentazione SP A'!H42</f>
        <v>0</v>
      </c>
      <c r="AF107" s="41">
        <f ca="1">'Alimentazione SP A'!I42</f>
        <v>0</v>
      </c>
    </row>
    <row r="108" spans="1:32" s="99" customFormat="1" ht="15.75" customHeight="1">
      <c r="A108" s="17"/>
      <c r="B108" s="1173" t="s">
        <v>1235</v>
      </c>
      <c r="C108" s="1174"/>
      <c r="D108" s="1174"/>
      <c r="E108" s="1174"/>
      <c r="F108" s="1175"/>
      <c r="G108" s="1176" t="s">
        <v>1236</v>
      </c>
      <c r="H108" s="1177"/>
      <c r="I108" s="1177"/>
      <c r="J108" s="1177"/>
      <c r="K108" s="1177"/>
      <c r="L108" s="1177"/>
      <c r="M108" s="1177"/>
      <c r="N108" s="1177"/>
      <c r="O108" s="1177"/>
      <c r="P108" s="1177"/>
      <c r="Q108" s="1177"/>
      <c r="R108" s="1177"/>
      <c r="S108" s="1177"/>
      <c r="T108" s="1177"/>
      <c r="U108" s="1177"/>
      <c r="V108" s="1177"/>
      <c r="W108" s="1177"/>
      <c r="X108" s="1177"/>
      <c r="Y108" s="1177"/>
      <c r="Z108" s="1177"/>
      <c r="AA108" s="1177"/>
      <c r="AB108" s="1178"/>
      <c r="AC108" s="28">
        <f>ROUND((AE108/1000),0)</f>
        <v>0</v>
      </c>
      <c r="AD108" s="98" t="s">
        <v>3457</v>
      </c>
      <c r="AE108" s="41">
        <f ca="1">'Alimentazione SP A'!H43</f>
        <v>0</v>
      </c>
      <c r="AF108" s="41">
        <f ca="1">'Alimentazione SP A'!I43</f>
        <v>0</v>
      </c>
    </row>
    <row r="109" spans="1:32" s="99" customFormat="1" ht="15.75" customHeight="1" thickBot="1">
      <c r="A109" s="100"/>
      <c r="B109" s="1246" t="s">
        <v>1237</v>
      </c>
      <c r="C109" s="1247"/>
      <c r="D109" s="1247"/>
      <c r="E109" s="1247"/>
      <c r="F109" s="1248"/>
      <c r="G109" s="1249" t="s">
        <v>550</v>
      </c>
      <c r="H109" s="1250"/>
      <c r="I109" s="1250"/>
      <c r="J109" s="1250"/>
      <c r="K109" s="1250"/>
      <c r="L109" s="1250"/>
      <c r="M109" s="1250"/>
      <c r="N109" s="1250"/>
      <c r="O109" s="1250"/>
      <c r="P109" s="1250"/>
      <c r="Q109" s="1250"/>
      <c r="R109" s="1250"/>
      <c r="S109" s="1250"/>
      <c r="T109" s="1250"/>
      <c r="U109" s="1250"/>
      <c r="V109" s="1250"/>
      <c r="W109" s="1250"/>
      <c r="X109" s="1250"/>
      <c r="Y109" s="1250"/>
      <c r="Z109" s="1250"/>
      <c r="AA109" s="1250"/>
      <c r="AB109" s="1251"/>
      <c r="AC109" s="28">
        <f>ROUND((AE109/1000),0)</f>
        <v>0</v>
      </c>
      <c r="AD109" s="98" t="s">
        <v>3457</v>
      </c>
      <c r="AE109" s="41">
        <f ca="1">'Alimentazione SP A'!H44</f>
        <v>0</v>
      </c>
      <c r="AF109" s="41">
        <f ca="1">'Alimentazione SP A'!I44</f>
        <v>0</v>
      </c>
    </row>
    <row r="110" spans="1:32" s="99" customFormat="1" ht="15.75" customHeight="1">
      <c r="A110" s="104"/>
      <c r="B110" s="1193" t="s">
        <v>1238</v>
      </c>
      <c r="C110" s="1194"/>
      <c r="D110" s="1194"/>
      <c r="E110" s="1194"/>
      <c r="F110" s="1195"/>
      <c r="G110" s="1198" t="s">
        <v>1239</v>
      </c>
      <c r="H110" s="1199"/>
      <c r="I110" s="1199"/>
      <c r="J110" s="1199"/>
      <c r="K110" s="1199"/>
      <c r="L110" s="1199"/>
      <c r="M110" s="1199"/>
      <c r="N110" s="1199"/>
      <c r="O110" s="1199"/>
      <c r="P110" s="1199"/>
      <c r="Q110" s="1199"/>
      <c r="R110" s="1199"/>
      <c r="S110" s="1199"/>
      <c r="T110" s="1199"/>
      <c r="U110" s="1199"/>
      <c r="V110" s="1199"/>
      <c r="W110" s="1199"/>
      <c r="X110" s="1199"/>
      <c r="Y110" s="1199"/>
      <c r="Z110" s="1199"/>
      <c r="AA110" s="1199"/>
      <c r="AB110" s="1200"/>
      <c r="AC110" s="138">
        <f>AC111+AC130+AC183+AC186</f>
        <v>0</v>
      </c>
      <c r="AD110" s="89" t="s">
        <v>3457</v>
      </c>
      <c r="AE110" s="332">
        <f>AE111+AE130+AE183+AE186</f>
        <v>0</v>
      </c>
      <c r="AF110" s="332">
        <f>AF111+AF130+AF183+AF186</f>
        <v>0</v>
      </c>
    </row>
    <row r="111" spans="1:32" s="99" customFormat="1" ht="15.75" customHeight="1">
      <c r="A111" s="92"/>
      <c r="B111" s="1189" t="s">
        <v>1240</v>
      </c>
      <c r="C111" s="1190"/>
      <c r="D111" s="1190"/>
      <c r="E111" s="1190"/>
      <c r="F111" s="1191"/>
      <c r="G111" s="1186" t="s">
        <v>1241</v>
      </c>
      <c r="H111" s="1187"/>
      <c r="I111" s="1187"/>
      <c r="J111" s="1187"/>
      <c r="K111" s="1187"/>
      <c r="L111" s="1187"/>
      <c r="M111" s="1187"/>
      <c r="N111" s="1187"/>
      <c r="O111" s="1187"/>
      <c r="P111" s="1187"/>
      <c r="Q111" s="1187"/>
      <c r="R111" s="1187"/>
      <c r="S111" s="1187"/>
      <c r="T111" s="1187"/>
      <c r="U111" s="1187"/>
      <c r="V111" s="1187"/>
      <c r="W111" s="1187"/>
      <c r="X111" s="1187"/>
      <c r="Y111" s="1187"/>
      <c r="Z111" s="1187"/>
      <c r="AA111" s="1187"/>
      <c r="AB111" s="1188"/>
      <c r="AC111" s="132">
        <f>AC112+AC122</f>
        <v>0</v>
      </c>
      <c r="AD111" s="93" t="s">
        <v>3457</v>
      </c>
      <c r="AE111" s="325">
        <f>AE112+AE122</f>
        <v>0</v>
      </c>
      <c r="AF111" s="325">
        <f>AF112+AF122</f>
        <v>0</v>
      </c>
    </row>
    <row r="112" spans="1:32" s="99" customFormat="1" ht="48" customHeight="1">
      <c r="A112" s="20"/>
      <c r="B112" s="1182" t="s">
        <v>1242</v>
      </c>
      <c r="C112" s="1183"/>
      <c r="D112" s="1183"/>
      <c r="E112" s="1183"/>
      <c r="F112" s="1184"/>
      <c r="G112" s="1179" t="s">
        <v>1243</v>
      </c>
      <c r="H112" s="1180"/>
      <c r="I112" s="1180"/>
      <c r="J112" s="1180"/>
      <c r="K112" s="1180"/>
      <c r="L112" s="1180"/>
      <c r="M112" s="1180"/>
      <c r="N112" s="1180"/>
      <c r="O112" s="1180"/>
      <c r="P112" s="1180"/>
      <c r="Q112" s="1180"/>
      <c r="R112" s="1180"/>
      <c r="S112" s="1180"/>
      <c r="T112" s="1180"/>
      <c r="U112" s="1180"/>
      <c r="V112" s="1180"/>
      <c r="W112" s="1180"/>
      <c r="X112" s="1180"/>
      <c r="Y112" s="1180"/>
      <c r="Z112" s="1180"/>
      <c r="AA112" s="1180"/>
      <c r="AB112" s="1181"/>
      <c r="AC112" s="133">
        <f>SUM(AC113:AC121)</f>
        <v>0</v>
      </c>
      <c r="AD112" s="96" t="s">
        <v>3457</v>
      </c>
      <c r="AE112" s="326">
        <f>SUM(AE113:AE121)</f>
        <v>0</v>
      </c>
      <c r="AF112" s="326">
        <f>SUM(AF113:AF121)</f>
        <v>0</v>
      </c>
    </row>
    <row r="113" spans="1:32" s="99" customFormat="1" ht="15.75" customHeight="1">
      <c r="A113" s="17"/>
      <c r="B113" s="1173" t="s">
        <v>1244</v>
      </c>
      <c r="C113" s="1174"/>
      <c r="D113" s="1174"/>
      <c r="E113" s="1174"/>
      <c r="F113" s="1175"/>
      <c r="G113" s="1176" t="s">
        <v>1245</v>
      </c>
      <c r="H113" s="1177"/>
      <c r="I113" s="1177"/>
      <c r="J113" s="1177"/>
      <c r="K113" s="1177"/>
      <c r="L113" s="1177"/>
      <c r="M113" s="1177"/>
      <c r="N113" s="1177"/>
      <c r="O113" s="1177"/>
      <c r="P113" s="1177"/>
      <c r="Q113" s="1177"/>
      <c r="R113" s="1177"/>
      <c r="S113" s="1177"/>
      <c r="T113" s="1177"/>
      <c r="U113" s="1177"/>
      <c r="V113" s="1177"/>
      <c r="W113" s="1177"/>
      <c r="X113" s="1177"/>
      <c r="Y113" s="1177"/>
      <c r="Z113" s="1177"/>
      <c r="AA113" s="1177"/>
      <c r="AB113" s="1178"/>
      <c r="AC113" s="28">
        <f t="shared" ref="AC113:AC119" si="2">ROUND((AE113/1000),0)</f>
        <v>0</v>
      </c>
      <c r="AD113" s="98" t="s">
        <v>3457</v>
      </c>
      <c r="AE113" s="41">
        <f ca="1">'Alimentazione SP A'!H48+'Alimentazione SP A'!H49+'Alimentazione SP A'!H50</f>
        <v>0</v>
      </c>
      <c r="AF113" s="41">
        <f ca="1">'Alimentazione SP A'!I48+'Alimentazione SP A'!I49+'Alimentazione SP A'!I50</f>
        <v>0</v>
      </c>
    </row>
    <row r="114" spans="1:32" s="99" customFormat="1" ht="15.75" customHeight="1">
      <c r="A114" s="17"/>
      <c r="B114" s="1173" t="s">
        <v>1246</v>
      </c>
      <c r="C114" s="1174"/>
      <c r="D114" s="1174"/>
      <c r="E114" s="1174"/>
      <c r="F114" s="1175"/>
      <c r="G114" s="1176" t="s">
        <v>1247</v>
      </c>
      <c r="H114" s="1177"/>
      <c r="I114" s="1177"/>
      <c r="J114" s="1177"/>
      <c r="K114" s="1177"/>
      <c r="L114" s="1177"/>
      <c r="M114" s="1177"/>
      <c r="N114" s="1177"/>
      <c r="O114" s="1177"/>
      <c r="P114" s="1177"/>
      <c r="Q114" s="1177"/>
      <c r="R114" s="1177"/>
      <c r="S114" s="1177"/>
      <c r="T114" s="1177"/>
      <c r="U114" s="1177"/>
      <c r="V114" s="1177"/>
      <c r="W114" s="1177"/>
      <c r="X114" s="1177"/>
      <c r="Y114" s="1177"/>
      <c r="Z114" s="1177"/>
      <c r="AA114" s="1177"/>
      <c r="AB114" s="1178"/>
      <c r="AC114" s="28">
        <f t="shared" si="2"/>
        <v>0</v>
      </c>
      <c r="AD114" s="98" t="s">
        <v>3457</v>
      </c>
      <c r="AE114" s="41">
        <f ca="1">'Alimentazione SP A'!H51</f>
        <v>0</v>
      </c>
      <c r="AF114" s="41">
        <f ca="1">'Alimentazione SP A'!I51</f>
        <v>0</v>
      </c>
    </row>
    <row r="115" spans="1:32" s="99" customFormat="1" ht="15.75" customHeight="1">
      <c r="A115" s="17"/>
      <c r="B115" s="1173" t="s">
        <v>1248</v>
      </c>
      <c r="C115" s="1174"/>
      <c r="D115" s="1174"/>
      <c r="E115" s="1174"/>
      <c r="F115" s="1175"/>
      <c r="G115" s="1176" t="s">
        <v>1279</v>
      </c>
      <c r="H115" s="1177"/>
      <c r="I115" s="1177"/>
      <c r="J115" s="1177"/>
      <c r="K115" s="1177"/>
      <c r="L115" s="1177"/>
      <c r="M115" s="1177"/>
      <c r="N115" s="1177"/>
      <c r="O115" s="1177"/>
      <c r="P115" s="1177"/>
      <c r="Q115" s="1177"/>
      <c r="R115" s="1177"/>
      <c r="S115" s="1177"/>
      <c r="T115" s="1177"/>
      <c r="U115" s="1177"/>
      <c r="V115" s="1177"/>
      <c r="W115" s="1177"/>
      <c r="X115" s="1177"/>
      <c r="Y115" s="1177"/>
      <c r="Z115" s="1177"/>
      <c r="AA115" s="1177"/>
      <c r="AB115" s="1178"/>
      <c r="AC115" s="28">
        <f t="shared" si="2"/>
        <v>0</v>
      </c>
      <c r="AD115" s="98" t="s">
        <v>3457</v>
      </c>
      <c r="AE115" s="41">
        <f ca="1">'Alimentazione SP A'!H53+'Alimentazione SP A'!H54+'Alimentazione SP A'!H55</f>
        <v>0</v>
      </c>
      <c r="AF115" s="41">
        <f ca="1">'Alimentazione SP A'!I53+'Alimentazione SP A'!I54+'Alimentazione SP A'!I55</f>
        <v>0</v>
      </c>
    </row>
    <row r="116" spans="1:32" s="99" customFormat="1" ht="15.75" customHeight="1">
      <c r="A116" s="17"/>
      <c r="B116" s="1173" t="s">
        <v>1280</v>
      </c>
      <c r="C116" s="1174"/>
      <c r="D116" s="1174"/>
      <c r="E116" s="1174"/>
      <c r="F116" s="1175"/>
      <c r="G116" s="1176" t="s">
        <v>1281</v>
      </c>
      <c r="H116" s="1177"/>
      <c r="I116" s="1177"/>
      <c r="J116" s="1177"/>
      <c r="K116" s="1177"/>
      <c r="L116" s="1177"/>
      <c r="M116" s="1177"/>
      <c r="N116" s="1177"/>
      <c r="O116" s="1177"/>
      <c r="P116" s="1177"/>
      <c r="Q116" s="1177"/>
      <c r="R116" s="1177"/>
      <c r="S116" s="1177"/>
      <c r="T116" s="1177"/>
      <c r="U116" s="1177"/>
      <c r="V116" s="1177"/>
      <c r="W116" s="1177"/>
      <c r="X116" s="1177"/>
      <c r="Y116" s="1177"/>
      <c r="Z116" s="1177"/>
      <c r="AA116" s="1177"/>
      <c r="AB116" s="1178"/>
      <c r="AC116" s="28">
        <f t="shared" si="2"/>
        <v>0</v>
      </c>
      <c r="AD116" s="98" t="s">
        <v>3457</v>
      </c>
      <c r="AE116" s="41">
        <f ca="1">'Alimentazione SP A'!H56</f>
        <v>0</v>
      </c>
      <c r="AF116" s="41">
        <f ca="1">'Alimentazione SP A'!I56</f>
        <v>0</v>
      </c>
    </row>
    <row r="117" spans="1:32" s="99" customFormat="1" ht="15.75" customHeight="1">
      <c r="A117" s="17"/>
      <c r="B117" s="1173" t="s">
        <v>1282</v>
      </c>
      <c r="C117" s="1174"/>
      <c r="D117" s="1174"/>
      <c r="E117" s="1174"/>
      <c r="F117" s="1175"/>
      <c r="G117" s="1176" t="s">
        <v>1283</v>
      </c>
      <c r="H117" s="1177"/>
      <c r="I117" s="1177"/>
      <c r="J117" s="1177"/>
      <c r="K117" s="1177"/>
      <c r="L117" s="1177"/>
      <c r="M117" s="1177"/>
      <c r="N117" s="1177"/>
      <c r="O117" s="1177"/>
      <c r="P117" s="1177"/>
      <c r="Q117" s="1177"/>
      <c r="R117" s="1177"/>
      <c r="S117" s="1177"/>
      <c r="T117" s="1177"/>
      <c r="U117" s="1177"/>
      <c r="V117" s="1177"/>
      <c r="W117" s="1177"/>
      <c r="X117" s="1177"/>
      <c r="Y117" s="1177"/>
      <c r="Z117" s="1177"/>
      <c r="AA117" s="1177"/>
      <c r="AB117" s="1178"/>
      <c r="AC117" s="28">
        <f t="shared" si="2"/>
        <v>0</v>
      </c>
      <c r="AD117" s="98" t="s">
        <v>3457</v>
      </c>
      <c r="AE117" s="41">
        <f ca="1">'Alimentazione SP A'!H57</f>
        <v>0</v>
      </c>
      <c r="AF117" s="41">
        <f ca="1">'Alimentazione SP A'!I57</f>
        <v>0</v>
      </c>
    </row>
    <row r="118" spans="1:32" s="99" customFormat="1" ht="15.75" customHeight="1">
      <c r="A118" s="17"/>
      <c r="B118" s="1173" t="s">
        <v>1284</v>
      </c>
      <c r="C118" s="1174"/>
      <c r="D118" s="1174"/>
      <c r="E118" s="1174"/>
      <c r="F118" s="1175"/>
      <c r="G118" s="1176" t="s">
        <v>1285</v>
      </c>
      <c r="H118" s="1177"/>
      <c r="I118" s="1177"/>
      <c r="J118" s="1177"/>
      <c r="K118" s="1177"/>
      <c r="L118" s="1177"/>
      <c r="M118" s="1177"/>
      <c r="N118" s="1177"/>
      <c r="O118" s="1177"/>
      <c r="P118" s="1177"/>
      <c r="Q118" s="1177"/>
      <c r="R118" s="1177"/>
      <c r="S118" s="1177"/>
      <c r="T118" s="1177"/>
      <c r="U118" s="1177"/>
      <c r="V118" s="1177"/>
      <c r="W118" s="1177"/>
      <c r="X118" s="1177"/>
      <c r="Y118" s="1177"/>
      <c r="Z118" s="1177"/>
      <c r="AA118" s="1177"/>
      <c r="AB118" s="1178"/>
      <c r="AC118" s="28">
        <f t="shared" si="2"/>
        <v>0</v>
      </c>
      <c r="AD118" s="98" t="s">
        <v>3457</v>
      </c>
      <c r="AE118" s="41">
        <f ca="1">'Alimentazione SP A'!H58</f>
        <v>0</v>
      </c>
      <c r="AF118" s="41">
        <f ca="1">'Alimentazione SP A'!I58</f>
        <v>0</v>
      </c>
    </row>
    <row r="119" spans="1:32" s="99" customFormat="1" ht="15.75" customHeight="1">
      <c r="A119" s="22"/>
      <c r="B119" s="1173" t="s">
        <v>1286</v>
      </c>
      <c r="C119" s="1174"/>
      <c r="D119" s="1174"/>
      <c r="E119" s="1174"/>
      <c r="F119" s="1175"/>
      <c r="G119" s="1176" t="s">
        <v>551</v>
      </c>
      <c r="H119" s="1177"/>
      <c r="I119" s="1177"/>
      <c r="J119" s="1177"/>
      <c r="K119" s="1177"/>
      <c r="L119" s="1177"/>
      <c r="M119" s="1177"/>
      <c r="N119" s="1177"/>
      <c r="O119" s="1177"/>
      <c r="P119" s="1177"/>
      <c r="Q119" s="1177"/>
      <c r="R119" s="1177"/>
      <c r="S119" s="1177"/>
      <c r="T119" s="1177"/>
      <c r="U119" s="1177"/>
      <c r="V119" s="1177"/>
      <c r="W119" s="1177"/>
      <c r="X119" s="1177"/>
      <c r="Y119" s="1177"/>
      <c r="Z119" s="1177"/>
      <c r="AA119" s="1177"/>
      <c r="AB119" s="1178"/>
      <c r="AC119" s="28">
        <f t="shared" si="2"/>
        <v>0</v>
      </c>
      <c r="AD119" s="98" t="s">
        <v>3457</v>
      </c>
      <c r="AE119" s="41">
        <f ca="1">'Alimentazione SP A'!H59</f>
        <v>0</v>
      </c>
      <c r="AF119" s="41">
        <f ca="1">'Alimentazione SP A'!I59</f>
        <v>0</v>
      </c>
    </row>
    <row r="120" spans="1:32" s="99" customFormat="1" ht="15.75" customHeight="1">
      <c r="A120" s="17"/>
      <c r="B120" s="1173" t="s">
        <v>1287</v>
      </c>
      <c r="C120" s="1174"/>
      <c r="D120" s="1174"/>
      <c r="E120" s="1174"/>
      <c r="F120" s="1175"/>
      <c r="G120" s="1176" t="s">
        <v>1288</v>
      </c>
      <c r="H120" s="1177"/>
      <c r="I120" s="1177"/>
      <c r="J120" s="1177"/>
      <c r="K120" s="1177"/>
      <c r="L120" s="1177"/>
      <c r="M120" s="1177"/>
      <c r="N120" s="1177"/>
      <c r="O120" s="1177"/>
      <c r="P120" s="1177"/>
      <c r="Q120" s="1177"/>
      <c r="R120" s="1177"/>
      <c r="S120" s="1177"/>
      <c r="T120" s="1177"/>
      <c r="U120" s="1177"/>
      <c r="V120" s="1177"/>
      <c r="W120" s="1177"/>
      <c r="X120" s="1177"/>
      <c r="Y120" s="1177"/>
      <c r="Z120" s="1177"/>
      <c r="AA120" s="1177"/>
      <c r="AB120" s="1178"/>
      <c r="AC120" s="28">
        <f>ROUND((AE120/1000),0)</f>
        <v>0</v>
      </c>
      <c r="AD120" s="98" t="s">
        <v>3457</v>
      </c>
      <c r="AE120" s="41">
        <f ca="1">'Alimentazione SP A'!H60</f>
        <v>0</v>
      </c>
      <c r="AF120" s="41">
        <f ca="1">'Alimentazione SP A'!I60</f>
        <v>0</v>
      </c>
    </row>
    <row r="121" spans="1:32" s="99" customFormat="1" ht="15.75" customHeight="1">
      <c r="A121" s="17"/>
      <c r="B121" s="1173" t="s">
        <v>1289</v>
      </c>
      <c r="C121" s="1174"/>
      <c r="D121" s="1174"/>
      <c r="E121" s="1174"/>
      <c r="F121" s="1175"/>
      <c r="G121" s="1176" t="s">
        <v>1290</v>
      </c>
      <c r="H121" s="1177"/>
      <c r="I121" s="1177"/>
      <c r="J121" s="1177"/>
      <c r="K121" s="1177"/>
      <c r="L121" s="1177"/>
      <c r="M121" s="1177"/>
      <c r="N121" s="1177"/>
      <c r="O121" s="1177"/>
      <c r="P121" s="1177"/>
      <c r="Q121" s="1177"/>
      <c r="R121" s="1177"/>
      <c r="S121" s="1177"/>
      <c r="T121" s="1177"/>
      <c r="U121" s="1177"/>
      <c r="V121" s="1177"/>
      <c r="W121" s="1177"/>
      <c r="X121" s="1177"/>
      <c r="Y121" s="1177"/>
      <c r="Z121" s="1177"/>
      <c r="AA121" s="1177"/>
      <c r="AB121" s="1178"/>
      <c r="AC121" s="28">
        <f>ROUND((AE121/1000),0)</f>
        <v>0</v>
      </c>
      <c r="AD121" s="98" t="s">
        <v>3457</v>
      </c>
      <c r="AE121" s="41">
        <f ca="1">'Alimentazione SP A'!H61</f>
        <v>0</v>
      </c>
      <c r="AF121" s="41">
        <f ca="1">'Alimentazione SP A'!I61</f>
        <v>0</v>
      </c>
    </row>
    <row r="122" spans="1:32" s="99" customFormat="1" ht="41.45" customHeight="1">
      <c r="A122" s="20"/>
      <c r="B122" s="1182" t="s">
        <v>1291</v>
      </c>
      <c r="C122" s="1183"/>
      <c r="D122" s="1183"/>
      <c r="E122" s="1183"/>
      <c r="F122" s="1184"/>
      <c r="G122" s="1179" t="s">
        <v>1292</v>
      </c>
      <c r="H122" s="1180"/>
      <c r="I122" s="1180"/>
      <c r="J122" s="1180"/>
      <c r="K122" s="1180"/>
      <c r="L122" s="1180"/>
      <c r="M122" s="1180"/>
      <c r="N122" s="1180"/>
      <c r="O122" s="1180"/>
      <c r="P122" s="1180"/>
      <c r="Q122" s="1180"/>
      <c r="R122" s="1180"/>
      <c r="S122" s="1180"/>
      <c r="T122" s="1180"/>
      <c r="U122" s="1180"/>
      <c r="V122" s="1180"/>
      <c r="W122" s="1180"/>
      <c r="X122" s="1180"/>
      <c r="Y122" s="1180"/>
      <c r="Z122" s="1180"/>
      <c r="AA122" s="1180"/>
      <c r="AB122" s="1181"/>
      <c r="AC122" s="133">
        <f>SUM(AC123:AC129)</f>
        <v>0</v>
      </c>
      <c r="AD122" s="96" t="s">
        <v>3457</v>
      </c>
      <c r="AE122" s="326">
        <f ca="1">SUM(AE123:AE129)</f>
        <v>0</v>
      </c>
      <c r="AF122" s="326">
        <f ca="1">SUM(AF123:AF129)</f>
        <v>0</v>
      </c>
    </row>
    <row r="123" spans="1:32" s="99" customFormat="1" ht="15.75" customHeight="1">
      <c r="A123" s="17"/>
      <c r="B123" s="1173" t="s">
        <v>1293</v>
      </c>
      <c r="C123" s="1174"/>
      <c r="D123" s="1174"/>
      <c r="E123" s="1174"/>
      <c r="F123" s="1175"/>
      <c r="G123" s="1176" t="s">
        <v>1294</v>
      </c>
      <c r="H123" s="1177"/>
      <c r="I123" s="1177"/>
      <c r="J123" s="1177"/>
      <c r="K123" s="1177"/>
      <c r="L123" s="1177"/>
      <c r="M123" s="1177"/>
      <c r="N123" s="1177"/>
      <c r="O123" s="1177"/>
      <c r="P123" s="1177"/>
      <c r="Q123" s="1177"/>
      <c r="R123" s="1177"/>
      <c r="S123" s="1177"/>
      <c r="T123" s="1177"/>
      <c r="U123" s="1177"/>
      <c r="V123" s="1177"/>
      <c r="W123" s="1177"/>
      <c r="X123" s="1177"/>
      <c r="Y123" s="1177"/>
      <c r="Z123" s="1177"/>
      <c r="AA123" s="1177"/>
      <c r="AB123" s="1178"/>
      <c r="AC123" s="28">
        <f t="shared" ref="AC123:AC129" si="3">ROUND((AE123/1000),0)</f>
        <v>0</v>
      </c>
      <c r="AD123" s="98" t="s">
        <v>3457</v>
      </c>
      <c r="AE123" s="41">
        <f ca="1">'Alimentazione SP A'!H63</f>
        <v>0</v>
      </c>
      <c r="AF123" s="41">
        <f ca="1">'Alimentazione SP A'!I63</f>
        <v>0</v>
      </c>
    </row>
    <row r="124" spans="1:32" s="99" customFormat="1" ht="15.75" customHeight="1">
      <c r="A124" s="17"/>
      <c r="B124" s="1173" t="s">
        <v>1295</v>
      </c>
      <c r="C124" s="1174"/>
      <c r="D124" s="1174"/>
      <c r="E124" s="1174"/>
      <c r="F124" s="1175"/>
      <c r="G124" s="1176" t="s">
        <v>1296</v>
      </c>
      <c r="H124" s="1177"/>
      <c r="I124" s="1177"/>
      <c r="J124" s="1177"/>
      <c r="K124" s="1177"/>
      <c r="L124" s="1177"/>
      <c r="M124" s="1177"/>
      <c r="N124" s="1177"/>
      <c r="O124" s="1177"/>
      <c r="P124" s="1177"/>
      <c r="Q124" s="1177"/>
      <c r="R124" s="1177"/>
      <c r="S124" s="1177"/>
      <c r="T124" s="1177"/>
      <c r="U124" s="1177"/>
      <c r="V124" s="1177"/>
      <c r="W124" s="1177"/>
      <c r="X124" s="1177"/>
      <c r="Y124" s="1177"/>
      <c r="Z124" s="1177"/>
      <c r="AA124" s="1177"/>
      <c r="AB124" s="1178"/>
      <c r="AC124" s="28">
        <f t="shared" si="3"/>
        <v>0</v>
      </c>
      <c r="AD124" s="98" t="s">
        <v>3457</v>
      </c>
      <c r="AE124" s="41">
        <f ca="1">'Alimentazione SP A'!H64</f>
        <v>0</v>
      </c>
      <c r="AF124" s="41">
        <f ca="1">'Alimentazione SP A'!I64</f>
        <v>0</v>
      </c>
    </row>
    <row r="125" spans="1:32" s="99" customFormat="1" ht="15.75" customHeight="1">
      <c r="A125" s="17"/>
      <c r="B125" s="1173" t="s">
        <v>1297</v>
      </c>
      <c r="C125" s="1174"/>
      <c r="D125" s="1174"/>
      <c r="E125" s="1174"/>
      <c r="F125" s="1175"/>
      <c r="G125" s="1176" t="s">
        <v>1298</v>
      </c>
      <c r="H125" s="1177"/>
      <c r="I125" s="1177"/>
      <c r="J125" s="1177"/>
      <c r="K125" s="1177"/>
      <c r="L125" s="1177"/>
      <c r="M125" s="1177"/>
      <c r="N125" s="1177"/>
      <c r="O125" s="1177"/>
      <c r="P125" s="1177"/>
      <c r="Q125" s="1177"/>
      <c r="R125" s="1177"/>
      <c r="S125" s="1177"/>
      <c r="T125" s="1177"/>
      <c r="U125" s="1177"/>
      <c r="V125" s="1177"/>
      <c r="W125" s="1177"/>
      <c r="X125" s="1177"/>
      <c r="Y125" s="1177"/>
      <c r="Z125" s="1177"/>
      <c r="AA125" s="1177"/>
      <c r="AB125" s="1178"/>
      <c r="AC125" s="28">
        <f t="shared" si="3"/>
        <v>0</v>
      </c>
      <c r="AD125" s="98" t="s">
        <v>3457</v>
      </c>
      <c r="AE125" s="41">
        <f ca="1">'Alimentazione SP A'!H65</f>
        <v>0</v>
      </c>
      <c r="AF125" s="41">
        <f ca="1">'Alimentazione SP A'!I65</f>
        <v>0</v>
      </c>
    </row>
    <row r="126" spans="1:32" s="99" customFormat="1" ht="15.75" customHeight="1">
      <c r="A126" s="17"/>
      <c r="B126" s="1173" t="s">
        <v>1299</v>
      </c>
      <c r="C126" s="1174"/>
      <c r="D126" s="1174"/>
      <c r="E126" s="1174"/>
      <c r="F126" s="1175"/>
      <c r="G126" s="1176" t="s">
        <v>1300</v>
      </c>
      <c r="H126" s="1177"/>
      <c r="I126" s="1177"/>
      <c r="J126" s="1177"/>
      <c r="K126" s="1177"/>
      <c r="L126" s="1177"/>
      <c r="M126" s="1177"/>
      <c r="N126" s="1177"/>
      <c r="O126" s="1177"/>
      <c r="P126" s="1177"/>
      <c r="Q126" s="1177"/>
      <c r="R126" s="1177"/>
      <c r="S126" s="1177"/>
      <c r="T126" s="1177"/>
      <c r="U126" s="1177"/>
      <c r="V126" s="1177"/>
      <c r="W126" s="1177"/>
      <c r="X126" s="1177"/>
      <c r="Y126" s="1177"/>
      <c r="Z126" s="1177"/>
      <c r="AA126" s="1177"/>
      <c r="AB126" s="1178"/>
      <c r="AC126" s="28">
        <f t="shared" si="3"/>
        <v>0</v>
      </c>
      <c r="AD126" s="98" t="s">
        <v>3457</v>
      </c>
      <c r="AE126" s="41">
        <f ca="1">'Alimentazione SP A'!H66</f>
        <v>0</v>
      </c>
      <c r="AF126" s="41">
        <f ca="1">'Alimentazione SP A'!I66</f>
        <v>0</v>
      </c>
    </row>
    <row r="127" spans="1:32" s="99" customFormat="1" ht="15.75" customHeight="1">
      <c r="A127" s="17"/>
      <c r="B127" s="1173" t="s">
        <v>1301</v>
      </c>
      <c r="C127" s="1174"/>
      <c r="D127" s="1174"/>
      <c r="E127" s="1174"/>
      <c r="F127" s="1175"/>
      <c r="G127" s="1176" t="s">
        <v>2514</v>
      </c>
      <c r="H127" s="1177"/>
      <c r="I127" s="1177"/>
      <c r="J127" s="1177"/>
      <c r="K127" s="1177"/>
      <c r="L127" s="1177"/>
      <c r="M127" s="1177"/>
      <c r="N127" s="1177"/>
      <c r="O127" s="1177"/>
      <c r="P127" s="1177"/>
      <c r="Q127" s="1177"/>
      <c r="R127" s="1177"/>
      <c r="S127" s="1177"/>
      <c r="T127" s="1177"/>
      <c r="U127" s="1177"/>
      <c r="V127" s="1177"/>
      <c r="W127" s="1177"/>
      <c r="X127" s="1177"/>
      <c r="Y127" s="1177"/>
      <c r="Z127" s="1177"/>
      <c r="AA127" s="1177"/>
      <c r="AB127" s="1178"/>
      <c r="AC127" s="28">
        <f t="shared" si="3"/>
        <v>0</v>
      </c>
      <c r="AD127" s="98" t="s">
        <v>3457</v>
      </c>
      <c r="AE127" s="41">
        <f ca="1">'Alimentazione SP A'!H67</f>
        <v>0</v>
      </c>
      <c r="AF127" s="41">
        <f ca="1">'Alimentazione SP A'!I67</f>
        <v>0</v>
      </c>
    </row>
    <row r="128" spans="1:32" s="99" customFormat="1" ht="15.75" customHeight="1">
      <c r="A128" s="17"/>
      <c r="B128" s="1173" t="s">
        <v>2515</v>
      </c>
      <c r="C128" s="1174"/>
      <c r="D128" s="1174"/>
      <c r="E128" s="1174"/>
      <c r="F128" s="1175"/>
      <c r="G128" s="1176" t="s">
        <v>2516</v>
      </c>
      <c r="H128" s="1177"/>
      <c r="I128" s="1177"/>
      <c r="J128" s="1177"/>
      <c r="K128" s="1177"/>
      <c r="L128" s="1177"/>
      <c r="M128" s="1177"/>
      <c r="N128" s="1177"/>
      <c r="O128" s="1177"/>
      <c r="P128" s="1177"/>
      <c r="Q128" s="1177"/>
      <c r="R128" s="1177"/>
      <c r="S128" s="1177"/>
      <c r="T128" s="1177"/>
      <c r="U128" s="1177"/>
      <c r="V128" s="1177"/>
      <c r="W128" s="1177"/>
      <c r="X128" s="1177"/>
      <c r="Y128" s="1177"/>
      <c r="Z128" s="1177"/>
      <c r="AA128" s="1177"/>
      <c r="AB128" s="1178"/>
      <c r="AC128" s="28">
        <f t="shared" si="3"/>
        <v>0</v>
      </c>
      <c r="AD128" s="98" t="s">
        <v>3457</v>
      </c>
      <c r="AE128" s="41">
        <f ca="1">'Alimentazione SP A'!H68</f>
        <v>0</v>
      </c>
      <c r="AF128" s="41">
        <f ca="1">'Alimentazione SP A'!I68</f>
        <v>0</v>
      </c>
    </row>
    <row r="129" spans="1:32" s="99" customFormat="1" ht="15.75" customHeight="1" thickBot="1">
      <c r="A129" s="100"/>
      <c r="B129" s="1246" t="s">
        <v>2517</v>
      </c>
      <c r="C129" s="1247"/>
      <c r="D129" s="1247"/>
      <c r="E129" s="1247"/>
      <c r="F129" s="1248"/>
      <c r="G129" s="1249" t="s">
        <v>2518</v>
      </c>
      <c r="H129" s="1250"/>
      <c r="I129" s="1250"/>
      <c r="J129" s="1250"/>
      <c r="K129" s="1250"/>
      <c r="L129" s="1250"/>
      <c r="M129" s="1250"/>
      <c r="N129" s="1250"/>
      <c r="O129" s="1250"/>
      <c r="P129" s="1250"/>
      <c r="Q129" s="1250"/>
      <c r="R129" s="1250"/>
      <c r="S129" s="1250"/>
      <c r="T129" s="1250"/>
      <c r="U129" s="1250"/>
      <c r="V129" s="1250"/>
      <c r="W129" s="1250"/>
      <c r="X129" s="1250"/>
      <c r="Y129" s="1250"/>
      <c r="Z129" s="1250"/>
      <c r="AA129" s="1250"/>
      <c r="AB129" s="1251"/>
      <c r="AC129" s="28">
        <f t="shared" si="3"/>
        <v>0</v>
      </c>
      <c r="AD129" s="98" t="s">
        <v>3457</v>
      </c>
      <c r="AE129" s="41">
        <f ca="1">'Alimentazione SP A'!H69</f>
        <v>0</v>
      </c>
      <c r="AF129" s="41">
        <f ca="1">'Alimentazione SP A'!I69</f>
        <v>0</v>
      </c>
    </row>
    <row r="130" spans="1:32" s="99" customFormat="1" ht="15.75" customHeight="1">
      <c r="A130" s="101"/>
      <c r="B130" s="1243" t="s">
        <v>2519</v>
      </c>
      <c r="C130" s="1244"/>
      <c r="D130" s="1244"/>
      <c r="E130" s="1244"/>
      <c r="F130" s="1245"/>
      <c r="G130" s="1240" t="s">
        <v>2520</v>
      </c>
      <c r="H130" s="1241"/>
      <c r="I130" s="1241"/>
      <c r="J130" s="1241"/>
      <c r="K130" s="1241"/>
      <c r="L130" s="1241"/>
      <c r="M130" s="1241"/>
      <c r="N130" s="1241"/>
      <c r="O130" s="1241"/>
      <c r="P130" s="1241"/>
      <c r="Q130" s="1241"/>
      <c r="R130" s="1241"/>
      <c r="S130" s="1241"/>
      <c r="T130" s="1241"/>
      <c r="U130" s="1241"/>
      <c r="V130" s="1241"/>
      <c r="W130" s="1241"/>
      <c r="X130" s="1241"/>
      <c r="Y130" s="1241"/>
      <c r="Z130" s="1241"/>
      <c r="AA130" s="1241"/>
      <c r="AB130" s="1242"/>
      <c r="AC130" s="134">
        <f>AC131+AC146+AC164+AC165+AC172+AC176+AC177</f>
        <v>0</v>
      </c>
      <c r="AD130" s="93" t="s">
        <v>3457</v>
      </c>
      <c r="AE130" s="328">
        <f ca="1">AE131+AE146+AE164+AE165+AE172+AE176+AE177</f>
        <v>0</v>
      </c>
      <c r="AF130" s="328">
        <f ca="1">AF131+AF146+AF164+AF165+AF172+AF176+AF177</f>
        <v>0</v>
      </c>
    </row>
    <row r="131" spans="1:32" s="99" customFormat="1" ht="15.75" customHeight="1">
      <c r="A131" s="20"/>
      <c r="B131" s="1182" t="s">
        <v>2521</v>
      </c>
      <c r="C131" s="1183"/>
      <c r="D131" s="1183"/>
      <c r="E131" s="1183"/>
      <c r="F131" s="1184"/>
      <c r="G131" s="1179" t="s">
        <v>2522</v>
      </c>
      <c r="H131" s="1180"/>
      <c r="I131" s="1180"/>
      <c r="J131" s="1180"/>
      <c r="K131" s="1180"/>
      <c r="L131" s="1180"/>
      <c r="M131" s="1180"/>
      <c r="N131" s="1180"/>
      <c r="O131" s="1180"/>
      <c r="P131" s="1180"/>
      <c r="Q131" s="1180"/>
      <c r="R131" s="1180"/>
      <c r="S131" s="1180"/>
      <c r="T131" s="1180"/>
      <c r="U131" s="1180"/>
      <c r="V131" s="1180"/>
      <c r="W131" s="1180"/>
      <c r="X131" s="1180"/>
      <c r="Y131" s="1180"/>
      <c r="Z131" s="1180"/>
      <c r="AA131" s="1180"/>
      <c r="AB131" s="1181"/>
      <c r="AC131" s="133">
        <f>SUM(AC132:AC140)+AC145</f>
        <v>0</v>
      </c>
      <c r="AD131" s="96" t="s">
        <v>3457</v>
      </c>
      <c r="AE131" s="326">
        <f ca="1">SUM(AE132:AE140)+AE145</f>
        <v>0</v>
      </c>
      <c r="AF131" s="326">
        <f ca="1">SUM(AF132:AF140)+AF145</f>
        <v>0</v>
      </c>
    </row>
    <row r="132" spans="1:32" s="99" customFormat="1" ht="15.75" customHeight="1">
      <c r="A132" s="17" t="s">
        <v>847</v>
      </c>
      <c r="B132" s="1173" t="s">
        <v>2523</v>
      </c>
      <c r="C132" s="1174"/>
      <c r="D132" s="1174"/>
      <c r="E132" s="1174"/>
      <c r="F132" s="1175"/>
      <c r="G132" s="1176" t="s">
        <v>2524</v>
      </c>
      <c r="H132" s="1177"/>
      <c r="I132" s="1177"/>
      <c r="J132" s="1177"/>
      <c r="K132" s="1177"/>
      <c r="L132" s="1177"/>
      <c r="M132" s="1177"/>
      <c r="N132" s="1177"/>
      <c r="O132" s="1177"/>
      <c r="P132" s="1177"/>
      <c r="Q132" s="1177"/>
      <c r="R132" s="1177"/>
      <c r="S132" s="1177"/>
      <c r="T132" s="1177"/>
      <c r="U132" s="1177"/>
      <c r="V132" s="1177"/>
      <c r="W132" s="1177"/>
      <c r="X132" s="1177"/>
      <c r="Y132" s="1177"/>
      <c r="Z132" s="1177"/>
      <c r="AA132" s="1177"/>
      <c r="AB132" s="1178"/>
      <c r="AC132" s="28">
        <f t="shared" ref="AC132:AC139" si="4">ROUND((AE132/1000),0)</f>
        <v>0</v>
      </c>
      <c r="AD132" s="98" t="s">
        <v>3457</v>
      </c>
      <c r="AE132" s="41">
        <f ca="1">'Alimentazione SP A'!H72-'Alimentazione SP P'!H71</f>
        <v>0</v>
      </c>
      <c r="AF132" s="41">
        <f ca="1">'Alimentazione SP A'!I72-'Alimentazione SP P'!I71</f>
        <v>0</v>
      </c>
    </row>
    <row r="133" spans="1:32" s="99" customFormat="1" ht="15.75" customHeight="1">
      <c r="A133" s="17" t="s">
        <v>847</v>
      </c>
      <c r="B133" s="1173" t="s">
        <v>2525</v>
      </c>
      <c r="C133" s="1174"/>
      <c r="D133" s="1174"/>
      <c r="E133" s="1174"/>
      <c r="F133" s="1175"/>
      <c r="G133" s="1176" t="s">
        <v>2526</v>
      </c>
      <c r="H133" s="1177"/>
      <c r="I133" s="1177"/>
      <c r="J133" s="1177"/>
      <c r="K133" s="1177"/>
      <c r="L133" s="1177"/>
      <c r="M133" s="1177"/>
      <c r="N133" s="1177"/>
      <c r="O133" s="1177"/>
      <c r="P133" s="1177"/>
      <c r="Q133" s="1177"/>
      <c r="R133" s="1177"/>
      <c r="S133" s="1177"/>
      <c r="T133" s="1177"/>
      <c r="U133" s="1177"/>
      <c r="V133" s="1177"/>
      <c r="W133" s="1177"/>
      <c r="X133" s="1177"/>
      <c r="Y133" s="1177"/>
      <c r="Z133" s="1177"/>
      <c r="AA133" s="1177"/>
      <c r="AB133" s="1178"/>
      <c r="AC133" s="28">
        <f t="shared" si="4"/>
        <v>0</v>
      </c>
      <c r="AD133" s="98" t="s">
        <v>3457</v>
      </c>
      <c r="AE133" s="41">
        <f ca="1">'Alimentazione SP A'!H73-'Alimentazione SP P'!H72</f>
        <v>0</v>
      </c>
      <c r="AF133" s="41">
        <f ca="1">'Alimentazione SP A'!I73-'Alimentazione SP P'!I72</f>
        <v>0</v>
      </c>
    </row>
    <row r="134" spans="1:32" s="99" customFormat="1" ht="19.5" customHeight="1">
      <c r="A134" s="17" t="s">
        <v>2152</v>
      </c>
      <c r="B134" s="1173" t="s">
        <v>2527</v>
      </c>
      <c r="C134" s="1174"/>
      <c r="D134" s="1174"/>
      <c r="E134" s="1174"/>
      <c r="F134" s="1175"/>
      <c r="G134" s="1176" t="s">
        <v>2548</v>
      </c>
      <c r="H134" s="1177"/>
      <c r="I134" s="1177"/>
      <c r="J134" s="1177"/>
      <c r="K134" s="1177"/>
      <c r="L134" s="1177"/>
      <c r="M134" s="1177"/>
      <c r="N134" s="1177"/>
      <c r="O134" s="1177"/>
      <c r="P134" s="1177"/>
      <c r="Q134" s="1177"/>
      <c r="R134" s="1177"/>
      <c r="S134" s="1177"/>
      <c r="T134" s="1177"/>
      <c r="U134" s="1177"/>
      <c r="V134" s="1177"/>
      <c r="W134" s="1177"/>
      <c r="X134" s="1177"/>
      <c r="Y134" s="1177"/>
      <c r="Z134" s="1177"/>
      <c r="AA134" s="1177"/>
      <c r="AB134" s="1178"/>
      <c r="AC134" s="28">
        <f t="shared" si="4"/>
        <v>0</v>
      </c>
      <c r="AD134" s="98" t="s">
        <v>3457</v>
      </c>
      <c r="AE134" s="41">
        <f ca="1">'Alimentazione SP A'!H74-'Alimentazione SP P'!H73</f>
        <v>0</v>
      </c>
      <c r="AF134" s="41">
        <f ca="1">'Alimentazione SP A'!I74-'Alimentazione SP P'!I73</f>
        <v>0</v>
      </c>
    </row>
    <row r="135" spans="1:32" s="99" customFormat="1" ht="18.75" customHeight="1">
      <c r="A135" s="17"/>
      <c r="B135" s="1173" t="s">
        <v>2549</v>
      </c>
      <c r="C135" s="1174"/>
      <c r="D135" s="1174"/>
      <c r="E135" s="1174"/>
      <c r="F135" s="1175"/>
      <c r="G135" s="1176" t="s">
        <v>2550</v>
      </c>
      <c r="H135" s="1177"/>
      <c r="I135" s="1177"/>
      <c r="J135" s="1177"/>
      <c r="K135" s="1177"/>
      <c r="L135" s="1177"/>
      <c r="M135" s="1177"/>
      <c r="N135" s="1177"/>
      <c r="O135" s="1177"/>
      <c r="P135" s="1177"/>
      <c r="Q135" s="1177"/>
      <c r="R135" s="1177"/>
      <c r="S135" s="1177"/>
      <c r="T135" s="1177"/>
      <c r="U135" s="1177"/>
      <c r="V135" s="1177"/>
      <c r="W135" s="1177"/>
      <c r="X135" s="1177"/>
      <c r="Y135" s="1177"/>
      <c r="Z135" s="1177"/>
      <c r="AA135" s="1177"/>
      <c r="AB135" s="1178"/>
      <c r="AC135" s="28">
        <f t="shared" si="4"/>
        <v>0</v>
      </c>
      <c r="AD135" s="98" t="s">
        <v>3457</v>
      </c>
      <c r="AE135" s="41">
        <f ca="1">'Alimentazione SP A'!H75-'Alimentazione SP P'!H74</f>
        <v>0</v>
      </c>
      <c r="AF135" s="41">
        <f ca="1">'Alimentazione SP A'!I75-'Alimentazione SP P'!I74</f>
        <v>0</v>
      </c>
    </row>
    <row r="136" spans="1:32" s="99" customFormat="1" ht="15.75" customHeight="1">
      <c r="A136" s="17" t="s">
        <v>847</v>
      </c>
      <c r="B136" s="1173" t="s">
        <v>2551</v>
      </c>
      <c r="C136" s="1174"/>
      <c r="D136" s="1174"/>
      <c r="E136" s="1174"/>
      <c r="F136" s="1175"/>
      <c r="G136" s="1176" t="s">
        <v>2552</v>
      </c>
      <c r="H136" s="1177"/>
      <c r="I136" s="1177"/>
      <c r="J136" s="1177"/>
      <c r="K136" s="1177"/>
      <c r="L136" s="1177"/>
      <c r="M136" s="1177"/>
      <c r="N136" s="1177"/>
      <c r="O136" s="1177"/>
      <c r="P136" s="1177"/>
      <c r="Q136" s="1177"/>
      <c r="R136" s="1177"/>
      <c r="S136" s="1177"/>
      <c r="T136" s="1177"/>
      <c r="U136" s="1177"/>
      <c r="V136" s="1177"/>
      <c r="W136" s="1177"/>
      <c r="X136" s="1177"/>
      <c r="Y136" s="1177"/>
      <c r="Z136" s="1177"/>
      <c r="AA136" s="1177"/>
      <c r="AB136" s="1178"/>
      <c r="AC136" s="28">
        <f t="shared" si="4"/>
        <v>0</v>
      </c>
      <c r="AD136" s="98" t="s">
        <v>3457</v>
      </c>
      <c r="AE136" s="41">
        <f ca="1">'Alimentazione SP A'!H76-'Alimentazione SP P'!H75</f>
        <v>0</v>
      </c>
      <c r="AF136" s="41">
        <f ca="1">'Alimentazione SP A'!I76-'Alimentazione SP P'!I75</f>
        <v>0</v>
      </c>
    </row>
    <row r="137" spans="1:32" s="99" customFormat="1" ht="15.75" customHeight="1">
      <c r="A137" s="17" t="s">
        <v>847</v>
      </c>
      <c r="B137" s="1173" t="s">
        <v>2553</v>
      </c>
      <c r="C137" s="1174"/>
      <c r="D137" s="1174"/>
      <c r="E137" s="1174"/>
      <c r="F137" s="1175"/>
      <c r="G137" s="1176" t="s">
        <v>2554</v>
      </c>
      <c r="H137" s="1177"/>
      <c r="I137" s="1177"/>
      <c r="J137" s="1177"/>
      <c r="K137" s="1177"/>
      <c r="L137" s="1177"/>
      <c r="M137" s="1177"/>
      <c r="N137" s="1177"/>
      <c r="O137" s="1177"/>
      <c r="P137" s="1177"/>
      <c r="Q137" s="1177"/>
      <c r="R137" s="1177"/>
      <c r="S137" s="1177"/>
      <c r="T137" s="1177"/>
      <c r="U137" s="1177"/>
      <c r="V137" s="1177"/>
      <c r="W137" s="1177"/>
      <c r="X137" s="1177"/>
      <c r="Y137" s="1177"/>
      <c r="Z137" s="1177"/>
      <c r="AA137" s="1177"/>
      <c r="AB137" s="1178"/>
      <c r="AC137" s="28">
        <f t="shared" si="4"/>
        <v>0</v>
      </c>
      <c r="AD137" s="98" t="s">
        <v>3457</v>
      </c>
      <c r="AE137" s="41">
        <f ca="1">'Alimentazione SP A'!H77-'Alimentazione SP P'!H76</f>
        <v>0</v>
      </c>
      <c r="AF137" s="41">
        <f ca="1">'Alimentazione SP A'!I77-'Alimentazione SP P'!I76</f>
        <v>0</v>
      </c>
    </row>
    <row r="138" spans="1:32" s="99" customFormat="1" ht="15.75" customHeight="1">
      <c r="A138" s="17" t="s">
        <v>847</v>
      </c>
      <c r="B138" s="1173" t="s">
        <v>2555</v>
      </c>
      <c r="C138" s="1174"/>
      <c r="D138" s="1174"/>
      <c r="E138" s="1174"/>
      <c r="F138" s="1175"/>
      <c r="G138" s="1176" t="s">
        <v>2556</v>
      </c>
      <c r="H138" s="1177"/>
      <c r="I138" s="1177"/>
      <c r="J138" s="1177"/>
      <c r="K138" s="1177"/>
      <c r="L138" s="1177"/>
      <c r="M138" s="1177"/>
      <c r="N138" s="1177"/>
      <c r="O138" s="1177"/>
      <c r="P138" s="1177"/>
      <c r="Q138" s="1177"/>
      <c r="R138" s="1177"/>
      <c r="S138" s="1177"/>
      <c r="T138" s="1177"/>
      <c r="U138" s="1177"/>
      <c r="V138" s="1177"/>
      <c r="W138" s="1177"/>
      <c r="X138" s="1177"/>
      <c r="Y138" s="1177"/>
      <c r="Z138" s="1177"/>
      <c r="AA138" s="1177"/>
      <c r="AB138" s="1178"/>
      <c r="AC138" s="28">
        <f t="shared" si="4"/>
        <v>0</v>
      </c>
      <c r="AD138" s="98" t="s">
        <v>3457</v>
      </c>
      <c r="AE138" s="41">
        <f ca="1">'Alimentazione SP A'!H79+'Alimentazione SP A'!H80+'Alimentazione SP A'!H81-'Alimentazione SP P'!H77</f>
        <v>0</v>
      </c>
      <c r="AF138" s="41">
        <f ca="1">'Alimentazione SP A'!I79+'Alimentazione SP A'!I80+'Alimentazione SP A'!I81-'Alimentazione SP P'!I77</f>
        <v>0</v>
      </c>
    </row>
    <row r="139" spans="1:32" s="99" customFormat="1" ht="15.75" customHeight="1">
      <c r="A139" s="17" t="s">
        <v>847</v>
      </c>
      <c r="B139" s="1173" t="s">
        <v>2557</v>
      </c>
      <c r="C139" s="1174"/>
      <c r="D139" s="1174"/>
      <c r="E139" s="1174"/>
      <c r="F139" s="1175"/>
      <c r="G139" s="1176" t="s">
        <v>2558</v>
      </c>
      <c r="H139" s="1177"/>
      <c r="I139" s="1177"/>
      <c r="J139" s="1177"/>
      <c r="K139" s="1177"/>
      <c r="L139" s="1177"/>
      <c r="M139" s="1177"/>
      <c r="N139" s="1177"/>
      <c r="O139" s="1177"/>
      <c r="P139" s="1177"/>
      <c r="Q139" s="1177"/>
      <c r="R139" s="1177"/>
      <c r="S139" s="1177"/>
      <c r="T139" s="1177"/>
      <c r="U139" s="1177"/>
      <c r="V139" s="1177"/>
      <c r="W139" s="1177"/>
      <c r="X139" s="1177"/>
      <c r="Y139" s="1177"/>
      <c r="Z139" s="1177"/>
      <c r="AA139" s="1177"/>
      <c r="AB139" s="1178"/>
      <c r="AC139" s="28">
        <f t="shared" si="4"/>
        <v>0</v>
      </c>
      <c r="AD139" s="98" t="s">
        <v>3457</v>
      </c>
      <c r="AE139" s="41">
        <f ca="1">'Alimentazione SP A'!H82-'Alimentazione SP P'!H78</f>
        <v>0</v>
      </c>
      <c r="AF139" s="41">
        <f ca="1">'Alimentazione SP A'!I82-'Alimentazione SP P'!I78</f>
        <v>0</v>
      </c>
    </row>
    <row r="140" spans="1:32" s="99" customFormat="1" ht="15.75" customHeight="1">
      <c r="A140" s="19"/>
      <c r="B140" s="1261" t="s">
        <v>2559</v>
      </c>
      <c r="C140" s="1262"/>
      <c r="D140" s="1262"/>
      <c r="E140" s="1262"/>
      <c r="F140" s="1263"/>
      <c r="G140" s="1258" t="s">
        <v>2560</v>
      </c>
      <c r="H140" s="1259"/>
      <c r="I140" s="1259"/>
      <c r="J140" s="1259"/>
      <c r="K140" s="1259"/>
      <c r="L140" s="1259"/>
      <c r="M140" s="1259"/>
      <c r="N140" s="1259"/>
      <c r="O140" s="1259"/>
      <c r="P140" s="1259"/>
      <c r="Q140" s="1259"/>
      <c r="R140" s="1259"/>
      <c r="S140" s="1259"/>
      <c r="T140" s="1259"/>
      <c r="U140" s="1259"/>
      <c r="V140" s="1259"/>
      <c r="W140" s="1259"/>
      <c r="X140" s="1259"/>
      <c r="Y140" s="1259"/>
      <c r="Z140" s="1259"/>
      <c r="AA140" s="1259"/>
      <c r="AB140" s="1260"/>
      <c r="AC140" s="139">
        <f>SUM(AC141:AC144)</f>
        <v>0</v>
      </c>
      <c r="AD140" s="102" t="s">
        <v>3457</v>
      </c>
      <c r="AE140" s="42">
        <f ca="1">SUM(AE141:AE144)</f>
        <v>0</v>
      </c>
      <c r="AF140" s="42">
        <f ca="1">SUM(AF141:AF144)</f>
        <v>0</v>
      </c>
    </row>
    <row r="141" spans="1:32" s="99" customFormat="1" ht="15.75" customHeight="1">
      <c r="A141" s="17" t="s">
        <v>847</v>
      </c>
      <c r="B141" s="1173" t="s">
        <v>2561</v>
      </c>
      <c r="C141" s="1174"/>
      <c r="D141" s="1174"/>
      <c r="E141" s="1174"/>
      <c r="F141" s="1175"/>
      <c r="G141" s="1176" t="s">
        <v>2291</v>
      </c>
      <c r="H141" s="1177"/>
      <c r="I141" s="1177"/>
      <c r="J141" s="1177"/>
      <c r="K141" s="1177"/>
      <c r="L141" s="1177"/>
      <c r="M141" s="1177"/>
      <c r="N141" s="1177"/>
      <c r="O141" s="1177"/>
      <c r="P141" s="1177"/>
      <c r="Q141" s="1177"/>
      <c r="R141" s="1177"/>
      <c r="S141" s="1177"/>
      <c r="T141" s="1177"/>
      <c r="U141" s="1177"/>
      <c r="V141" s="1177"/>
      <c r="W141" s="1177"/>
      <c r="X141" s="1177"/>
      <c r="Y141" s="1177"/>
      <c r="Z141" s="1177"/>
      <c r="AA141" s="1177"/>
      <c r="AB141" s="1178"/>
      <c r="AC141" s="28">
        <f>ROUND((AE141/1000),0)</f>
        <v>0</v>
      </c>
      <c r="AD141" s="98" t="s">
        <v>3457</v>
      </c>
      <c r="AE141" s="41">
        <f ca="1">'Alimentazione SP A'!H84-'Alimentazione SP P'!H79</f>
        <v>0</v>
      </c>
      <c r="AF141" s="41">
        <f ca="1">'Alimentazione SP A'!I84-'Alimentazione SP P'!I79</f>
        <v>0</v>
      </c>
    </row>
    <row r="142" spans="1:32" s="99" customFormat="1" ht="15.75" customHeight="1">
      <c r="A142" s="17" t="s">
        <v>847</v>
      </c>
      <c r="B142" s="1173" t="s">
        <v>2562</v>
      </c>
      <c r="C142" s="1174"/>
      <c r="D142" s="1174"/>
      <c r="E142" s="1174"/>
      <c r="F142" s="1175"/>
      <c r="G142" s="1176" t="s">
        <v>2292</v>
      </c>
      <c r="H142" s="1177"/>
      <c r="I142" s="1177"/>
      <c r="J142" s="1177"/>
      <c r="K142" s="1177"/>
      <c r="L142" s="1177"/>
      <c r="M142" s="1177"/>
      <c r="N142" s="1177"/>
      <c r="O142" s="1177"/>
      <c r="P142" s="1177"/>
      <c r="Q142" s="1177"/>
      <c r="R142" s="1177"/>
      <c r="S142" s="1177"/>
      <c r="T142" s="1177"/>
      <c r="U142" s="1177"/>
      <c r="V142" s="1177"/>
      <c r="W142" s="1177"/>
      <c r="X142" s="1177"/>
      <c r="Y142" s="1177"/>
      <c r="Z142" s="1177"/>
      <c r="AA142" s="1177"/>
      <c r="AB142" s="1178"/>
      <c r="AC142" s="28">
        <f>ROUND((AE142/1000),0)</f>
        <v>0</v>
      </c>
      <c r="AD142" s="98" t="s">
        <v>3457</v>
      </c>
      <c r="AE142" s="41">
        <f ca="1">'Alimentazione SP A'!H85-'Alimentazione SP P'!H80</f>
        <v>0</v>
      </c>
      <c r="AF142" s="41">
        <f ca="1">'Alimentazione SP A'!I85-'Alimentazione SP P'!I80</f>
        <v>0</v>
      </c>
    </row>
    <row r="143" spans="1:32" s="99" customFormat="1" ht="15.75" customHeight="1">
      <c r="A143" s="17" t="s">
        <v>847</v>
      </c>
      <c r="B143" s="1173" t="s">
        <v>2563</v>
      </c>
      <c r="C143" s="1174"/>
      <c r="D143" s="1174"/>
      <c r="E143" s="1174"/>
      <c r="F143" s="1175"/>
      <c r="G143" s="1176" t="s">
        <v>2293</v>
      </c>
      <c r="H143" s="1177"/>
      <c r="I143" s="1177"/>
      <c r="J143" s="1177"/>
      <c r="K143" s="1177"/>
      <c r="L143" s="1177"/>
      <c r="M143" s="1177"/>
      <c r="N143" s="1177"/>
      <c r="O143" s="1177"/>
      <c r="P143" s="1177"/>
      <c r="Q143" s="1177"/>
      <c r="R143" s="1177"/>
      <c r="S143" s="1177"/>
      <c r="T143" s="1177"/>
      <c r="U143" s="1177"/>
      <c r="V143" s="1177"/>
      <c r="W143" s="1177"/>
      <c r="X143" s="1177"/>
      <c r="Y143" s="1177"/>
      <c r="Z143" s="1177"/>
      <c r="AA143" s="1177"/>
      <c r="AB143" s="1178"/>
      <c r="AC143" s="28">
        <f>ROUND((AE143/1000),0)</f>
        <v>0</v>
      </c>
      <c r="AD143" s="98" t="s">
        <v>3457</v>
      </c>
      <c r="AE143" s="41">
        <f ca="1">'Alimentazione SP A'!H87+'Alimentazione SP A'!H88+'Alimentazione SP A'!H89-'Alimentazione SP P'!H81</f>
        <v>0</v>
      </c>
      <c r="AF143" s="41">
        <f ca="1">'Alimentazione SP A'!I87+'Alimentazione SP A'!I88+'Alimentazione SP A'!I89-'Alimentazione SP P'!I81</f>
        <v>0</v>
      </c>
    </row>
    <row r="144" spans="1:32" s="99" customFormat="1" ht="15.75" customHeight="1">
      <c r="A144" s="17" t="s">
        <v>847</v>
      </c>
      <c r="B144" s="1173" t="s">
        <v>2564</v>
      </c>
      <c r="C144" s="1174"/>
      <c r="D144" s="1174"/>
      <c r="E144" s="1174"/>
      <c r="F144" s="1175"/>
      <c r="G144" s="1176" t="s">
        <v>2294</v>
      </c>
      <c r="H144" s="1177"/>
      <c r="I144" s="1177"/>
      <c r="J144" s="1177"/>
      <c r="K144" s="1177"/>
      <c r="L144" s="1177"/>
      <c r="M144" s="1177"/>
      <c r="N144" s="1177"/>
      <c r="O144" s="1177"/>
      <c r="P144" s="1177"/>
      <c r="Q144" s="1177"/>
      <c r="R144" s="1177"/>
      <c r="S144" s="1177"/>
      <c r="T144" s="1177"/>
      <c r="U144" s="1177"/>
      <c r="V144" s="1177"/>
      <c r="W144" s="1177"/>
      <c r="X144" s="1177"/>
      <c r="Y144" s="1177"/>
      <c r="Z144" s="1177"/>
      <c r="AA144" s="1177"/>
      <c r="AB144" s="1178"/>
      <c r="AC144" s="28">
        <f>ROUND((AE144/1000),0)</f>
        <v>0</v>
      </c>
      <c r="AD144" s="98" t="s">
        <v>3457</v>
      </c>
      <c r="AE144" s="41">
        <f ca="1">'Alimentazione SP A'!H90-'Alimentazione SP P'!H82</f>
        <v>0</v>
      </c>
      <c r="AF144" s="41">
        <f ca="1">'Alimentazione SP A'!I90-'Alimentazione SP P'!I82</f>
        <v>0</v>
      </c>
    </row>
    <row r="145" spans="1:32" s="99" customFormat="1" ht="15.75" customHeight="1">
      <c r="A145" s="17"/>
      <c r="B145" s="1173" t="s">
        <v>2565</v>
      </c>
      <c r="C145" s="1174"/>
      <c r="D145" s="1174"/>
      <c r="E145" s="1174"/>
      <c r="F145" s="1175"/>
      <c r="G145" s="1176" t="s">
        <v>2566</v>
      </c>
      <c r="H145" s="1177"/>
      <c r="I145" s="1177"/>
      <c r="J145" s="1177"/>
      <c r="K145" s="1177"/>
      <c r="L145" s="1177"/>
      <c r="M145" s="1177"/>
      <c r="N145" s="1177"/>
      <c r="O145" s="1177"/>
      <c r="P145" s="1177"/>
      <c r="Q145" s="1177"/>
      <c r="R145" s="1177"/>
      <c r="S145" s="1177"/>
      <c r="T145" s="1177"/>
      <c r="U145" s="1177"/>
      <c r="V145" s="1177"/>
      <c r="W145" s="1177"/>
      <c r="X145" s="1177"/>
      <c r="Y145" s="1177"/>
      <c r="Z145" s="1177"/>
      <c r="AA145" s="1177"/>
      <c r="AB145" s="1178"/>
      <c r="AC145" s="28">
        <f>ROUND((AE145/1000),0)</f>
        <v>0</v>
      </c>
      <c r="AD145" s="98" t="s">
        <v>3457</v>
      </c>
      <c r="AE145" s="41">
        <f ca="1">'Alimentazione SP A'!H92+'Alimentazione SP A'!H93+'Alimentazione SP A'!H94-'Alimentazione SP P'!H83</f>
        <v>0</v>
      </c>
      <c r="AF145" s="41">
        <f ca="1">'Alimentazione SP A'!I92+'Alimentazione SP A'!I93+'Alimentazione SP A'!I94-'Alimentazione SP P'!I83</f>
        <v>0</v>
      </c>
    </row>
    <row r="146" spans="1:32" s="99" customFormat="1" ht="15.75" customHeight="1">
      <c r="A146" s="20"/>
      <c r="B146" s="1182" t="s">
        <v>2567</v>
      </c>
      <c r="C146" s="1183"/>
      <c r="D146" s="1183"/>
      <c r="E146" s="1183"/>
      <c r="F146" s="1184"/>
      <c r="G146" s="1179" t="s">
        <v>2568</v>
      </c>
      <c r="H146" s="1180"/>
      <c r="I146" s="1180"/>
      <c r="J146" s="1180"/>
      <c r="K146" s="1180"/>
      <c r="L146" s="1180"/>
      <c r="M146" s="1180"/>
      <c r="N146" s="1180"/>
      <c r="O146" s="1180"/>
      <c r="P146" s="1180"/>
      <c r="Q146" s="1180"/>
      <c r="R146" s="1180"/>
      <c r="S146" s="1180"/>
      <c r="T146" s="1180"/>
      <c r="U146" s="1180"/>
      <c r="V146" s="1180"/>
      <c r="W146" s="1180"/>
      <c r="X146" s="1180"/>
      <c r="Y146" s="1180"/>
      <c r="Z146" s="1180"/>
      <c r="AA146" s="1180"/>
      <c r="AB146" s="1181"/>
      <c r="AC146" s="133">
        <f>AC147+AC158</f>
        <v>0</v>
      </c>
      <c r="AD146" s="96" t="s">
        <v>3457</v>
      </c>
      <c r="AE146" s="326">
        <f ca="1">AE147+AE158</f>
        <v>0</v>
      </c>
      <c r="AF146" s="326">
        <f ca="1">AF147+AF158</f>
        <v>0</v>
      </c>
    </row>
    <row r="147" spans="1:32" s="99" customFormat="1" ht="15.75" customHeight="1">
      <c r="A147" s="19"/>
      <c r="B147" s="1261" t="s">
        <v>2597</v>
      </c>
      <c r="C147" s="1262"/>
      <c r="D147" s="1262"/>
      <c r="E147" s="1262"/>
      <c r="F147" s="1263"/>
      <c r="G147" s="1258" t="s">
        <v>2598</v>
      </c>
      <c r="H147" s="1259"/>
      <c r="I147" s="1259"/>
      <c r="J147" s="1259"/>
      <c r="K147" s="1259"/>
      <c r="L147" s="1259"/>
      <c r="M147" s="1259"/>
      <c r="N147" s="1259"/>
      <c r="O147" s="1259"/>
      <c r="P147" s="1259"/>
      <c r="Q147" s="1259"/>
      <c r="R147" s="1259"/>
      <c r="S147" s="1259"/>
      <c r="T147" s="1259"/>
      <c r="U147" s="1259"/>
      <c r="V147" s="1259"/>
      <c r="W147" s="1259"/>
      <c r="X147" s="1259"/>
      <c r="Y147" s="1259"/>
      <c r="Z147" s="1259"/>
      <c r="AA147" s="1259"/>
      <c r="AB147" s="1260"/>
      <c r="AC147" s="139">
        <f>SUM(AC148:AC157)</f>
        <v>0</v>
      </c>
      <c r="AD147" s="102" t="s">
        <v>3457</v>
      </c>
      <c r="AE147" s="42">
        <f ca="1">SUM(AE148:AE157)</f>
        <v>0</v>
      </c>
      <c r="AF147" s="42">
        <f ca="1">SUM(AF148:AF157)</f>
        <v>0</v>
      </c>
    </row>
    <row r="148" spans="1:32" s="99" customFormat="1">
      <c r="A148" s="17" t="s">
        <v>2599</v>
      </c>
      <c r="B148" s="1173" t="s">
        <v>2600</v>
      </c>
      <c r="C148" s="1174"/>
      <c r="D148" s="1174"/>
      <c r="E148" s="1174"/>
      <c r="F148" s="1175"/>
      <c r="G148" s="1176" t="s">
        <v>2601</v>
      </c>
      <c r="H148" s="1177"/>
      <c r="I148" s="1177"/>
      <c r="J148" s="1177"/>
      <c r="K148" s="1177"/>
      <c r="L148" s="1177"/>
      <c r="M148" s="1177"/>
      <c r="N148" s="1177"/>
      <c r="O148" s="1177"/>
      <c r="P148" s="1177"/>
      <c r="Q148" s="1177"/>
      <c r="R148" s="1177"/>
      <c r="S148" s="1177"/>
      <c r="T148" s="1177"/>
      <c r="U148" s="1177"/>
      <c r="V148" s="1177"/>
      <c r="W148" s="1177"/>
      <c r="X148" s="1177"/>
      <c r="Y148" s="1177"/>
      <c r="Z148" s="1177"/>
      <c r="AA148" s="1177"/>
      <c r="AB148" s="1178"/>
      <c r="AC148" s="28">
        <f t="shared" ref="AC148:AC157" si="5">ROUND((AE148/1000),0)</f>
        <v>0</v>
      </c>
      <c r="AD148" s="98" t="s">
        <v>3457</v>
      </c>
      <c r="AE148" s="41">
        <f ca="1">'Alimentazione SP A'!H97-'Alimentazione SP P'!H84</f>
        <v>0</v>
      </c>
      <c r="AF148" s="41">
        <f ca="1">'Alimentazione SP A'!I97-'Alimentazione SP P'!I84</f>
        <v>0</v>
      </c>
    </row>
    <row r="149" spans="1:32" s="99" customFormat="1">
      <c r="A149" s="17" t="s">
        <v>2599</v>
      </c>
      <c r="B149" s="1173" t="s">
        <v>2602</v>
      </c>
      <c r="C149" s="1174"/>
      <c r="D149" s="1174"/>
      <c r="E149" s="1174"/>
      <c r="F149" s="1175"/>
      <c r="G149" s="1176" t="s">
        <v>2603</v>
      </c>
      <c r="H149" s="1177"/>
      <c r="I149" s="1177"/>
      <c r="J149" s="1177"/>
      <c r="K149" s="1177"/>
      <c r="L149" s="1177"/>
      <c r="M149" s="1177"/>
      <c r="N149" s="1177"/>
      <c r="O149" s="1177"/>
      <c r="P149" s="1177"/>
      <c r="Q149" s="1177"/>
      <c r="R149" s="1177"/>
      <c r="S149" s="1177"/>
      <c r="T149" s="1177"/>
      <c r="U149" s="1177"/>
      <c r="V149" s="1177"/>
      <c r="W149" s="1177"/>
      <c r="X149" s="1177"/>
      <c r="Y149" s="1177"/>
      <c r="Z149" s="1177"/>
      <c r="AA149" s="1177"/>
      <c r="AB149" s="1178"/>
      <c r="AC149" s="28">
        <f t="shared" si="5"/>
        <v>0</v>
      </c>
      <c r="AD149" s="98" t="s">
        <v>3457</v>
      </c>
      <c r="AE149" s="41">
        <f ca="1">'Alimentazione SP A'!H98-'Alimentazione SP P'!H85</f>
        <v>0</v>
      </c>
      <c r="AF149" s="41">
        <f ca="1">'Alimentazione SP A'!I98-'Alimentazione SP P'!I85</f>
        <v>0</v>
      </c>
    </row>
    <row r="150" spans="1:32" s="99" customFormat="1">
      <c r="A150" s="17" t="s">
        <v>2599</v>
      </c>
      <c r="B150" s="1173" t="s">
        <v>2604</v>
      </c>
      <c r="C150" s="1174"/>
      <c r="D150" s="1174"/>
      <c r="E150" s="1174"/>
      <c r="F150" s="1175"/>
      <c r="G150" s="1176" t="s">
        <v>2049</v>
      </c>
      <c r="H150" s="1177"/>
      <c r="I150" s="1177"/>
      <c r="J150" s="1177"/>
      <c r="K150" s="1177"/>
      <c r="L150" s="1177"/>
      <c r="M150" s="1177"/>
      <c r="N150" s="1177"/>
      <c r="O150" s="1177"/>
      <c r="P150" s="1177"/>
      <c r="Q150" s="1177"/>
      <c r="R150" s="1177"/>
      <c r="S150" s="1177"/>
      <c r="T150" s="1177"/>
      <c r="U150" s="1177"/>
      <c r="V150" s="1177"/>
      <c r="W150" s="1177"/>
      <c r="X150" s="1177"/>
      <c r="Y150" s="1177"/>
      <c r="Z150" s="1177"/>
      <c r="AA150" s="1177"/>
      <c r="AB150" s="1178"/>
      <c r="AC150" s="28">
        <f t="shared" si="5"/>
        <v>0</v>
      </c>
      <c r="AD150" s="98" t="s">
        <v>3457</v>
      </c>
      <c r="AE150" s="41">
        <f ca="1">'Alimentazione SP A'!H99-'Alimentazione SP P'!H86</f>
        <v>0</v>
      </c>
      <c r="AF150" s="41">
        <f ca="1">'Alimentazione SP A'!I99-'Alimentazione SP P'!I86</f>
        <v>0</v>
      </c>
    </row>
    <row r="151" spans="1:32" s="99" customFormat="1">
      <c r="A151" s="17" t="s">
        <v>2617</v>
      </c>
      <c r="B151" s="1173" t="s">
        <v>2050</v>
      </c>
      <c r="C151" s="1174"/>
      <c r="D151" s="1174"/>
      <c r="E151" s="1174"/>
      <c r="F151" s="1175"/>
      <c r="G151" s="1176" t="s">
        <v>3432</v>
      </c>
      <c r="H151" s="1177"/>
      <c r="I151" s="1177"/>
      <c r="J151" s="1177"/>
      <c r="K151" s="1177"/>
      <c r="L151" s="1177"/>
      <c r="M151" s="1177"/>
      <c r="N151" s="1177"/>
      <c r="O151" s="1177"/>
      <c r="P151" s="1177"/>
      <c r="Q151" s="1177"/>
      <c r="R151" s="1177"/>
      <c r="S151" s="1177"/>
      <c r="T151" s="1177"/>
      <c r="U151" s="1177"/>
      <c r="V151" s="1177"/>
      <c r="W151" s="1177"/>
      <c r="X151" s="1177"/>
      <c r="Y151" s="1177"/>
      <c r="Z151" s="1177"/>
      <c r="AA151" s="1177"/>
      <c r="AB151" s="1178"/>
      <c r="AC151" s="28">
        <f t="shared" si="5"/>
        <v>0</v>
      </c>
      <c r="AD151" s="98" t="s">
        <v>3457</v>
      </c>
      <c r="AE151" s="41">
        <f ca="1">'Alimentazione SP A'!H100-'Alimentazione SP P'!H87</f>
        <v>0</v>
      </c>
      <c r="AF151" s="41">
        <f ca="1">'Alimentazione SP A'!I100-'Alimentazione SP P'!I87</f>
        <v>0</v>
      </c>
    </row>
    <row r="152" spans="1:32" s="99" customFormat="1">
      <c r="A152" s="17" t="s">
        <v>2152</v>
      </c>
      <c r="B152" s="1173" t="s">
        <v>3433</v>
      </c>
      <c r="C152" s="1174"/>
      <c r="D152" s="1174"/>
      <c r="E152" s="1174"/>
      <c r="F152" s="1175"/>
      <c r="G152" s="1176" t="s">
        <v>1959</v>
      </c>
      <c r="H152" s="1177"/>
      <c r="I152" s="1177"/>
      <c r="J152" s="1177"/>
      <c r="K152" s="1177"/>
      <c r="L152" s="1177"/>
      <c r="M152" s="1177"/>
      <c r="N152" s="1177"/>
      <c r="O152" s="1177"/>
      <c r="P152" s="1177"/>
      <c r="Q152" s="1177"/>
      <c r="R152" s="1177"/>
      <c r="S152" s="1177"/>
      <c r="T152" s="1177"/>
      <c r="U152" s="1177"/>
      <c r="V152" s="1177"/>
      <c r="W152" s="1177"/>
      <c r="X152" s="1177"/>
      <c r="Y152" s="1177"/>
      <c r="Z152" s="1177"/>
      <c r="AA152" s="1177"/>
      <c r="AB152" s="1178"/>
      <c r="AC152" s="28">
        <f t="shared" si="5"/>
        <v>0</v>
      </c>
      <c r="AD152" s="98" t="s">
        <v>3457</v>
      </c>
      <c r="AE152" s="41">
        <f ca="1">'Alimentazione SP A'!H101-'Alimentazione SP P'!H88</f>
        <v>0</v>
      </c>
      <c r="AF152" s="41">
        <f ca="1">'Alimentazione SP A'!I101-'Alimentazione SP P'!I88</f>
        <v>0</v>
      </c>
    </row>
    <row r="153" spans="1:32" s="99" customFormat="1">
      <c r="A153" s="17" t="s">
        <v>2599</v>
      </c>
      <c r="B153" s="1173" t="s">
        <v>1960</v>
      </c>
      <c r="C153" s="1174"/>
      <c r="D153" s="1174"/>
      <c r="E153" s="1174"/>
      <c r="F153" s="1175"/>
      <c r="G153" s="1176" t="s">
        <v>1961</v>
      </c>
      <c r="H153" s="1177"/>
      <c r="I153" s="1177"/>
      <c r="J153" s="1177"/>
      <c r="K153" s="1177"/>
      <c r="L153" s="1177"/>
      <c r="M153" s="1177"/>
      <c r="N153" s="1177"/>
      <c r="O153" s="1177"/>
      <c r="P153" s="1177"/>
      <c r="Q153" s="1177"/>
      <c r="R153" s="1177"/>
      <c r="S153" s="1177"/>
      <c r="T153" s="1177"/>
      <c r="U153" s="1177"/>
      <c r="V153" s="1177"/>
      <c r="W153" s="1177"/>
      <c r="X153" s="1177"/>
      <c r="Y153" s="1177"/>
      <c r="Z153" s="1177"/>
      <c r="AA153" s="1177"/>
      <c r="AB153" s="1178"/>
      <c r="AC153" s="28">
        <f t="shared" si="5"/>
        <v>0</v>
      </c>
      <c r="AD153" s="98" t="s">
        <v>3457</v>
      </c>
      <c r="AE153" s="41">
        <f ca="1">'Alimentazione SP A'!H102-'Alimentazione SP P'!H89</f>
        <v>0</v>
      </c>
      <c r="AF153" s="41">
        <f ca="1">'Alimentazione SP A'!I102-'Alimentazione SP P'!I89</f>
        <v>0</v>
      </c>
    </row>
    <row r="154" spans="1:32" s="99" customFormat="1">
      <c r="A154" s="17" t="s">
        <v>2599</v>
      </c>
      <c r="B154" s="1173" t="s">
        <v>1962</v>
      </c>
      <c r="C154" s="1174"/>
      <c r="D154" s="1174"/>
      <c r="E154" s="1174"/>
      <c r="F154" s="1175"/>
      <c r="G154" s="1176" t="s">
        <v>2864</v>
      </c>
      <c r="H154" s="1177"/>
      <c r="I154" s="1177"/>
      <c r="J154" s="1177"/>
      <c r="K154" s="1177"/>
      <c r="L154" s="1177"/>
      <c r="M154" s="1177"/>
      <c r="N154" s="1177"/>
      <c r="O154" s="1177"/>
      <c r="P154" s="1177"/>
      <c r="Q154" s="1177"/>
      <c r="R154" s="1177"/>
      <c r="S154" s="1177"/>
      <c r="T154" s="1177"/>
      <c r="U154" s="1177"/>
      <c r="V154" s="1177"/>
      <c r="W154" s="1177"/>
      <c r="X154" s="1177"/>
      <c r="Y154" s="1177"/>
      <c r="Z154" s="1177"/>
      <c r="AA154" s="1177"/>
      <c r="AB154" s="1178"/>
      <c r="AC154" s="28">
        <f t="shared" si="5"/>
        <v>0</v>
      </c>
      <c r="AD154" s="98" t="s">
        <v>3457</v>
      </c>
      <c r="AE154" s="41">
        <f ca="1">'Alimentazione SP A'!H103-'Alimentazione SP P'!H90</f>
        <v>0</v>
      </c>
      <c r="AF154" s="41">
        <f ca="1">'Alimentazione SP A'!I103-'Alimentazione SP P'!I90</f>
        <v>0</v>
      </c>
    </row>
    <row r="155" spans="1:32" s="99" customFormat="1">
      <c r="A155" s="17" t="s">
        <v>2599</v>
      </c>
      <c r="B155" s="1173" t="s">
        <v>1963</v>
      </c>
      <c r="C155" s="1174"/>
      <c r="D155" s="1174"/>
      <c r="E155" s="1174"/>
      <c r="F155" s="1175"/>
      <c r="G155" s="1176" t="s">
        <v>2865</v>
      </c>
      <c r="H155" s="1177"/>
      <c r="I155" s="1177"/>
      <c r="J155" s="1177"/>
      <c r="K155" s="1177"/>
      <c r="L155" s="1177"/>
      <c r="M155" s="1177"/>
      <c r="N155" s="1177"/>
      <c r="O155" s="1177"/>
      <c r="P155" s="1177"/>
      <c r="Q155" s="1177"/>
      <c r="R155" s="1177"/>
      <c r="S155" s="1177"/>
      <c r="T155" s="1177"/>
      <c r="U155" s="1177"/>
      <c r="V155" s="1177"/>
      <c r="W155" s="1177"/>
      <c r="X155" s="1177"/>
      <c r="Y155" s="1177"/>
      <c r="Z155" s="1177"/>
      <c r="AA155" s="1177"/>
      <c r="AB155" s="1178"/>
      <c r="AC155" s="28">
        <f t="shared" si="5"/>
        <v>0</v>
      </c>
      <c r="AD155" s="98" t="s">
        <v>3457</v>
      </c>
      <c r="AE155" s="41">
        <f ca="1">'Alimentazione SP A'!H104-'Alimentazione SP P'!H91</f>
        <v>0</v>
      </c>
      <c r="AF155" s="41">
        <f ca="1">'Alimentazione SP A'!I104-'Alimentazione SP P'!I91</f>
        <v>0</v>
      </c>
    </row>
    <row r="156" spans="1:32" s="99" customFormat="1">
      <c r="A156" s="17" t="s">
        <v>2599</v>
      </c>
      <c r="B156" s="1173" t="s">
        <v>1964</v>
      </c>
      <c r="C156" s="1174"/>
      <c r="D156" s="1174"/>
      <c r="E156" s="1174"/>
      <c r="F156" s="1175"/>
      <c r="G156" s="1176" t="s">
        <v>1965</v>
      </c>
      <c r="H156" s="1177"/>
      <c r="I156" s="1177"/>
      <c r="J156" s="1177"/>
      <c r="K156" s="1177"/>
      <c r="L156" s="1177"/>
      <c r="M156" s="1177"/>
      <c r="N156" s="1177"/>
      <c r="O156" s="1177"/>
      <c r="P156" s="1177"/>
      <c r="Q156" s="1177"/>
      <c r="R156" s="1177"/>
      <c r="S156" s="1177"/>
      <c r="T156" s="1177"/>
      <c r="U156" s="1177"/>
      <c r="V156" s="1177"/>
      <c r="W156" s="1177"/>
      <c r="X156" s="1177"/>
      <c r="Y156" s="1177"/>
      <c r="Z156" s="1177"/>
      <c r="AA156" s="1177"/>
      <c r="AB156" s="1178"/>
      <c r="AC156" s="28">
        <f t="shared" si="5"/>
        <v>0</v>
      </c>
      <c r="AD156" s="98" t="s">
        <v>3457</v>
      </c>
      <c r="AE156" s="41">
        <f ca="1">'Alimentazione SP A'!H106+'Alimentazione SP A'!H107+'Alimentazione SP A'!H108-'Alimentazione SP P'!H92</f>
        <v>0</v>
      </c>
      <c r="AF156" s="41">
        <f ca="1">'Alimentazione SP A'!I106+'Alimentazione SP A'!I107+'Alimentazione SP A'!I108-'Alimentazione SP P'!I92</f>
        <v>0</v>
      </c>
    </row>
    <row r="157" spans="1:32" s="99" customFormat="1">
      <c r="A157" s="17" t="s">
        <v>2599</v>
      </c>
      <c r="B157" s="1173" t="s">
        <v>1966</v>
      </c>
      <c r="C157" s="1174"/>
      <c r="D157" s="1174"/>
      <c r="E157" s="1174"/>
      <c r="F157" s="1175"/>
      <c r="G157" s="1176" t="s">
        <v>1967</v>
      </c>
      <c r="H157" s="1177"/>
      <c r="I157" s="1177"/>
      <c r="J157" s="1177"/>
      <c r="K157" s="1177"/>
      <c r="L157" s="1177"/>
      <c r="M157" s="1177"/>
      <c r="N157" s="1177"/>
      <c r="O157" s="1177"/>
      <c r="P157" s="1177"/>
      <c r="Q157" s="1177"/>
      <c r="R157" s="1177"/>
      <c r="S157" s="1177"/>
      <c r="T157" s="1177"/>
      <c r="U157" s="1177"/>
      <c r="V157" s="1177"/>
      <c r="W157" s="1177"/>
      <c r="X157" s="1177"/>
      <c r="Y157" s="1177"/>
      <c r="Z157" s="1177"/>
      <c r="AA157" s="1177"/>
      <c r="AB157" s="1178"/>
      <c r="AC157" s="28">
        <f t="shared" si="5"/>
        <v>0</v>
      </c>
      <c r="AD157" s="98" t="s">
        <v>3457</v>
      </c>
      <c r="AE157" s="41">
        <f ca="1">'Alimentazione SP A'!H110+'Alimentazione SP A'!H111+'Alimentazione SP A'!H112+'Alimentazione SP A'!H113-'Alimentazione SP P'!H93</f>
        <v>0</v>
      </c>
      <c r="AF157" s="41">
        <f ca="1">'Alimentazione SP A'!I110+'Alimentazione SP A'!I111+'Alimentazione SP A'!I112+'Alimentazione SP A'!I113-'Alimentazione SP P'!I93</f>
        <v>0</v>
      </c>
    </row>
    <row r="158" spans="1:32" s="99" customFormat="1">
      <c r="A158" s="312"/>
      <c r="B158" s="1261" t="s">
        <v>1968</v>
      </c>
      <c r="C158" s="1262"/>
      <c r="D158" s="1262"/>
      <c r="E158" s="1262"/>
      <c r="F158" s="1263"/>
      <c r="G158" s="1258" t="s">
        <v>1969</v>
      </c>
      <c r="H158" s="1259"/>
      <c r="I158" s="1259"/>
      <c r="J158" s="1259"/>
      <c r="K158" s="1259"/>
      <c r="L158" s="1259"/>
      <c r="M158" s="1259"/>
      <c r="N158" s="1259"/>
      <c r="O158" s="1259"/>
      <c r="P158" s="1259"/>
      <c r="Q158" s="1259"/>
      <c r="R158" s="1259"/>
      <c r="S158" s="1259"/>
      <c r="T158" s="1259"/>
      <c r="U158" s="1259"/>
      <c r="V158" s="1259"/>
      <c r="W158" s="1259"/>
      <c r="X158" s="1259"/>
      <c r="Y158" s="1259"/>
      <c r="Z158" s="1259"/>
      <c r="AA158" s="1259"/>
      <c r="AB158" s="1260"/>
      <c r="AC158" s="139">
        <f>SUM(AC159:AC163)</f>
        <v>0</v>
      </c>
      <c r="AD158" s="102" t="s">
        <v>3457</v>
      </c>
      <c r="AE158" s="42">
        <f ca="1">SUM(AE159:AE163)</f>
        <v>0</v>
      </c>
      <c r="AF158" s="42">
        <f ca="1">SUM(AF159:AF163)</f>
        <v>0</v>
      </c>
    </row>
    <row r="159" spans="1:32" s="99" customFormat="1">
      <c r="A159" s="17" t="s">
        <v>2599</v>
      </c>
      <c r="B159" s="1173" t="s">
        <v>1970</v>
      </c>
      <c r="C159" s="1174"/>
      <c r="D159" s="1174"/>
      <c r="E159" s="1174"/>
      <c r="F159" s="1175"/>
      <c r="G159" s="1176" t="s">
        <v>3279</v>
      </c>
      <c r="H159" s="1177"/>
      <c r="I159" s="1177"/>
      <c r="J159" s="1177"/>
      <c r="K159" s="1177"/>
      <c r="L159" s="1177"/>
      <c r="M159" s="1177"/>
      <c r="N159" s="1177"/>
      <c r="O159" s="1177"/>
      <c r="P159" s="1177"/>
      <c r="Q159" s="1177"/>
      <c r="R159" s="1177"/>
      <c r="S159" s="1177"/>
      <c r="T159" s="1177"/>
      <c r="U159" s="1177"/>
      <c r="V159" s="1177"/>
      <c r="W159" s="1177"/>
      <c r="X159" s="1177"/>
      <c r="Y159" s="1177"/>
      <c r="Z159" s="1177"/>
      <c r="AA159" s="1177"/>
      <c r="AB159" s="1178"/>
      <c r="AC159" s="28">
        <f t="shared" ref="AC159:AC164" si="6">ROUND((AE159/1000),0)</f>
        <v>0</v>
      </c>
      <c r="AD159" s="98" t="s">
        <v>3457</v>
      </c>
      <c r="AE159" s="41">
        <f ca="1">'Alimentazione SP A'!H115-'Alimentazione SP P'!H94</f>
        <v>0</v>
      </c>
      <c r="AF159" s="41">
        <f ca="1">'Alimentazione SP A'!I115-'Alimentazione SP P'!I94</f>
        <v>0</v>
      </c>
    </row>
    <row r="160" spans="1:32" s="99" customFormat="1">
      <c r="A160" s="17" t="s">
        <v>2599</v>
      </c>
      <c r="B160" s="1173" t="s">
        <v>1971</v>
      </c>
      <c r="C160" s="1174"/>
      <c r="D160" s="1174"/>
      <c r="E160" s="1174"/>
      <c r="F160" s="1175"/>
      <c r="G160" s="1176" t="s">
        <v>3280</v>
      </c>
      <c r="H160" s="1177"/>
      <c r="I160" s="1177"/>
      <c r="J160" s="1177"/>
      <c r="K160" s="1177"/>
      <c r="L160" s="1177"/>
      <c r="M160" s="1177"/>
      <c r="N160" s="1177"/>
      <c r="O160" s="1177"/>
      <c r="P160" s="1177"/>
      <c r="Q160" s="1177"/>
      <c r="R160" s="1177"/>
      <c r="S160" s="1177"/>
      <c r="T160" s="1177"/>
      <c r="U160" s="1177"/>
      <c r="V160" s="1177"/>
      <c r="W160" s="1177"/>
      <c r="X160" s="1177"/>
      <c r="Y160" s="1177"/>
      <c r="Z160" s="1177"/>
      <c r="AA160" s="1177"/>
      <c r="AB160" s="1178"/>
      <c r="AC160" s="28">
        <f t="shared" si="6"/>
        <v>0</v>
      </c>
      <c r="AD160" s="98" t="s">
        <v>3457</v>
      </c>
      <c r="AE160" s="41">
        <f ca="1">'Alimentazione SP A'!H116-'Alimentazione SP P'!H95</f>
        <v>0</v>
      </c>
      <c r="AF160" s="41">
        <f ca="1">'Alimentazione SP A'!I116-'Alimentazione SP P'!I95</f>
        <v>0</v>
      </c>
    </row>
    <row r="161" spans="1:32" s="99" customFormat="1">
      <c r="A161" s="17" t="s">
        <v>2599</v>
      </c>
      <c r="B161" s="1173" t="s">
        <v>1972</v>
      </c>
      <c r="C161" s="1174"/>
      <c r="D161" s="1174"/>
      <c r="E161" s="1174"/>
      <c r="F161" s="1175"/>
      <c r="G161" s="1176" t="s">
        <v>3281</v>
      </c>
      <c r="H161" s="1177"/>
      <c r="I161" s="1177"/>
      <c r="J161" s="1177"/>
      <c r="K161" s="1177"/>
      <c r="L161" s="1177"/>
      <c r="M161" s="1177"/>
      <c r="N161" s="1177"/>
      <c r="O161" s="1177"/>
      <c r="P161" s="1177"/>
      <c r="Q161" s="1177"/>
      <c r="R161" s="1177"/>
      <c r="S161" s="1177"/>
      <c r="T161" s="1177"/>
      <c r="U161" s="1177"/>
      <c r="V161" s="1177"/>
      <c r="W161" s="1177"/>
      <c r="X161" s="1177"/>
      <c r="Y161" s="1177"/>
      <c r="Z161" s="1177"/>
      <c r="AA161" s="1177"/>
      <c r="AB161" s="1178"/>
      <c r="AC161" s="28">
        <f t="shared" si="6"/>
        <v>0</v>
      </c>
      <c r="AD161" s="98" t="s">
        <v>3457</v>
      </c>
      <c r="AE161" s="41">
        <f ca="1">'Alimentazione SP A'!H117-'Alimentazione SP P'!H96</f>
        <v>0</v>
      </c>
      <c r="AF161" s="41">
        <f ca="1">'Alimentazione SP A'!I117-'Alimentazione SP P'!I96</f>
        <v>0</v>
      </c>
    </row>
    <row r="162" spans="1:32" s="99" customFormat="1">
      <c r="A162" s="17" t="s">
        <v>2599</v>
      </c>
      <c r="B162" s="1173" t="s">
        <v>1973</v>
      </c>
      <c r="C162" s="1174"/>
      <c r="D162" s="1174"/>
      <c r="E162" s="1174"/>
      <c r="F162" s="1175"/>
      <c r="G162" s="1176" t="s">
        <v>3282</v>
      </c>
      <c r="H162" s="1177"/>
      <c r="I162" s="1177"/>
      <c r="J162" s="1177"/>
      <c r="K162" s="1177"/>
      <c r="L162" s="1177"/>
      <c r="M162" s="1177"/>
      <c r="N162" s="1177"/>
      <c r="O162" s="1177"/>
      <c r="P162" s="1177"/>
      <c r="Q162" s="1177"/>
      <c r="R162" s="1177"/>
      <c r="S162" s="1177"/>
      <c r="T162" s="1177"/>
      <c r="U162" s="1177"/>
      <c r="V162" s="1177"/>
      <c r="W162" s="1177"/>
      <c r="X162" s="1177"/>
      <c r="Y162" s="1177"/>
      <c r="Z162" s="1177"/>
      <c r="AA162" s="1177"/>
      <c r="AB162" s="1178"/>
      <c r="AC162" s="28">
        <f t="shared" si="6"/>
        <v>0</v>
      </c>
      <c r="AD162" s="98" t="s">
        <v>3457</v>
      </c>
      <c r="AE162" s="41">
        <f ca="1">'Alimentazione SP A'!H118-'Alimentazione SP P'!H97</f>
        <v>0</v>
      </c>
      <c r="AF162" s="41">
        <f ca="1">'Alimentazione SP A'!I118-'Alimentazione SP P'!I97</f>
        <v>0</v>
      </c>
    </row>
    <row r="163" spans="1:32" s="99" customFormat="1">
      <c r="A163" s="17" t="s">
        <v>2599</v>
      </c>
      <c r="B163" s="1173" t="s">
        <v>1974</v>
      </c>
      <c r="C163" s="1174"/>
      <c r="D163" s="1174"/>
      <c r="E163" s="1174"/>
      <c r="F163" s="1175"/>
      <c r="G163" s="1264" t="s">
        <v>2866</v>
      </c>
      <c r="H163" s="1265"/>
      <c r="I163" s="1265"/>
      <c r="J163" s="1265"/>
      <c r="K163" s="1265"/>
      <c r="L163" s="1265"/>
      <c r="M163" s="1265"/>
      <c r="N163" s="1265"/>
      <c r="O163" s="1265"/>
      <c r="P163" s="1265"/>
      <c r="Q163" s="1265"/>
      <c r="R163" s="1265"/>
      <c r="S163" s="1265"/>
      <c r="T163" s="1265"/>
      <c r="U163" s="1265"/>
      <c r="V163" s="1265"/>
      <c r="W163" s="1265"/>
      <c r="X163" s="1265"/>
      <c r="Y163" s="1265"/>
      <c r="Z163" s="1265"/>
      <c r="AA163" s="1265"/>
      <c r="AB163" s="1266"/>
      <c r="AC163" s="28">
        <f t="shared" si="6"/>
        <v>0</v>
      </c>
      <c r="AD163" s="98" t="s">
        <v>3457</v>
      </c>
      <c r="AE163" s="41">
        <f ca="1">'Alimentazione SP A'!H119-'Alimentazione SP P'!H98</f>
        <v>0</v>
      </c>
      <c r="AF163" s="41">
        <f ca="1">'Alimentazione SP A'!I119-'Alimentazione SP P'!I98</f>
        <v>0</v>
      </c>
    </row>
    <row r="164" spans="1:32" s="99" customFormat="1">
      <c r="A164" s="17"/>
      <c r="B164" s="1228" t="s">
        <v>1975</v>
      </c>
      <c r="C164" s="1229"/>
      <c r="D164" s="1229"/>
      <c r="E164" s="1229"/>
      <c r="F164" s="1230"/>
      <c r="G164" s="1231" t="s">
        <v>1976</v>
      </c>
      <c r="H164" s="1232"/>
      <c r="I164" s="1232"/>
      <c r="J164" s="1232"/>
      <c r="K164" s="1232"/>
      <c r="L164" s="1232"/>
      <c r="M164" s="1232"/>
      <c r="N164" s="1232"/>
      <c r="O164" s="1232"/>
      <c r="P164" s="1232"/>
      <c r="Q164" s="1232"/>
      <c r="R164" s="1232"/>
      <c r="S164" s="1232"/>
      <c r="T164" s="1232"/>
      <c r="U164" s="1232"/>
      <c r="V164" s="1232"/>
      <c r="W164" s="1232"/>
      <c r="X164" s="1232"/>
      <c r="Y164" s="1232"/>
      <c r="Z164" s="1232"/>
      <c r="AA164" s="1232"/>
      <c r="AB164" s="1233"/>
      <c r="AC164" s="28">
        <f t="shared" si="6"/>
        <v>0</v>
      </c>
      <c r="AD164" s="98" t="s">
        <v>3457</v>
      </c>
      <c r="AE164" s="41">
        <f ca="1">'Alimentazione SP A'!H121+'Alimentazione SP A'!H122+'Alimentazione SP A'!H123-'Alimentazione SP P'!H99</f>
        <v>0</v>
      </c>
      <c r="AF164" s="41">
        <f ca="1">'Alimentazione SP A'!I121+'Alimentazione SP A'!I122+'Alimentazione SP A'!I123-'Alimentazione SP P'!I99</f>
        <v>0</v>
      </c>
    </row>
    <row r="165" spans="1:32" s="99" customFormat="1">
      <c r="A165" s="313"/>
      <c r="B165" s="1182" t="s">
        <v>1977</v>
      </c>
      <c r="C165" s="1183"/>
      <c r="D165" s="1183"/>
      <c r="E165" s="1183"/>
      <c r="F165" s="1184"/>
      <c r="G165" s="1179" t="s">
        <v>2063</v>
      </c>
      <c r="H165" s="1180"/>
      <c r="I165" s="1180"/>
      <c r="J165" s="1180"/>
      <c r="K165" s="1180"/>
      <c r="L165" s="1180"/>
      <c r="M165" s="1180"/>
      <c r="N165" s="1180"/>
      <c r="O165" s="1180"/>
      <c r="P165" s="1180"/>
      <c r="Q165" s="1180"/>
      <c r="R165" s="1180"/>
      <c r="S165" s="1180"/>
      <c r="T165" s="1180"/>
      <c r="U165" s="1180"/>
      <c r="V165" s="1180"/>
      <c r="W165" s="1180"/>
      <c r="X165" s="1180"/>
      <c r="Y165" s="1180"/>
      <c r="Z165" s="1180"/>
      <c r="AA165" s="1180"/>
      <c r="AB165" s="1181"/>
      <c r="AC165" s="140">
        <f>AC166+AC170+AC171</f>
        <v>0</v>
      </c>
      <c r="AD165" s="96" t="s">
        <v>3457</v>
      </c>
      <c r="AE165" s="333">
        <f ca="1">AE166+AE170+AE171</f>
        <v>0</v>
      </c>
      <c r="AF165" s="333">
        <f ca="1">AF166+AF170+AF171</f>
        <v>0</v>
      </c>
    </row>
    <row r="166" spans="1:32" s="99" customFormat="1">
      <c r="A166" s="19"/>
      <c r="B166" s="1261" t="s">
        <v>2064</v>
      </c>
      <c r="C166" s="1262"/>
      <c r="D166" s="1262"/>
      <c r="E166" s="1262"/>
      <c r="F166" s="1263"/>
      <c r="G166" s="1258" t="s">
        <v>2065</v>
      </c>
      <c r="H166" s="1259"/>
      <c r="I166" s="1259"/>
      <c r="J166" s="1259"/>
      <c r="K166" s="1259"/>
      <c r="L166" s="1259"/>
      <c r="M166" s="1259"/>
      <c r="N166" s="1259"/>
      <c r="O166" s="1259"/>
      <c r="P166" s="1259"/>
      <c r="Q166" s="1259"/>
      <c r="R166" s="1259"/>
      <c r="S166" s="1259"/>
      <c r="T166" s="1259"/>
      <c r="U166" s="1259"/>
      <c r="V166" s="1259"/>
      <c r="W166" s="1259"/>
      <c r="X166" s="1259"/>
      <c r="Y166" s="1259"/>
      <c r="Z166" s="1259"/>
      <c r="AA166" s="1259"/>
      <c r="AB166" s="1260"/>
      <c r="AC166" s="139">
        <f>SUM(AC167:AC169)</f>
        <v>0</v>
      </c>
      <c r="AD166" s="102" t="s">
        <v>3457</v>
      </c>
      <c r="AE166" s="42">
        <f ca="1">SUM(AE167:AE169)</f>
        <v>0</v>
      </c>
      <c r="AF166" s="42">
        <f ca="1">SUM(AF167:AF169)</f>
        <v>0</v>
      </c>
    </row>
    <row r="167" spans="1:32" s="99" customFormat="1">
      <c r="A167" s="17" t="s">
        <v>2617</v>
      </c>
      <c r="B167" s="1173" t="s">
        <v>2066</v>
      </c>
      <c r="C167" s="1174"/>
      <c r="D167" s="1174"/>
      <c r="E167" s="1174"/>
      <c r="F167" s="1175"/>
      <c r="G167" s="1176" t="s">
        <v>1326</v>
      </c>
      <c r="H167" s="1177"/>
      <c r="I167" s="1177"/>
      <c r="J167" s="1177"/>
      <c r="K167" s="1177"/>
      <c r="L167" s="1177"/>
      <c r="M167" s="1177"/>
      <c r="N167" s="1177"/>
      <c r="O167" s="1177"/>
      <c r="P167" s="1177"/>
      <c r="Q167" s="1177"/>
      <c r="R167" s="1177"/>
      <c r="S167" s="1177"/>
      <c r="T167" s="1177"/>
      <c r="U167" s="1177"/>
      <c r="V167" s="1177"/>
      <c r="W167" s="1177"/>
      <c r="X167" s="1177"/>
      <c r="Y167" s="1177"/>
      <c r="Z167" s="1177"/>
      <c r="AA167" s="1177"/>
      <c r="AB167" s="1178"/>
      <c r="AC167" s="28">
        <f>ROUND((AE167/1000),0)</f>
        <v>0</v>
      </c>
      <c r="AD167" s="98" t="s">
        <v>3457</v>
      </c>
      <c r="AE167" s="41">
        <f ca="1">'Alimentazione SP A'!H126-'Alimentazione SP P'!H100</f>
        <v>0</v>
      </c>
      <c r="AF167" s="41">
        <f ca="1">'Alimentazione SP A'!I126-'Alimentazione SP P'!I100</f>
        <v>0</v>
      </c>
    </row>
    <row r="168" spans="1:32" s="99" customFormat="1">
      <c r="A168" s="17" t="s">
        <v>2599</v>
      </c>
      <c r="B168" s="1173" t="s">
        <v>1327</v>
      </c>
      <c r="C168" s="1174"/>
      <c r="D168" s="1174"/>
      <c r="E168" s="1174"/>
      <c r="F168" s="1175"/>
      <c r="G168" s="1176" t="s">
        <v>2867</v>
      </c>
      <c r="H168" s="1177"/>
      <c r="I168" s="1177"/>
      <c r="J168" s="1177"/>
      <c r="K168" s="1177"/>
      <c r="L168" s="1177"/>
      <c r="M168" s="1177"/>
      <c r="N168" s="1177"/>
      <c r="O168" s="1177"/>
      <c r="P168" s="1177"/>
      <c r="Q168" s="1177"/>
      <c r="R168" s="1177"/>
      <c r="S168" s="1177"/>
      <c r="T168" s="1177"/>
      <c r="U168" s="1177"/>
      <c r="V168" s="1177"/>
      <c r="W168" s="1177"/>
      <c r="X168" s="1177"/>
      <c r="Y168" s="1177"/>
      <c r="Z168" s="1177"/>
      <c r="AA168" s="1177"/>
      <c r="AB168" s="1178"/>
      <c r="AC168" s="28">
        <f>ROUND((AE168/1000),0)</f>
        <v>0</v>
      </c>
      <c r="AD168" s="98" t="s">
        <v>3457</v>
      </c>
      <c r="AE168" s="41">
        <f ca="1">'Alimentazione SP A'!H128+'Alimentazione SP A'!H129+'Alimentazione SP A'!H130-'Alimentazione SP P'!H101</f>
        <v>0</v>
      </c>
      <c r="AF168" s="41">
        <f ca="1">'Alimentazione SP A'!I128+'Alimentazione SP A'!I129+'Alimentazione SP A'!I130-'Alimentazione SP P'!I101</f>
        <v>0</v>
      </c>
    </row>
    <row r="169" spans="1:32" s="99" customFormat="1">
      <c r="A169" s="17" t="s">
        <v>2599</v>
      </c>
      <c r="B169" s="1173" t="s">
        <v>1328</v>
      </c>
      <c r="C169" s="1174"/>
      <c r="D169" s="1174"/>
      <c r="E169" s="1174"/>
      <c r="F169" s="1175"/>
      <c r="G169" s="1176" t="s">
        <v>1329</v>
      </c>
      <c r="H169" s="1177"/>
      <c r="I169" s="1177"/>
      <c r="J169" s="1177"/>
      <c r="K169" s="1177"/>
      <c r="L169" s="1177"/>
      <c r="M169" s="1177"/>
      <c r="N169" s="1177"/>
      <c r="O169" s="1177"/>
      <c r="P169" s="1177"/>
      <c r="Q169" s="1177"/>
      <c r="R169" s="1177"/>
      <c r="S169" s="1177"/>
      <c r="T169" s="1177"/>
      <c r="U169" s="1177"/>
      <c r="V169" s="1177"/>
      <c r="W169" s="1177"/>
      <c r="X169" s="1177"/>
      <c r="Y169" s="1177"/>
      <c r="Z169" s="1177"/>
      <c r="AA169" s="1177"/>
      <c r="AB169" s="1178"/>
      <c r="AC169" s="28">
        <f>ROUND((AE169/1000),0)</f>
        <v>0</v>
      </c>
      <c r="AD169" s="98" t="s">
        <v>3457</v>
      </c>
      <c r="AE169" s="41">
        <f ca="1">'Alimentazione SP A'!H132+'Alimentazione SP A'!H133+'Alimentazione SP A'!H134-'Alimentazione SP P'!H102</f>
        <v>0</v>
      </c>
      <c r="AF169" s="41">
        <f ca="1">'Alimentazione SP A'!I132+'Alimentazione SP A'!I133+'Alimentazione SP A'!I134-'Alimentazione SP P'!I102</f>
        <v>0</v>
      </c>
    </row>
    <row r="170" spans="1:32" s="99" customFormat="1" ht="19.5" customHeight="1">
      <c r="A170" s="17" t="s">
        <v>2599</v>
      </c>
      <c r="B170" s="1173" t="s">
        <v>1330</v>
      </c>
      <c r="C170" s="1174"/>
      <c r="D170" s="1174"/>
      <c r="E170" s="1174"/>
      <c r="F170" s="1175"/>
      <c r="G170" s="1176" t="s">
        <v>1331</v>
      </c>
      <c r="H170" s="1177"/>
      <c r="I170" s="1177"/>
      <c r="J170" s="1177"/>
      <c r="K170" s="1177"/>
      <c r="L170" s="1177"/>
      <c r="M170" s="1177"/>
      <c r="N170" s="1177"/>
      <c r="O170" s="1177"/>
      <c r="P170" s="1177"/>
      <c r="Q170" s="1177"/>
      <c r="R170" s="1177"/>
      <c r="S170" s="1177"/>
      <c r="T170" s="1177"/>
      <c r="U170" s="1177"/>
      <c r="V170" s="1177"/>
      <c r="W170" s="1177"/>
      <c r="X170" s="1177"/>
      <c r="Y170" s="1177"/>
      <c r="Z170" s="1177"/>
      <c r="AA170" s="1177"/>
      <c r="AB170" s="1178"/>
      <c r="AC170" s="28">
        <f>ROUND((AE170/1000),0)</f>
        <v>0</v>
      </c>
      <c r="AD170" s="98" t="s">
        <v>3457</v>
      </c>
      <c r="AE170" s="41">
        <f ca="1">'Alimentazione SP A'!H135-'Alimentazione SP P'!H103</f>
        <v>0</v>
      </c>
      <c r="AF170" s="41">
        <f ca="1">'Alimentazione SP A'!I135-'Alimentazione SP P'!I103</f>
        <v>0</v>
      </c>
    </row>
    <row r="171" spans="1:32" s="99" customFormat="1" ht="15.75" customHeight="1">
      <c r="A171" s="17" t="s">
        <v>2152</v>
      </c>
      <c r="B171" s="1173" t="s">
        <v>1332</v>
      </c>
      <c r="C171" s="1174"/>
      <c r="D171" s="1174"/>
      <c r="E171" s="1174"/>
      <c r="F171" s="1175"/>
      <c r="G171" s="1176" t="s">
        <v>1361</v>
      </c>
      <c r="H171" s="1177"/>
      <c r="I171" s="1177"/>
      <c r="J171" s="1177"/>
      <c r="K171" s="1177"/>
      <c r="L171" s="1177"/>
      <c r="M171" s="1177"/>
      <c r="N171" s="1177"/>
      <c r="O171" s="1177"/>
      <c r="P171" s="1177"/>
      <c r="Q171" s="1177"/>
      <c r="R171" s="1177"/>
      <c r="S171" s="1177"/>
      <c r="T171" s="1177"/>
      <c r="U171" s="1177"/>
      <c r="V171" s="1177"/>
      <c r="W171" s="1177"/>
      <c r="X171" s="1177"/>
      <c r="Y171" s="1177"/>
      <c r="Z171" s="1177"/>
      <c r="AA171" s="1177"/>
      <c r="AB171" s="1178"/>
      <c r="AC171" s="28">
        <f>ROUND((AE171/1000),0)</f>
        <v>0</v>
      </c>
      <c r="AD171" s="98" t="s">
        <v>3457</v>
      </c>
      <c r="AE171" s="41">
        <f ca="1">'Alimentazione SP A'!H137+'Alimentazione SP A'!H138+'Alimentazione SP A'!H139-'Alimentazione SP P'!H104</f>
        <v>0</v>
      </c>
      <c r="AF171" s="41">
        <f ca="1">'Alimentazione SP A'!I137+'Alimentazione SP A'!I138+'Alimentazione SP A'!I139-'Alimentazione SP P'!I104</f>
        <v>0</v>
      </c>
    </row>
    <row r="172" spans="1:32" s="99" customFormat="1" ht="15.75" customHeight="1">
      <c r="A172" s="20"/>
      <c r="B172" s="1182" t="s">
        <v>1362</v>
      </c>
      <c r="C172" s="1183"/>
      <c r="D172" s="1183"/>
      <c r="E172" s="1183"/>
      <c r="F172" s="1184"/>
      <c r="G172" s="1179" t="s">
        <v>1363</v>
      </c>
      <c r="H172" s="1180"/>
      <c r="I172" s="1180"/>
      <c r="J172" s="1180"/>
      <c r="K172" s="1180"/>
      <c r="L172" s="1180"/>
      <c r="M172" s="1180"/>
      <c r="N172" s="1180"/>
      <c r="O172" s="1180"/>
      <c r="P172" s="1180"/>
      <c r="Q172" s="1180"/>
      <c r="R172" s="1180"/>
      <c r="S172" s="1180"/>
      <c r="T172" s="1180"/>
      <c r="U172" s="1180"/>
      <c r="V172" s="1180"/>
      <c r="W172" s="1180"/>
      <c r="X172" s="1180"/>
      <c r="Y172" s="1180"/>
      <c r="Z172" s="1180"/>
      <c r="AA172" s="1180"/>
      <c r="AB172" s="1181"/>
      <c r="AC172" s="133">
        <f>SUM(AC173:AC175)</f>
        <v>0</v>
      </c>
      <c r="AD172" s="96" t="s">
        <v>3457</v>
      </c>
      <c r="AE172" s="326">
        <f ca="1">SUM(AE173:AE175)</f>
        <v>0</v>
      </c>
      <c r="AF172" s="326">
        <f ca="1">SUM(AF173:AF175)</f>
        <v>0</v>
      </c>
    </row>
    <row r="173" spans="1:32" s="99" customFormat="1" ht="16.5" customHeight="1">
      <c r="A173" s="17"/>
      <c r="B173" s="1173" t="s">
        <v>1364</v>
      </c>
      <c r="C173" s="1174"/>
      <c r="D173" s="1174"/>
      <c r="E173" s="1174"/>
      <c r="F173" s="1175"/>
      <c r="G173" s="1176" t="s">
        <v>1365</v>
      </c>
      <c r="H173" s="1177"/>
      <c r="I173" s="1177"/>
      <c r="J173" s="1177"/>
      <c r="K173" s="1177"/>
      <c r="L173" s="1177"/>
      <c r="M173" s="1177"/>
      <c r="N173" s="1177"/>
      <c r="O173" s="1177"/>
      <c r="P173" s="1177"/>
      <c r="Q173" s="1177"/>
      <c r="R173" s="1177"/>
      <c r="S173" s="1177"/>
      <c r="T173" s="1177"/>
      <c r="U173" s="1177"/>
      <c r="V173" s="1177"/>
      <c r="W173" s="1177"/>
      <c r="X173" s="1177"/>
      <c r="Y173" s="1177"/>
      <c r="Z173" s="1177"/>
      <c r="AA173" s="1177"/>
      <c r="AB173" s="1178"/>
      <c r="AC173" s="28">
        <f>ROUND((AE173/1000),0)</f>
        <v>0</v>
      </c>
      <c r="AD173" s="98" t="s">
        <v>3457</v>
      </c>
      <c r="AE173" s="41">
        <f ca="1">'Alimentazione SP A'!H141-'Alimentazione SP P'!H105</f>
        <v>0</v>
      </c>
      <c r="AF173" s="41">
        <f ca="1">'Alimentazione SP A'!I141-'Alimentazione SP P'!I105</f>
        <v>0</v>
      </c>
    </row>
    <row r="174" spans="1:32" s="99" customFormat="1" ht="15.75" customHeight="1">
      <c r="A174" s="17"/>
      <c r="B174" s="1173" t="s">
        <v>1366</v>
      </c>
      <c r="C174" s="1174"/>
      <c r="D174" s="1174"/>
      <c r="E174" s="1174"/>
      <c r="F174" s="1175"/>
      <c r="G174" s="1176" t="s">
        <v>1367</v>
      </c>
      <c r="H174" s="1177"/>
      <c r="I174" s="1177"/>
      <c r="J174" s="1177"/>
      <c r="K174" s="1177"/>
      <c r="L174" s="1177"/>
      <c r="M174" s="1177"/>
      <c r="N174" s="1177"/>
      <c r="O174" s="1177"/>
      <c r="P174" s="1177"/>
      <c r="Q174" s="1177"/>
      <c r="R174" s="1177"/>
      <c r="S174" s="1177"/>
      <c r="T174" s="1177"/>
      <c r="U174" s="1177"/>
      <c r="V174" s="1177"/>
      <c r="W174" s="1177"/>
      <c r="X174" s="1177"/>
      <c r="Y174" s="1177"/>
      <c r="Z174" s="1177"/>
      <c r="AA174" s="1177"/>
      <c r="AB174" s="1178"/>
      <c r="AC174" s="28">
        <f>ROUND((AE174/1000),0)</f>
        <v>0</v>
      </c>
      <c r="AD174" s="98" t="s">
        <v>3457</v>
      </c>
      <c r="AE174" s="41">
        <f ca="1">'Alimentazione SP A'!H142-'Alimentazione SP P'!H106</f>
        <v>0</v>
      </c>
      <c r="AF174" s="41">
        <f ca="1">'Alimentazione SP A'!I142-'Alimentazione SP P'!I106</f>
        <v>0</v>
      </c>
    </row>
    <row r="175" spans="1:32" s="99" customFormat="1" ht="15.75" customHeight="1">
      <c r="A175" s="17"/>
      <c r="B175" s="1173" t="s">
        <v>1368</v>
      </c>
      <c r="C175" s="1174"/>
      <c r="D175" s="1174"/>
      <c r="E175" s="1174"/>
      <c r="F175" s="1175"/>
      <c r="G175" s="1176" t="s">
        <v>1369</v>
      </c>
      <c r="H175" s="1177"/>
      <c r="I175" s="1177"/>
      <c r="J175" s="1177"/>
      <c r="K175" s="1177"/>
      <c r="L175" s="1177"/>
      <c r="M175" s="1177"/>
      <c r="N175" s="1177"/>
      <c r="O175" s="1177"/>
      <c r="P175" s="1177"/>
      <c r="Q175" s="1177"/>
      <c r="R175" s="1177"/>
      <c r="S175" s="1177"/>
      <c r="T175" s="1177"/>
      <c r="U175" s="1177"/>
      <c r="V175" s="1177"/>
      <c r="W175" s="1177"/>
      <c r="X175" s="1177"/>
      <c r="Y175" s="1177"/>
      <c r="Z175" s="1177"/>
      <c r="AA175" s="1177"/>
      <c r="AB175" s="1178"/>
      <c r="AC175" s="28">
        <f>ROUND((AE175/1000),0)</f>
        <v>0</v>
      </c>
      <c r="AD175" s="98" t="s">
        <v>3457</v>
      </c>
      <c r="AE175" s="41">
        <f ca="1">'Alimentazione SP A'!H144+'Alimentazione SP A'!H145+'Alimentazione SP A'!H146-'Alimentazione SP P'!H107</f>
        <v>0</v>
      </c>
      <c r="AF175" s="41">
        <f ca="1">'Alimentazione SP A'!I144+'Alimentazione SP A'!I145+'Alimentazione SP A'!I146-'Alimentazione SP P'!I107</f>
        <v>0</v>
      </c>
    </row>
    <row r="176" spans="1:32" s="99" customFormat="1" ht="15.75" customHeight="1">
      <c r="A176" s="17"/>
      <c r="B176" s="1228" t="s">
        <v>1370</v>
      </c>
      <c r="C176" s="1229"/>
      <c r="D176" s="1229"/>
      <c r="E176" s="1229"/>
      <c r="F176" s="1230"/>
      <c r="G176" s="1231" t="s">
        <v>1371</v>
      </c>
      <c r="H176" s="1232"/>
      <c r="I176" s="1232"/>
      <c r="J176" s="1232"/>
      <c r="K176" s="1232"/>
      <c r="L176" s="1232"/>
      <c r="M176" s="1232"/>
      <c r="N176" s="1232"/>
      <c r="O176" s="1232"/>
      <c r="P176" s="1232"/>
      <c r="Q176" s="1232"/>
      <c r="R176" s="1232"/>
      <c r="S176" s="1232"/>
      <c r="T176" s="1232"/>
      <c r="U176" s="1232"/>
      <c r="V176" s="1232"/>
      <c r="W176" s="1232"/>
      <c r="X176" s="1232"/>
      <c r="Y176" s="1232"/>
      <c r="Z176" s="1232"/>
      <c r="AA176" s="1232"/>
      <c r="AB176" s="1233"/>
      <c r="AC176" s="28">
        <f>ROUND((AE176/1000),0)</f>
        <v>0</v>
      </c>
      <c r="AD176" s="98" t="s">
        <v>3457</v>
      </c>
      <c r="AE176" s="327">
        <f ca="1">'Alimentazione SP A'!H148+'Alimentazione SP A'!H149+'Alimentazione SP A'!H150+'Alimentazione SP A'!H151+'Alimentazione SP A'!H152+'Alimentazione SP A'!H153-'Alimentazione SP P'!H108</f>
        <v>0</v>
      </c>
      <c r="AF176" s="327">
        <f ca="1">'Alimentazione SP A'!I148+'Alimentazione SP A'!I149+'Alimentazione SP A'!I150+'Alimentazione SP A'!I151+'Alimentazione SP A'!I152+'Alimentazione SP A'!I153-'Alimentazione SP P'!I108</f>
        <v>0</v>
      </c>
    </row>
    <row r="177" spans="1:32" s="99" customFormat="1" ht="15.75" customHeight="1">
      <c r="A177" s="20"/>
      <c r="B177" s="1182" t="s">
        <v>1372</v>
      </c>
      <c r="C177" s="1183"/>
      <c r="D177" s="1183"/>
      <c r="E177" s="1183"/>
      <c r="F177" s="1184"/>
      <c r="G177" s="1179" t="s">
        <v>1373</v>
      </c>
      <c r="H177" s="1180"/>
      <c r="I177" s="1180"/>
      <c r="J177" s="1180"/>
      <c r="K177" s="1180"/>
      <c r="L177" s="1180"/>
      <c r="M177" s="1180"/>
      <c r="N177" s="1180"/>
      <c r="O177" s="1180"/>
      <c r="P177" s="1180"/>
      <c r="Q177" s="1180"/>
      <c r="R177" s="1180"/>
      <c r="S177" s="1180"/>
      <c r="T177" s="1180"/>
      <c r="U177" s="1180"/>
      <c r="V177" s="1180"/>
      <c r="W177" s="1180"/>
      <c r="X177" s="1180"/>
      <c r="Y177" s="1180"/>
      <c r="Z177" s="1180"/>
      <c r="AA177" s="1180"/>
      <c r="AB177" s="1181"/>
      <c r="AC177" s="133">
        <f>SUM(AC178:AC182)</f>
        <v>0</v>
      </c>
      <c r="AD177" s="96" t="s">
        <v>3457</v>
      </c>
      <c r="AE177" s="326">
        <f ca="1">SUM(AE178:AE182)</f>
        <v>0</v>
      </c>
      <c r="AF177" s="326">
        <f ca="1">SUM(AF178:AF182)</f>
        <v>0</v>
      </c>
    </row>
    <row r="178" spans="1:32" s="99" customFormat="1">
      <c r="A178" s="17"/>
      <c r="B178" s="1173" t="s">
        <v>1374</v>
      </c>
      <c r="C178" s="1174"/>
      <c r="D178" s="1174"/>
      <c r="E178" s="1174"/>
      <c r="F178" s="1175"/>
      <c r="G178" s="1176" t="s">
        <v>1375</v>
      </c>
      <c r="H178" s="1177"/>
      <c r="I178" s="1177"/>
      <c r="J178" s="1177"/>
      <c r="K178" s="1177"/>
      <c r="L178" s="1177"/>
      <c r="M178" s="1177"/>
      <c r="N178" s="1177"/>
      <c r="O178" s="1177"/>
      <c r="P178" s="1177"/>
      <c r="Q178" s="1177"/>
      <c r="R178" s="1177"/>
      <c r="S178" s="1177"/>
      <c r="T178" s="1177"/>
      <c r="U178" s="1177"/>
      <c r="V178" s="1177"/>
      <c r="W178" s="1177"/>
      <c r="X178" s="1177"/>
      <c r="Y178" s="1177"/>
      <c r="Z178" s="1177"/>
      <c r="AA178" s="1177"/>
      <c r="AB178" s="1178"/>
      <c r="AC178" s="28">
        <f>ROUND((AE178/1000),0)</f>
        <v>0</v>
      </c>
      <c r="AD178" s="98" t="s">
        <v>3457</v>
      </c>
      <c r="AE178" s="41">
        <f ca="1">'Alimentazione SP A'!H156+'Alimentazione SP A'!H158+'Alimentazione SP A'!H159+'Alimentazione SP A'!H160-'Alimentazione SP P'!H109</f>
        <v>0</v>
      </c>
      <c r="AF178" s="41">
        <f ca="1">'Alimentazione SP A'!I156+'Alimentazione SP A'!I158+'Alimentazione SP A'!I159+'Alimentazione SP A'!I160-'Alimentazione SP P'!I109</f>
        <v>0</v>
      </c>
    </row>
    <row r="179" spans="1:32" s="99" customFormat="1" ht="15.75" customHeight="1">
      <c r="A179" s="17"/>
      <c r="B179" s="1173" t="s">
        <v>1376</v>
      </c>
      <c r="C179" s="1174"/>
      <c r="D179" s="1174"/>
      <c r="E179" s="1174"/>
      <c r="F179" s="1175"/>
      <c r="G179" s="1176" t="s">
        <v>1377</v>
      </c>
      <c r="H179" s="1177"/>
      <c r="I179" s="1177"/>
      <c r="J179" s="1177"/>
      <c r="K179" s="1177"/>
      <c r="L179" s="1177"/>
      <c r="M179" s="1177"/>
      <c r="N179" s="1177"/>
      <c r="O179" s="1177"/>
      <c r="P179" s="1177"/>
      <c r="Q179" s="1177"/>
      <c r="R179" s="1177"/>
      <c r="S179" s="1177"/>
      <c r="T179" s="1177"/>
      <c r="U179" s="1177"/>
      <c r="V179" s="1177"/>
      <c r="W179" s="1177"/>
      <c r="X179" s="1177"/>
      <c r="Y179" s="1177"/>
      <c r="Z179" s="1177"/>
      <c r="AA179" s="1177"/>
      <c r="AB179" s="1178"/>
      <c r="AC179" s="28">
        <f>ROUND((AE179/1000),0)</f>
        <v>0</v>
      </c>
      <c r="AD179" s="98" t="s">
        <v>3457</v>
      </c>
      <c r="AE179" s="41">
        <f ca="1">'Alimentazione SP A'!H161-'Alimentazione SP P'!H110</f>
        <v>0</v>
      </c>
      <c r="AF179" s="41">
        <f ca="1">'Alimentazione SP A'!I161-'Alimentazione SP P'!I110</f>
        <v>0</v>
      </c>
    </row>
    <row r="180" spans="1:32" s="99" customFormat="1">
      <c r="A180" s="17"/>
      <c r="B180" s="1173" t="s">
        <v>1378</v>
      </c>
      <c r="C180" s="1174"/>
      <c r="D180" s="1174"/>
      <c r="E180" s="1174"/>
      <c r="F180" s="1175"/>
      <c r="G180" s="1176" t="s">
        <v>1379</v>
      </c>
      <c r="H180" s="1177"/>
      <c r="I180" s="1177"/>
      <c r="J180" s="1177"/>
      <c r="K180" s="1177"/>
      <c r="L180" s="1177"/>
      <c r="M180" s="1177"/>
      <c r="N180" s="1177"/>
      <c r="O180" s="1177"/>
      <c r="P180" s="1177"/>
      <c r="Q180" s="1177"/>
      <c r="R180" s="1177"/>
      <c r="S180" s="1177"/>
      <c r="T180" s="1177"/>
      <c r="U180" s="1177"/>
      <c r="V180" s="1177"/>
      <c r="W180" s="1177"/>
      <c r="X180" s="1177"/>
      <c r="Y180" s="1177"/>
      <c r="Z180" s="1177"/>
      <c r="AA180" s="1177"/>
      <c r="AB180" s="1178"/>
      <c r="AC180" s="28">
        <f>ROUND((AE180/1000),0)</f>
        <v>0</v>
      </c>
      <c r="AD180" s="98" t="s">
        <v>3457</v>
      </c>
      <c r="AE180" s="41">
        <f ca="1">'Alimentazione SP A'!H163+'Alimentazione SP A'!H164+'Alimentazione SP A'!H165+'Alimentazione SP A'!H166-'Alimentazione SP P'!H111</f>
        <v>0</v>
      </c>
      <c r="AF180" s="41">
        <f ca="1">'Alimentazione SP A'!I163+'Alimentazione SP A'!I164+'Alimentazione SP A'!I165+'Alimentazione SP A'!I166-'Alimentazione SP P'!I111</f>
        <v>0</v>
      </c>
    </row>
    <row r="181" spans="1:32" s="99" customFormat="1" ht="15.75" customHeight="1">
      <c r="A181" s="17"/>
      <c r="B181" s="1173" t="s">
        <v>1380</v>
      </c>
      <c r="C181" s="1174"/>
      <c r="D181" s="1174"/>
      <c r="E181" s="1174"/>
      <c r="F181" s="1175"/>
      <c r="G181" s="1176" t="s">
        <v>1381</v>
      </c>
      <c r="H181" s="1177"/>
      <c r="I181" s="1177"/>
      <c r="J181" s="1177"/>
      <c r="K181" s="1177"/>
      <c r="L181" s="1177"/>
      <c r="M181" s="1177"/>
      <c r="N181" s="1177"/>
      <c r="O181" s="1177"/>
      <c r="P181" s="1177"/>
      <c r="Q181" s="1177"/>
      <c r="R181" s="1177"/>
      <c r="S181" s="1177"/>
      <c r="T181" s="1177"/>
      <c r="U181" s="1177"/>
      <c r="V181" s="1177"/>
      <c r="W181" s="1177"/>
      <c r="X181" s="1177"/>
      <c r="Y181" s="1177"/>
      <c r="Z181" s="1177"/>
      <c r="AA181" s="1177"/>
      <c r="AB181" s="1178"/>
      <c r="AC181" s="28">
        <f>ROUND((AE181/1000),0)</f>
        <v>0</v>
      </c>
      <c r="AD181" s="98" t="s">
        <v>3457</v>
      </c>
      <c r="AE181" s="41">
        <f ca="1">'Alimentazione SP A'!H167-'Alimentazione SP P'!H112</f>
        <v>0</v>
      </c>
      <c r="AF181" s="41">
        <f ca="1">'Alimentazione SP A'!I167-'Alimentazione SP P'!I112</f>
        <v>0</v>
      </c>
    </row>
    <row r="182" spans="1:32" s="99" customFormat="1" ht="15.75" thickBot="1">
      <c r="A182" s="100"/>
      <c r="B182" s="1246" t="s">
        <v>1382</v>
      </c>
      <c r="C182" s="1247"/>
      <c r="D182" s="1247"/>
      <c r="E182" s="1247"/>
      <c r="F182" s="1248"/>
      <c r="G182" s="1249" t="s">
        <v>1383</v>
      </c>
      <c r="H182" s="1250"/>
      <c r="I182" s="1250"/>
      <c r="J182" s="1250"/>
      <c r="K182" s="1250"/>
      <c r="L182" s="1250"/>
      <c r="M182" s="1250"/>
      <c r="N182" s="1250"/>
      <c r="O182" s="1250"/>
      <c r="P182" s="1250"/>
      <c r="Q182" s="1250"/>
      <c r="R182" s="1250"/>
      <c r="S182" s="1250"/>
      <c r="T182" s="1250"/>
      <c r="U182" s="1250"/>
      <c r="V182" s="1250"/>
      <c r="W182" s="1250"/>
      <c r="X182" s="1250"/>
      <c r="Y182" s="1250"/>
      <c r="Z182" s="1250"/>
      <c r="AA182" s="1250"/>
      <c r="AB182" s="1251"/>
      <c r="AC182" s="28">
        <f>ROUND((AE182/1000),0)</f>
        <v>0</v>
      </c>
      <c r="AD182" s="98" t="s">
        <v>3457</v>
      </c>
      <c r="AE182" s="334">
        <f ca="1">+'Alimentazione SP A'!H157+'Alimentazione SP A'!H170+'Alimentazione SP A'!H171+'Alimentazione SP A'!H172+'Alimentazione SP A'!H173+'Alimentazione SP A'!H174+'Alimentazione SP A'!H175-'Alimentazione SP P'!H113</f>
        <v>0</v>
      </c>
      <c r="AF182" s="334">
        <f ca="1">+'Alimentazione SP A'!I157+'Alimentazione SP A'!I170+'Alimentazione SP A'!I171+'Alimentazione SP A'!I172+'Alimentazione SP A'!I173+'Alimentazione SP A'!I174+'Alimentazione SP A'!I175-'Alimentazione SP P'!I113</f>
        <v>0</v>
      </c>
    </row>
    <row r="183" spans="1:32" s="99" customFormat="1" ht="15.75" customHeight="1">
      <c r="A183" s="101"/>
      <c r="B183" s="1243" t="s">
        <v>1384</v>
      </c>
      <c r="C183" s="1244"/>
      <c r="D183" s="1244"/>
      <c r="E183" s="1244"/>
      <c r="F183" s="1245"/>
      <c r="G183" s="1240" t="s">
        <v>3462</v>
      </c>
      <c r="H183" s="1241"/>
      <c r="I183" s="1241"/>
      <c r="J183" s="1241"/>
      <c r="K183" s="1241"/>
      <c r="L183" s="1241"/>
      <c r="M183" s="1241"/>
      <c r="N183" s="1241"/>
      <c r="O183" s="1241"/>
      <c r="P183" s="1241"/>
      <c r="Q183" s="1241"/>
      <c r="R183" s="1241"/>
      <c r="S183" s="1241"/>
      <c r="T183" s="1241"/>
      <c r="U183" s="1241"/>
      <c r="V183" s="1241"/>
      <c r="W183" s="1241"/>
      <c r="X183" s="1241"/>
      <c r="Y183" s="1241"/>
      <c r="Z183" s="1241"/>
      <c r="AA183" s="1241"/>
      <c r="AB183" s="1242"/>
      <c r="AC183" s="134">
        <f>SUM(AC184:AC185)</f>
        <v>0</v>
      </c>
      <c r="AD183" s="93" t="s">
        <v>3457</v>
      </c>
      <c r="AE183" s="328">
        <f ca="1">SUM(AE184:AE185)</f>
        <v>0</v>
      </c>
      <c r="AF183" s="328">
        <f ca="1">SUM(AF184:AF185)</f>
        <v>0</v>
      </c>
    </row>
    <row r="184" spans="1:32" s="99" customFormat="1" ht="15.75" customHeight="1">
      <c r="A184" s="17"/>
      <c r="B184" s="1228" t="s">
        <v>3463</v>
      </c>
      <c r="C184" s="1229"/>
      <c r="D184" s="1229"/>
      <c r="E184" s="1229"/>
      <c r="F184" s="1230"/>
      <c r="G184" s="1234" t="s">
        <v>3464</v>
      </c>
      <c r="H184" s="1235"/>
      <c r="I184" s="1235"/>
      <c r="J184" s="1235"/>
      <c r="K184" s="1235"/>
      <c r="L184" s="1235"/>
      <c r="M184" s="1235"/>
      <c r="N184" s="1235"/>
      <c r="O184" s="1235"/>
      <c r="P184" s="1235"/>
      <c r="Q184" s="1235"/>
      <c r="R184" s="1235"/>
      <c r="S184" s="1235"/>
      <c r="T184" s="1235"/>
      <c r="U184" s="1235"/>
      <c r="V184" s="1235"/>
      <c r="W184" s="1235"/>
      <c r="X184" s="1235"/>
      <c r="Y184" s="1235"/>
      <c r="Z184" s="1235"/>
      <c r="AA184" s="1235"/>
      <c r="AB184" s="1236"/>
      <c r="AC184" s="28">
        <f>ROUND((AE184/1000),0)</f>
        <v>0</v>
      </c>
      <c r="AD184" s="98" t="s">
        <v>3457</v>
      </c>
      <c r="AE184" s="327">
        <f ca="1">'Alimentazione SP A'!H178+'Alimentazione SP A'!H179+'Alimentazione SP A'!H180</f>
        <v>0</v>
      </c>
      <c r="AF184" s="327">
        <f ca="1">'Alimentazione SP A'!I178+'Alimentazione SP A'!I179+'Alimentazione SP A'!I180</f>
        <v>0</v>
      </c>
    </row>
    <row r="185" spans="1:32" s="99" customFormat="1" ht="15.75" customHeight="1" thickBot="1">
      <c r="A185" s="100"/>
      <c r="B185" s="1270" t="s">
        <v>3465</v>
      </c>
      <c r="C185" s="1271"/>
      <c r="D185" s="1271"/>
      <c r="E185" s="1271"/>
      <c r="F185" s="1272"/>
      <c r="G185" s="1267" t="s">
        <v>3466</v>
      </c>
      <c r="H185" s="1268"/>
      <c r="I185" s="1268"/>
      <c r="J185" s="1268"/>
      <c r="K185" s="1268"/>
      <c r="L185" s="1268"/>
      <c r="M185" s="1268"/>
      <c r="N185" s="1268"/>
      <c r="O185" s="1268"/>
      <c r="P185" s="1268"/>
      <c r="Q185" s="1268"/>
      <c r="R185" s="1268"/>
      <c r="S185" s="1268"/>
      <c r="T185" s="1268"/>
      <c r="U185" s="1268"/>
      <c r="V185" s="1268"/>
      <c r="W185" s="1268"/>
      <c r="X185" s="1268"/>
      <c r="Y185" s="1268"/>
      <c r="Z185" s="1268"/>
      <c r="AA185" s="1268"/>
      <c r="AB185" s="1269"/>
      <c r="AC185" s="28">
        <f>ROUND((AE185/1000),0)</f>
        <v>0</v>
      </c>
      <c r="AD185" s="98" t="s">
        <v>3457</v>
      </c>
      <c r="AE185" s="335">
        <f ca="1">'Alimentazione SP A'!H181</f>
        <v>0</v>
      </c>
      <c r="AF185" s="335">
        <f ca="1">'Alimentazione SP A'!I181</f>
        <v>0</v>
      </c>
    </row>
    <row r="186" spans="1:32" s="99" customFormat="1" ht="15.75" customHeight="1">
      <c r="A186" s="101"/>
      <c r="B186" s="1243" t="s">
        <v>3467</v>
      </c>
      <c r="C186" s="1244"/>
      <c r="D186" s="1244"/>
      <c r="E186" s="1244"/>
      <c r="F186" s="1245"/>
      <c r="G186" s="1240" t="s">
        <v>2004</v>
      </c>
      <c r="H186" s="1241"/>
      <c r="I186" s="1241"/>
      <c r="J186" s="1241"/>
      <c r="K186" s="1241"/>
      <c r="L186" s="1241"/>
      <c r="M186" s="1241"/>
      <c r="N186" s="1241"/>
      <c r="O186" s="1241"/>
      <c r="P186" s="1241"/>
      <c r="Q186" s="1241"/>
      <c r="R186" s="1241"/>
      <c r="S186" s="1241"/>
      <c r="T186" s="1241"/>
      <c r="U186" s="1241"/>
      <c r="V186" s="1241"/>
      <c r="W186" s="1241"/>
      <c r="X186" s="1241"/>
      <c r="Y186" s="1241"/>
      <c r="Z186" s="1241"/>
      <c r="AA186" s="1241"/>
      <c r="AB186" s="1242"/>
      <c r="AC186" s="134">
        <f>SUM(AC187:AC190)</f>
        <v>0</v>
      </c>
      <c r="AD186" s="93" t="s">
        <v>3457</v>
      </c>
      <c r="AE186" s="328">
        <f ca="1">SUM(AE187:AE190)</f>
        <v>0</v>
      </c>
      <c r="AF186" s="328">
        <f ca="1">SUM(AF187:AF190)</f>
        <v>0</v>
      </c>
    </row>
    <row r="187" spans="1:32" s="99" customFormat="1" ht="19.5" customHeight="1">
      <c r="A187" s="17"/>
      <c r="B187" s="1228" t="s">
        <v>2005</v>
      </c>
      <c r="C187" s="1229"/>
      <c r="D187" s="1229"/>
      <c r="E187" s="1229"/>
      <c r="F187" s="1230"/>
      <c r="G187" s="1234" t="s">
        <v>2006</v>
      </c>
      <c r="H187" s="1235"/>
      <c r="I187" s="1235"/>
      <c r="J187" s="1235"/>
      <c r="K187" s="1235"/>
      <c r="L187" s="1235"/>
      <c r="M187" s="1235"/>
      <c r="N187" s="1235"/>
      <c r="O187" s="1235"/>
      <c r="P187" s="1235"/>
      <c r="Q187" s="1235"/>
      <c r="R187" s="1235"/>
      <c r="S187" s="1235"/>
      <c r="T187" s="1235"/>
      <c r="U187" s="1235"/>
      <c r="V187" s="1235"/>
      <c r="W187" s="1235"/>
      <c r="X187" s="1235"/>
      <c r="Y187" s="1235"/>
      <c r="Z187" s="1235"/>
      <c r="AA187" s="1235"/>
      <c r="AB187" s="1236"/>
      <c r="AC187" s="28">
        <f>ROUND((AE187/1000),0)</f>
        <v>0</v>
      </c>
      <c r="AD187" s="98" t="s">
        <v>3457</v>
      </c>
      <c r="AE187" s="327">
        <f ca="1">'Alimentazione SP A'!H185+'Alimentazione SP A'!H186+'Alimentazione SP A'!H188+'Alimentazione SP A'!H189</f>
        <v>0</v>
      </c>
      <c r="AF187" s="327">
        <f ca="1">'Alimentazione SP A'!I185+'Alimentazione SP A'!I186+'Alimentazione SP A'!I188+'Alimentazione SP A'!I189</f>
        <v>0</v>
      </c>
    </row>
    <row r="188" spans="1:32" s="99" customFormat="1" ht="15.75" customHeight="1">
      <c r="A188" s="17"/>
      <c r="B188" s="1228" t="s">
        <v>2007</v>
      </c>
      <c r="C188" s="1229"/>
      <c r="D188" s="1229"/>
      <c r="E188" s="1229"/>
      <c r="F188" s="1230"/>
      <c r="G188" s="1234" t="s">
        <v>2008</v>
      </c>
      <c r="H188" s="1235"/>
      <c r="I188" s="1235"/>
      <c r="J188" s="1235"/>
      <c r="K188" s="1235"/>
      <c r="L188" s="1235"/>
      <c r="M188" s="1235"/>
      <c r="N188" s="1235"/>
      <c r="O188" s="1235"/>
      <c r="P188" s="1235"/>
      <c r="Q188" s="1235"/>
      <c r="R188" s="1235"/>
      <c r="S188" s="1235"/>
      <c r="T188" s="1235"/>
      <c r="U188" s="1235"/>
      <c r="V188" s="1235"/>
      <c r="W188" s="1235"/>
      <c r="X188" s="1235"/>
      <c r="Y188" s="1235"/>
      <c r="Z188" s="1235"/>
      <c r="AA188" s="1235"/>
      <c r="AB188" s="1236"/>
      <c r="AC188" s="28">
        <f>ROUND((AE188/1000),0)</f>
        <v>0</v>
      </c>
      <c r="AD188" s="98" t="s">
        <v>3457</v>
      </c>
      <c r="AE188" s="327">
        <f ca="1">'Alimentazione SP A'!H191+'Alimentazione SP A'!H192</f>
        <v>0</v>
      </c>
      <c r="AF188" s="327">
        <f ca="1">'Alimentazione SP A'!I191+'Alimentazione SP A'!I192</f>
        <v>0</v>
      </c>
    </row>
    <row r="189" spans="1:32" s="99" customFormat="1">
      <c r="A189" s="17"/>
      <c r="B189" s="1228" t="s">
        <v>2009</v>
      </c>
      <c r="C189" s="1229"/>
      <c r="D189" s="1229"/>
      <c r="E189" s="1229"/>
      <c r="F189" s="1230"/>
      <c r="G189" s="1234" t="s">
        <v>2010</v>
      </c>
      <c r="H189" s="1235"/>
      <c r="I189" s="1235"/>
      <c r="J189" s="1235"/>
      <c r="K189" s="1235"/>
      <c r="L189" s="1235"/>
      <c r="M189" s="1235"/>
      <c r="N189" s="1235"/>
      <c r="O189" s="1235"/>
      <c r="P189" s="1235"/>
      <c r="Q189" s="1235"/>
      <c r="R189" s="1235"/>
      <c r="S189" s="1235"/>
      <c r="T189" s="1235"/>
      <c r="U189" s="1235"/>
      <c r="V189" s="1235"/>
      <c r="W189" s="1235"/>
      <c r="X189" s="1235"/>
      <c r="Y189" s="1235"/>
      <c r="Z189" s="1235"/>
      <c r="AA189" s="1235"/>
      <c r="AB189" s="1236"/>
      <c r="AC189" s="28">
        <f>ROUND((AE189/1000),0)</f>
        <v>0</v>
      </c>
      <c r="AD189" s="98" t="s">
        <v>3457</v>
      </c>
      <c r="AE189" s="327">
        <f ca="1">'Alimentazione SP A'!H193</f>
        <v>0</v>
      </c>
      <c r="AF189" s="327">
        <f ca="1">'Alimentazione SP A'!I193</f>
        <v>0</v>
      </c>
    </row>
    <row r="190" spans="1:32" s="99" customFormat="1" ht="15.75" customHeight="1" thickBot="1">
      <c r="A190" s="100"/>
      <c r="B190" s="1270" t="s">
        <v>2011</v>
      </c>
      <c r="C190" s="1271"/>
      <c r="D190" s="1271"/>
      <c r="E190" s="1271"/>
      <c r="F190" s="1272"/>
      <c r="G190" s="1267" t="s">
        <v>770</v>
      </c>
      <c r="H190" s="1268"/>
      <c r="I190" s="1268"/>
      <c r="J190" s="1268"/>
      <c r="K190" s="1268"/>
      <c r="L190" s="1268"/>
      <c r="M190" s="1268"/>
      <c r="N190" s="1268"/>
      <c r="O190" s="1268"/>
      <c r="P190" s="1268"/>
      <c r="Q190" s="1268"/>
      <c r="R190" s="1268"/>
      <c r="S190" s="1268"/>
      <c r="T190" s="1268"/>
      <c r="U190" s="1268"/>
      <c r="V190" s="1268"/>
      <c r="W190" s="1268"/>
      <c r="X190" s="1268"/>
      <c r="Y190" s="1268"/>
      <c r="Z190" s="1268"/>
      <c r="AA190" s="1268"/>
      <c r="AB190" s="1269"/>
      <c r="AC190" s="28">
        <f>ROUND((AE190/1000),0)</f>
        <v>0</v>
      </c>
      <c r="AD190" s="98" t="s">
        <v>3457</v>
      </c>
      <c r="AE190" s="335">
        <f ca="1">'Alimentazione SP A'!H195+'Alimentazione SP A'!H196+'Alimentazione SP A'!H197</f>
        <v>0</v>
      </c>
      <c r="AF190" s="335">
        <f ca="1">'Alimentazione SP A'!I195+'Alimentazione SP A'!I196+'Alimentazione SP A'!I197</f>
        <v>0</v>
      </c>
    </row>
    <row r="191" spans="1:32" s="99" customFormat="1" ht="15.75" customHeight="1">
      <c r="A191" s="104"/>
      <c r="B191" s="1193" t="s">
        <v>771</v>
      </c>
      <c r="C191" s="1194"/>
      <c r="D191" s="1194"/>
      <c r="E191" s="1194"/>
      <c r="F191" s="1195"/>
      <c r="G191" s="1198" t="s">
        <v>772</v>
      </c>
      <c r="H191" s="1199"/>
      <c r="I191" s="1199"/>
      <c r="J191" s="1199"/>
      <c r="K191" s="1199"/>
      <c r="L191" s="1199"/>
      <c r="M191" s="1199"/>
      <c r="N191" s="1199"/>
      <c r="O191" s="1199"/>
      <c r="P191" s="1199"/>
      <c r="Q191" s="1199"/>
      <c r="R191" s="1199"/>
      <c r="S191" s="1199"/>
      <c r="T191" s="1199"/>
      <c r="U191" s="1199"/>
      <c r="V191" s="1199"/>
      <c r="W191" s="1199"/>
      <c r="X191" s="1199"/>
      <c r="Y191" s="1199"/>
      <c r="Z191" s="1199"/>
      <c r="AA191" s="1199"/>
      <c r="AB191" s="1200"/>
      <c r="AC191" s="138">
        <f>AC192+AC195</f>
        <v>0</v>
      </c>
      <c r="AD191" s="89" t="s">
        <v>3457</v>
      </c>
      <c r="AE191" s="332">
        <f ca="1">AE192+AE195</f>
        <v>0</v>
      </c>
      <c r="AF191" s="332">
        <f ca="1">AF192+AF195</f>
        <v>0</v>
      </c>
    </row>
    <row r="192" spans="1:32" s="99" customFormat="1" ht="15.75" customHeight="1">
      <c r="A192" s="92"/>
      <c r="B192" s="1189" t="s">
        <v>773</v>
      </c>
      <c r="C192" s="1190"/>
      <c r="D192" s="1190"/>
      <c r="E192" s="1190"/>
      <c r="F192" s="1191"/>
      <c r="G192" s="1186" t="s">
        <v>774</v>
      </c>
      <c r="H192" s="1187"/>
      <c r="I192" s="1187"/>
      <c r="J192" s="1187"/>
      <c r="K192" s="1187"/>
      <c r="L192" s="1187"/>
      <c r="M192" s="1187"/>
      <c r="N192" s="1187"/>
      <c r="O192" s="1187"/>
      <c r="P192" s="1187"/>
      <c r="Q192" s="1187"/>
      <c r="R192" s="1187"/>
      <c r="S192" s="1187"/>
      <c r="T192" s="1187"/>
      <c r="U192" s="1187"/>
      <c r="V192" s="1187"/>
      <c r="W192" s="1187"/>
      <c r="X192" s="1187"/>
      <c r="Y192" s="1187"/>
      <c r="Z192" s="1187"/>
      <c r="AA192" s="1187"/>
      <c r="AB192" s="1188"/>
      <c r="AC192" s="132">
        <f>SUM(AC193:AC194)</f>
        <v>0</v>
      </c>
      <c r="AD192" s="93" t="s">
        <v>3457</v>
      </c>
      <c r="AE192" s="325">
        <f ca="1">SUM(AE193:AE194)</f>
        <v>0</v>
      </c>
      <c r="AF192" s="325">
        <f ca="1">SUM(AF193:AF194)</f>
        <v>0</v>
      </c>
    </row>
    <row r="193" spans="1:32" s="99" customFormat="1" ht="15.75" customHeight="1">
      <c r="A193" s="22"/>
      <c r="B193" s="1228" t="s">
        <v>775</v>
      </c>
      <c r="C193" s="1229"/>
      <c r="D193" s="1229"/>
      <c r="E193" s="1229"/>
      <c r="F193" s="1230"/>
      <c r="G193" s="1234" t="s">
        <v>2108</v>
      </c>
      <c r="H193" s="1235"/>
      <c r="I193" s="1235"/>
      <c r="J193" s="1235"/>
      <c r="K193" s="1235"/>
      <c r="L193" s="1235"/>
      <c r="M193" s="1235"/>
      <c r="N193" s="1235"/>
      <c r="O193" s="1235"/>
      <c r="P193" s="1235"/>
      <c r="Q193" s="1235"/>
      <c r="R193" s="1235"/>
      <c r="S193" s="1235"/>
      <c r="T193" s="1235"/>
      <c r="U193" s="1235"/>
      <c r="V193" s="1235"/>
      <c r="W193" s="1235"/>
      <c r="X193" s="1235"/>
      <c r="Y193" s="1235"/>
      <c r="Z193" s="1235"/>
      <c r="AA193" s="1235"/>
      <c r="AB193" s="1236"/>
      <c r="AC193" s="28">
        <f>ROUND((AE193/1000),0)</f>
        <v>0</v>
      </c>
      <c r="AD193" s="98" t="s">
        <v>3457</v>
      </c>
      <c r="AE193" s="327">
        <f ca="1">'Alimentazione SP A'!H213</f>
        <v>0</v>
      </c>
      <c r="AF193" s="327">
        <f ca="1">'Alimentazione SP A'!I213</f>
        <v>0</v>
      </c>
    </row>
    <row r="194" spans="1:32" s="99" customFormat="1" ht="15.75" customHeight="1">
      <c r="A194" s="17" t="s">
        <v>2617</v>
      </c>
      <c r="B194" s="1228" t="s">
        <v>2109</v>
      </c>
      <c r="C194" s="1229"/>
      <c r="D194" s="1229"/>
      <c r="E194" s="1229"/>
      <c r="F194" s="1230"/>
      <c r="G194" s="1234" t="s">
        <v>2110</v>
      </c>
      <c r="H194" s="1235"/>
      <c r="I194" s="1235"/>
      <c r="J194" s="1235"/>
      <c r="K194" s="1235"/>
      <c r="L194" s="1235"/>
      <c r="M194" s="1235"/>
      <c r="N194" s="1235"/>
      <c r="O194" s="1235"/>
      <c r="P194" s="1235"/>
      <c r="Q194" s="1235"/>
      <c r="R194" s="1235"/>
      <c r="S194" s="1235"/>
      <c r="T194" s="1235"/>
      <c r="U194" s="1235"/>
      <c r="V194" s="1235"/>
      <c r="W194" s="1235"/>
      <c r="X194" s="1235"/>
      <c r="Y194" s="1235"/>
      <c r="Z194" s="1235"/>
      <c r="AA194" s="1235"/>
      <c r="AB194" s="1236"/>
      <c r="AC194" s="28">
        <f>ROUND((AE194/1000),0)</f>
        <v>0</v>
      </c>
      <c r="AD194" s="98" t="s">
        <v>3457</v>
      </c>
      <c r="AE194" s="327">
        <f ca="1">'Alimentazione SP A'!H214</f>
        <v>0</v>
      </c>
      <c r="AF194" s="327">
        <f ca="1">'Alimentazione SP A'!I214</f>
        <v>0</v>
      </c>
    </row>
    <row r="195" spans="1:32" s="99" customFormat="1" ht="15.75" customHeight="1">
      <c r="A195" s="92"/>
      <c r="B195" s="1189" t="s">
        <v>2111</v>
      </c>
      <c r="C195" s="1190"/>
      <c r="D195" s="1190"/>
      <c r="E195" s="1190"/>
      <c r="F195" s="1191"/>
      <c r="G195" s="1186" t="s">
        <v>2112</v>
      </c>
      <c r="H195" s="1187"/>
      <c r="I195" s="1187"/>
      <c r="J195" s="1187"/>
      <c r="K195" s="1187"/>
      <c r="L195" s="1187"/>
      <c r="M195" s="1187"/>
      <c r="N195" s="1187"/>
      <c r="O195" s="1187"/>
      <c r="P195" s="1187"/>
      <c r="Q195" s="1187"/>
      <c r="R195" s="1187"/>
      <c r="S195" s="1187"/>
      <c r="T195" s="1187"/>
      <c r="U195" s="1187"/>
      <c r="V195" s="1187"/>
      <c r="W195" s="1187"/>
      <c r="X195" s="1187"/>
      <c r="Y195" s="1187"/>
      <c r="Z195" s="1187"/>
      <c r="AA195" s="1187"/>
      <c r="AB195" s="1188"/>
      <c r="AC195" s="132">
        <f>SUM(AC196:AC197)</f>
        <v>0</v>
      </c>
      <c r="AD195" s="93" t="s">
        <v>3457</v>
      </c>
      <c r="AE195" s="325">
        <f ca="1">SUM(AE196:AE197)</f>
        <v>0</v>
      </c>
      <c r="AF195" s="325">
        <f ca="1">SUM(AF196:AF197)</f>
        <v>0</v>
      </c>
    </row>
    <row r="196" spans="1:32" s="99" customFormat="1" ht="15.75" customHeight="1">
      <c r="A196" s="17"/>
      <c r="B196" s="1228" t="s">
        <v>2113</v>
      </c>
      <c r="C196" s="1229"/>
      <c r="D196" s="1229"/>
      <c r="E196" s="1229"/>
      <c r="F196" s="1230"/>
      <c r="G196" s="1234" t="s">
        <v>2114</v>
      </c>
      <c r="H196" s="1235"/>
      <c r="I196" s="1235"/>
      <c r="J196" s="1235"/>
      <c r="K196" s="1235"/>
      <c r="L196" s="1235"/>
      <c r="M196" s="1235"/>
      <c r="N196" s="1235"/>
      <c r="O196" s="1235"/>
      <c r="P196" s="1235"/>
      <c r="Q196" s="1235"/>
      <c r="R196" s="1235"/>
      <c r="S196" s="1235"/>
      <c r="T196" s="1235"/>
      <c r="U196" s="1235"/>
      <c r="V196" s="1235"/>
      <c r="W196" s="1235"/>
      <c r="X196" s="1235"/>
      <c r="Y196" s="1235"/>
      <c r="Z196" s="1235"/>
      <c r="AA196" s="1235"/>
      <c r="AB196" s="1236"/>
      <c r="AC196" s="28">
        <f>ROUND((AE196/1000),0)</f>
        <v>0</v>
      </c>
      <c r="AD196" s="98" t="s">
        <v>3457</v>
      </c>
      <c r="AE196" s="327">
        <f ca="1">'Alimentazione SP A'!H216</f>
        <v>0</v>
      </c>
      <c r="AF196" s="327">
        <f ca="1">'Alimentazione SP A'!I216</f>
        <v>0</v>
      </c>
    </row>
    <row r="197" spans="1:32" s="99" customFormat="1" ht="15.75" customHeight="1" thickBot="1">
      <c r="A197" s="100" t="s">
        <v>2617</v>
      </c>
      <c r="B197" s="1270" t="s">
        <v>2115</v>
      </c>
      <c r="C197" s="1271"/>
      <c r="D197" s="1271"/>
      <c r="E197" s="1271"/>
      <c r="F197" s="1272"/>
      <c r="G197" s="1267" t="s">
        <v>2116</v>
      </c>
      <c r="H197" s="1268"/>
      <c r="I197" s="1268"/>
      <c r="J197" s="1268"/>
      <c r="K197" s="1268"/>
      <c r="L197" s="1268"/>
      <c r="M197" s="1268"/>
      <c r="N197" s="1268"/>
      <c r="O197" s="1268"/>
      <c r="P197" s="1268"/>
      <c r="Q197" s="1268"/>
      <c r="R197" s="1268"/>
      <c r="S197" s="1268"/>
      <c r="T197" s="1268"/>
      <c r="U197" s="1268"/>
      <c r="V197" s="1268"/>
      <c r="W197" s="1268"/>
      <c r="X197" s="1268"/>
      <c r="Y197" s="1268"/>
      <c r="Z197" s="1268"/>
      <c r="AA197" s="1268"/>
      <c r="AB197" s="1269"/>
      <c r="AC197" s="28">
        <f>ROUND((AE197/1000),0)</f>
        <v>0</v>
      </c>
      <c r="AD197" s="98" t="s">
        <v>3457</v>
      </c>
      <c r="AE197" s="335">
        <f ca="1">'Alimentazione SP A'!H217</f>
        <v>0</v>
      </c>
      <c r="AF197" s="335">
        <f ca="1">'Alimentazione SP A'!I217</f>
        <v>0</v>
      </c>
    </row>
    <row r="198" spans="1:32" s="99" customFormat="1" ht="15.75" customHeight="1">
      <c r="A198" s="105"/>
      <c r="B198" s="1273" t="s">
        <v>2117</v>
      </c>
      <c r="C198" s="1274"/>
      <c r="D198" s="1274"/>
      <c r="E198" s="1274"/>
      <c r="F198" s="1275"/>
      <c r="G198" s="1277" t="s">
        <v>2118</v>
      </c>
      <c r="H198" s="1278"/>
      <c r="I198" s="1278"/>
      <c r="J198" s="1278"/>
      <c r="K198" s="1278"/>
      <c r="L198" s="1278"/>
      <c r="M198" s="1278"/>
      <c r="N198" s="1278"/>
      <c r="O198" s="1278"/>
      <c r="P198" s="1278"/>
      <c r="Q198" s="1278"/>
      <c r="R198" s="1278"/>
      <c r="S198" s="1278"/>
      <c r="T198" s="1278"/>
      <c r="U198" s="1278"/>
      <c r="V198" s="1278"/>
      <c r="W198" s="1278"/>
      <c r="X198" s="1278"/>
      <c r="Y198" s="1278"/>
      <c r="Z198" s="1278"/>
      <c r="AA198" s="1278"/>
      <c r="AB198" s="1279"/>
      <c r="AC198" s="141">
        <f>SUM(AC199:AC202)</f>
        <v>0</v>
      </c>
      <c r="AD198" s="106" t="s">
        <v>3457</v>
      </c>
      <c r="AE198" s="336">
        <f ca="1">SUM(AE199:AE202)</f>
        <v>0</v>
      </c>
      <c r="AF198" s="336">
        <f ca="1">SUM(AF199:AF202)</f>
        <v>0</v>
      </c>
    </row>
    <row r="199" spans="1:32" s="99" customFormat="1" ht="15.75" customHeight="1">
      <c r="A199" s="17"/>
      <c r="B199" s="1173" t="s">
        <v>2119</v>
      </c>
      <c r="C199" s="1174"/>
      <c r="D199" s="1174"/>
      <c r="E199" s="1174"/>
      <c r="F199" s="1175"/>
      <c r="G199" s="1176" t="s">
        <v>2120</v>
      </c>
      <c r="H199" s="1177"/>
      <c r="I199" s="1177"/>
      <c r="J199" s="1177"/>
      <c r="K199" s="1177"/>
      <c r="L199" s="1177"/>
      <c r="M199" s="1177"/>
      <c r="N199" s="1177"/>
      <c r="O199" s="1177"/>
      <c r="P199" s="1177"/>
      <c r="Q199" s="1177"/>
      <c r="R199" s="1177"/>
      <c r="S199" s="1177"/>
      <c r="T199" s="1177"/>
      <c r="U199" s="1177"/>
      <c r="V199" s="1177"/>
      <c r="W199" s="1177"/>
      <c r="X199" s="1177"/>
      <c r="Y199" s="1177"/>
      <c r="Z199" s="1177"/>
      <c r="AA199" s="1177"/>
      <c r="AB199" s="1178"/>
      <c r="AC199" s="28">
        <f>ROUND((AE199/1000),0)</f>
        <v>0</v>
      </c>
      <c r="AD199" s="98" t="s">
        <v>3457</v>
      </c>
      <c r="AE199" s="44">
        <f ca="1">'Alimentazione SP A'!H219</f>
        <v>0</v>
      </c>
      <c r="AF199" s="44">
        <f ca="1">'Alimentazione SP A'!I219</f>
        <v>0</v>
      </c>
    </row>
    <row r="200" spans="1:32" s="99" customFormat="1" ht="15.75" customHeight="1">
      <c r="A200" s="17"/>
      <c r="B200" s="1173" t="s">
        <v>2121</v>
      </c>
      <c r="C200" s="1174"/>
      <c r="D200" s="1174"/>
      <c r="E200" s="1174"/>
      <c r="F200" s="1175"/>
      <c r="G200" s="1176" t="s">
        <v>2122</v>
      </c>
      <c r="H200" s="1177"/>
      <c r="I200" s="1177"/>
      <c r="J200" s="1177"/>
      <c r="K200" s="1177"/>
      <c r="L200" s="1177"/>
      <c r="M200" s="1177"/>
      <c r="N200" s="1177"/>
      <c r="O200" s="1177"/>
      <c r="P200" s="1177"/>
      <c r="Q200" s="1177"/>
      <c r="R200" s="1177"/>
      <c r="S200" s="1177"/>
      <c r="T200" s="1177"/>
      <c r="U200" s="1177"/>
      <c r="V200" s="1177"/>
      <c r="W200" s="1177"/>
      <c r="X200" s="1177"/>
      <c r="Y200" s="1177"/>
      <c r="Z200" s="1177"/>
      <c r="AA200" s="1177"/>
      <c r="AB200" s="1178"/>
      <c r="AC200" s="28">
        <f>ROUND((AE200/1000),0)</f>
        <v>0</v>
      </c>
      <c r="AD200" s="98" t="s">
        <v>3457</v>
      </c>
      <c r="AE200" s="44">
        <f ca="1">'Alimentazione SP A'!H220</f>
        <v>0</v>
      </c>
      <c r="AF200" s="44">
        <f ca="1">'Alimentazione SP A'!I220</f>
        <v>0</v>
      </c>
    </row>
    <row r="201" spans="1:32" s="99" customFormat="1" ht="15.75" customHeight="1">
      <c r="A201" s="17"/>
      <c r="B201" s="1173" t="s">
        <v>2123</v>
      </c>
      <c r="C201" s="1174"/>
      <c r="D201" s="1174"/>
      <c r="E201" s="1174"/>
      <c r="F201" s="1175"/>
      <c r="G201" s="1176" t="s">
        <v>2124</v>
      </c>
      <c r="H201" s="1177"/>
      <c r="I201" s="1177"/>
      <c r="J201" s="1177"/>
      <c r="K201" s="1177"/>
      <c r="L201" s="1177"/>
      <c r="M201" s="1177"/>
      <c r="N201" s="1177"/>
      <c r="O201" s="1177"/>
      <c r="P201" s="1177"/>
      <c r="Q201" s="1177"/>
      <c r="R201" s="1177"/>
      <c r="S201" s="1177"/>
      <c r="T201" s="1177"/>
      <c r="U201" s="1177"/>
      <c r="V201" s="1177"/>
      <c r="W201" s="1177"/>
      <c r="X201" s="1177"/>
      <c r="Y201" s="1177"/>
      <c r="Z201" s="1177"/>
      <c r="AA201" s="1177"/>
      <c r="AB201" s="1178"/>
      <c r="AC201" s="28">
        <f>ROUND((AE201/1000),0)</f>
        <v>0</v>
      </c>
      <c r="AD201" s="98" t="s">
        <v>3457</v>
      </c>
      <c r="AE201" s="327">
        <f ca="1">'Alimentazione SP A'!H221</f>
        <v>0</v>
      </c>
      <c r="AF201" s="327">
        <f ca="1">'Alimentazione SP A'!I221</f>
        <v>0</v>
      </c>
    </row>
    <row r="202" spans="1:32" s="99" customFormat="1" ht="15.75" customHeight="1" thickBot="1">
      <c r="A202" s="100"/>
      <c r="B202" s="1246" t="s">
        <v>2125</v>
      </c>
      <c r="C202" s="1247"/>
      <c r="D202" s="1247"/>
      <c r="E202" s="1247"/>
      <c r="F202" s="1248"/>
      <c r="G202" s="1249" t="s">
        <v>2126</v>
      </c>
      <c r="H202" s="1250"/>
      <c r="I202" s="1250"/>
      <c r="J202" s="1250"/>
      <c r="K202" s="1250"/>
      <c r="L202" s="1250"/>
      <c r="M202" s="1250"/>
      <c r="N202" s="1250"/>
      <c r="O202" s="1250"/>
      <c r="P202" s="1250"/>
      <c r="Q202" s="1250"/>
      <c r="R202" s="1250"/>
      <c r="S202" s="1250"/>
      <c r="T202" s="1250"/>
      <c r="U202" s="1250"/>
      <c r="V202" s="1250"/>
      <c r="W202" s="1250"/>
      <c r="X202" s="1250"/>
      <c r="Y202" s="1250"/>
      <c r="Z202" s="1250"/>
      <c r="AA202" s="1250"/>
      <c r="AB202" s="1251"/>
      <c r="AC202" s="28">
        <f>ROUND((AE202/1000),0)</f>
        <v>0</v>
      </c>
      <c r="AD202" s="107" t="s">
        <v>3457</v>
      </c>
      <c r="AE202" s="337">
        <f ca="1">'Alimentazione SP A'!H223+'Alimentazione SP A'!H224+'Alimentazione SP A'!H225+'Alimentazione SP A'!H226+'Alimentazione SP A'!H227+'Alimentazione SP A'!H228+'Alimentazione SP A'!H229</f>
        <v>0</v>
      </c>
      <c r="AF202" s="337">
        <f ca="1">'Alimentazione SP A'!I223+'Alimentazione SP A'!I224+'Alimentazione SP A'!I225+'Alimentazione SP A'!I226+'Alimentazione SP A'!I227+'Alimentazione SP A'!I228+'Alimentazione SP A'!I229</f>
        <v>0</v>
      </c>
    </row>
    <row r="203" spans="1:32" s="99" customFormat="1" ht="15.75" customHeight="1" thickBot="1">
      <c r="A203" s="108"/>
      <c r="B203" s="109"/>
      <c r="C203" s="109"/>
      <c r="D203" s="109"/>
      <c r="E203" s="109"/>
      <c r="F203" s="109"/>
      <c r="G203" s="1276" t="s">
        <v>2127</v>
      </c>
      <c r="H203" s="1276"/>
      <c r="I203" s="1276"/>
      <c r="J203" s="1276"/>
      <c r="K203" s="1276"/>
      <c r="L203" s="1276"/>
      <c r="M203" s="1276"/>
      <c r="N203" s="1276"/>
      <c r="O203" s="1276"/>
      <c r="P203" s="1276"/>
      <c r="Q203" s="1276"/>
      <c r="R203" s="1276"/>
      <c r="S203" s="1276"/>
      <c r="T203" s="1276"/>
      <c r="U203" s="1276"/>
      <c r="V203" s="1276"/>
      <c r="W203" s="1276"/>
      <c r="X203" s="1276"/>
      <c r="Y203" s="1276"/>
      <c r="Z203" s="1276"/>
      <c r="AA203" s="1276"/>
      <c r="AB203" s="110"/>
      <c r="AC203" s="149">
        <f>+AC32++AC110+AC191</f>
        <v>0</v>
      </c>
      <c r="AD203" s="90"/>
      <c r="AE203" s="338">
        <f>+AE32+AE110+AE191</f>
        <v>0</v>
      </c>
      <c r="AF203" s="338">
        <f>+AF32+AF110+AF191</f>
        <v>0</v>
      </c>
    </row>
    <row r="204" spans="1:32" ht="15.75" customHeight="1" thickBot="1">
      <c r="G204" s="1276" t="s">
        <v>2128</v>
      </c>
      <c r="H204" s="1276"/>
      <c r="I204" s="1276"/>
      <c r="J204" s="1276"/>
      <c r="K204" s="1276"/>
      <c r="L204" s="1276"/>
      <c r="M204" s="1276"/>
      <c r="N204" s="1276"/>
      <c r="O204" s="1276"/>
      <c r="P204" s="1276"/>
      <c r="Q204" s="1276"/>
      <c r="R204" s="1276"/>
      <c r="S204" s="1276"/>
      <c r="T204" s="1276"/>
      <c r="U204" s="1276"/>
      <c r="V204" s="1276"/>
      <c r="W204" s="1276"/>
      <c r="X204" s="1276"/>
      <c r="Y204" s="1276"/>
      <c r="Z204" s="1276"/>
      <c r="AA204" s="1276"/>
      <c r="AB204" s="111"/>
      <c r="AC204" s="149">
        <f>+AC198</f>
        <v>0</v>
      </c>
      <c r="AD204" s="314"/>
      <c r="AE204" s="338">
        <f>+AE198</f>
        <v>0</v>
      </c>
      <c r="AF204" s="338">
        <f>+AF198</f>
        <v>0</v>
      </c>
    </row>
    <row r="205" spans="1:32" s="314" customFormat="1" ht="15.75" customHeight="1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112"/>
      <c r="AD205" s="58"/>
      <c r="AE205" s="339"/>
    </row>
    <row r="206" spans="1:32" s="314" customFormat="1" ht="15.75" customHeight="1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112"/>
      <c r="AD206" s="58"/>
      <c r="AE206" s="339"/>
    </row>
    <row r="207" spans="1:32" s="314" customFormat="1" ht="15.75" customHeight="1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112"/>
      <c r="AD207" s="58"/>
      <c r="AE207" s="339"/>
    </row>
    <row r="208" spans="1:32" s="314" customFormat="1" ht="15.75" customHeight="1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112"/>
      <c r="AD208" s="58"/>
      <c r="AE208" s="339"/>
    </row>
    <row r="209" spans="1:31" s="314" customFormat="1" ht="15.75" customHeight="1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112"/>
      <c r="AD209" s="58"/>
      <c r="AE209" s="339"/>
    </row>
    <row r="210" spans="1:31" s="314" customFormat="1" ht="15.75" customHeight="1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112"/>
      <c r="AD210" s="58"/>
      <c r="AE210" s="339"/>
    </row>
    <row r="211" spans="1:31" s="314" customFormat="1" ht="15.75" customHeight="1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112"/>
      <c r="AD211" s="58"/>
      <c r="AE211" s="339"/>
    </row>
    <row r="212" spans="1:31" s="314" customFormat="1" ht="15.75" customHeight="1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112"/>
      <c r="AD212" s="58"/>
      <c r="AE212" s="339"/>
    </row>
    <row r="213" spans="1:31" s="314" customFormat="1" ht="15.75" customHeight="1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112"/>
      <c r="AD213" s="58"/>
      <c r="AE213" s="339"/>
    </row>
    <row r="214" spans="1:31" s="314" customFormat="1" ht="15.75" customHeight="1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112"/>
      <c r="AD214" s="58"/>
      <c r="AE214" s="339"/>
    </row>
    <row r="215" spans="1:31" s="314" customFormat="1" ht="15.75" customHeight="1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112"/>
      <c r="AD215" s="58"/>
      <c r="AE215" s="339"/>
    </row>
    <row r="216" spans="1:31" s="314" customFormat="1" ht="15.75" customHeight="1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112"/>
      <c r="AD216" s="58"/>
      <c r="AE216" s="339"/>
    </row>
    <row r="217" spans="1:31" s="314" customFormat="1" ht="15.75" customHeight="1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112"/>
      <c r="AD217" s="58"/>
      <c r="AE217" s="339"/>
    </row>
    <row r="218" spans="1:31" s="314" customFormat="1" ht="15.75" customHeight="1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112"/>
      <c r="AD218" s="58"/>
      <c r="AE218" s="339"/>
    </row>
    <row r="219" spans="1:31" s="314" customFormat="1" ht="15.75" customHeight="1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112"/>
      <c r="AD219" s="58"/>
      <c r="AE219" s="339"/>
    </row>
    <row r="220" spans="1:31" s="314" customFormat="1" ht="15.75" customHeight="1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112"/>
      <c r="AD220" s="58"/>
      <c r="AE220" s="339"/>
    </row>
    <row r="221" spans="1:31" s="314" customFormat="1" ht="15.75" customHeight="1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112"/>
      <c r="AD221" s="58"/>
      <c r="AE221" s="339"/>
    </row>
    <row r="222" spans="1:31" s="314" customFormat="1" ht="15.75" customHeight="1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112"/>
      <c r="AD222" s="58"/>
      <c r="AE222" s="339"/>
    </row>
    <row r="223" spans="1:31" s="314" customFormat="1" ht="15.75" customHeight="1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112"/>
      <c r="AD223" s="58"/>
      <c r="AE223" s="339"/>
    </row>
    <row r="224" spans="1:31" s="314" customFormat="1" ht="15.75" customHeight="1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112"/>
      <c r="AD224" s="58"/>
      <c r="AE224" s="339"/>
    </row>
    <row r="225" spans="1:31" s="314" customFormat="1" ht="15.75" customHeight="1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112"/>
      <c r="AD225" s="58"/>
      <c r="AE225" s="339"/>
    </row>
    <row r="226" spans="1:31" s="314" customFormat="1" ht="15.75" customHeight="1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112"/>
      <c r="AD226" s="58"/>
      <c r="AE226" s="339"/>
    </row>
    <row r="227" spans="1:31" s="314" customFormat="1" ht="15.75" customHeight="1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112"/>
      <c r="AD227" s="58"/>
      <c r="AE227" s="339"/>
    </row>
    <row r="228" spans="1:31" s="314" customFormat="1" ht="15.75" customHeight="1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112"/>
      <c r="AD228" s="58"/>
      <c r="AE228" s="339"/>
    </row>
    <row r="229" spans="1:31" s="314" customFormat="1" ht="15.75" customHeight="1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112"/>
      <c r="AD229" s="58"/>
      <c r="AE229" s="339"/>
    </row>
    <row r="230" spans="1:31" s="314" customFormat="1" ht="15.75" customHeight="1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112"/>
      <c r="AD230" s="58"/>
      <c r="AE230" s="339"/>
    </row>
    <row r="231" spans="1:31" s="314" customFormat="1" ht="15.75" customHeight="1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112"/>
      <c r="AD231" s="58"/>
      <c r="AE231" s="339"/>
    </row>
    <row r="232" spans="1:31" s="314" customFormat="1" ht="15.75" customHeight="1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112"/>
      <c r="AD232" s="58"/>
      <c r="AE232" s="339"/>
    </row>
    <row r="233" spans="1:31" s="314" customFormat="1" ht="15.75" customHeight="1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112"/>
      <c r="AD233" s="58"/>
      <c r="AE233" s="339"/>
    </row>
    <row r="234" spans="1:31" s="314" customFormat="1" ht="15.75" customHeight="1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112"/>
      <c r="AD234" s="58"/>
      <c r="AE234" s="339"/>
    </row>
    <row r="235" spans="1:31" s="314" customFormat="1" ht="15.75" customHeight="1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112"/>
      <c r="AD235" s="58"/>
      <c r="AE235" s="339"/>
    </row>
    <row r="236" spans="1:31" s="314" customFormat="1" ht="15.75" customHeight="1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112"/>
      <c r="AD236" s="58"/>
      <c r="AE236" s="339"/>
    </row>
    <row r="237" spans="1:31" s="314" customFormat="1" ht="15.75" customHeight="1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112"/>
      <c r="AD237" s="58"/>
      <c r="AE237" s="339"/>
    </row>
    <row r="238" spans="1:31" s="314" customFormat="1" ht="15.75" customHeight="1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112"/>
      <c r="AD238" s="58"/>
      <c r="AE238" s="339"/>
    </row>
    <row r="239" spans="1:31" s="314" customFormat="1" ht="15.75" customHeight="1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112"/>
      <c r="AD239" s="58"/>
      <c r="AE239" s="339"/>
    </row>
    <row r="240" spans="1:31" s="314" customFormat="1" ht="15.75" customHeight="1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112"/>
      <c r="AD240" s="58"/>
      <c r="AE240" s="339"/>
    </row>
    <row r="241" spans="1:31" s="314" customFormat="1" ht="15.75" customHeight="1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112"/>
      <c r="AD241" s="58"/>
      <c r="AE241" s="339"/>
    </row>
    <row r="242" spans="1:31" s="314" customFormat="1" ht="15.75" customHeight="1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112"/>
      <c r="AD242" s="58"/>
      <c r="AE242" s="339"/>
    </row>
    <row r="243" spans="1:31" s="314" customFormat="1" ht="15.75" customHeight="1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112"/>
      <c r="AD243" s="58"/>
      <c r="AE243" s="339"/>
    </row>
    <row r="244" spans="1:31" s="314" customFormat="1" ht="15.75" customHeight="1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112"/>
      <c r="AD244" s="58"/>
      <c r="AE244" s="339"/>
    </row>
    <row r="245" spans="1:31" s="314" customFormat="1" ht="15.75" customHeight="1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112"/>
      <c r="AD245" s="58"/>
      <c r="AE245" s="339"/>
    </row>
    <row r="246" spans="1:31" s="314" customFormat="1" ht="15.75" customHeight="1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112"/>
      <c r="AD246" s="58"/>
      <c r="AE246" s="339"/>
    </row>
    <row r="247" spans="1:31" s="314" customFormat="1" ht="15.75" customHeight="1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112"/>
      <c r="AD247" s="58"/>
      <c r="AE247" s="339"/>
    </row>
    <row r="248" spans="1:31" s="314" customFormat="1" ht="15.75" customHeight="1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112"/>
      <c r="AD248" s="58"/>
      <c r="AE248" s="339"/>
    </row>
    <row r="249" spans="1:31" s="314" customFormat="1" ht="15.75" customHeight="1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112"/>
      <c r="AD249" s="58"/>
      <c r="AE249" s="339"/>
    </row>
    <row r="250" spans="1:31" s="314" customFormat="1" ht="15.75" customHeight="1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112"/>
      <c r="AD250" s="58"/>
      <c r="AE250" s="339"/>
    </row>
    <row r="251" spans="1:31" s="314" customFormat="1" ht="15.75" customHeight="1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112"/>
      <c r="AD251" s="58"/>
      <c r="AE251" s="339"/>
    </row>
    <row r="252" spans="1:31" s="314" customFormat="1" ht="15.75" customHeight="1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112"/>
      <c r="AD252" s="58"/>
      <c r="AE252" s="339"/>
    </row>
    <row r="253" spans="1:31" s="314" customFormat="1" ht="15.75" customHeight="1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112"/>
      <c r="AD253" s="58"/>
      <c r="AE253" s="339"/>
    </row>
    <row r="254" spans="1:31" s="314" customFormat="1" ht="15.75" customHeight="1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112"/>
      <c r="AD254" s="58"/>
      <c r="AE254" s="339"/>
    </row>
    <row r="255" spans="1:31" s="314" customFormat="1" ht="15.75" customHeight="1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112"/>
      <c r="AD255" s="58"/>
      <c r="AE255" s="339"/>
    </row>
    <row r="256" spans="1:31" s="314" customFormat="1" ht="15.75" customHeight="1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112"/>
      <c r="AD256" s="58"/>
      <c r="AE256" s="339"/>
    </row>
    <row r="257" spans="1:31" s="314" customFormat="1" ht="15.75" customHeight="1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112"/>
      <c r="AD257" s="58"/>
      <c r="AE257" s="339"/>
    </row>
    <row r="258" spans="1:31" s="314" customFormat="1" ht="15.75" customHeight="1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112"/>
      <c r="AD258" s="58"/>
      <c r="AE258" s="339"/>
    </row>
    <row r="259" spans="1:31" s="314" customFormat="1" ht="15.75" customHeight="1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112"/>
      <c r="AD259" s="58"/>
      <c r="AE259" s="339"/>
    </row>
    <row r="260" spans="1:31" s="314" customFormat="1" ht="15.75" customHeight="1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112"/>
      <c r="AD260" s="58"/>
      <c r="AE260" s="339"/>
    </row>
    <row r="261" spans="1:31" s="314" customFormat="1" ht="15.75" customHeight="1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112"/>
      <c r="AD261" s="58"/>
      <c r="AE261" s="339"/>
    </row>
    <row r="262" spans="1:31" s="314" customFormat="1" ht="15.75" customHeight="1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112"/>
      <c r="AD262" s="58"/>
      <c r="AE262" s="339"/>
    </row>
    <row r="263" spans="1:31" s="314" customFormat="1" ht="15.75" customHeight="1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112"/>
      <c r="AD263" s="58"/>
      <c r="AE263" s="339"/>
    </row>
    <row r="264" spans="1:31" s="314" customFormat="1" ht="15.7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112"/>
      <c r="AD264" s="58"/>
      <c r="AE264" s="339"/>
    </row>
    <row r="265" spans="1:31" s="314" customFormat="1" ht="15.75" customHeight="1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112"/>
      <c r="AD265" s="58"/>
      <c r="AE265" s="339"/>
    </row>
    <row r="266" spans="1:31" s="314" customFormat="1" ht="15.75" customHeight="1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112"/>
      <c r="AD266" s="58"/>
      <c r="AE266" s="339"/>
    </row>
    <row r="267" spans="1:31" s="314" customFormat="1" ht="15.75" customHeight="1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112"/>
      <c r="AD267" s="58"/>
      <c r="AE267" s="339"/>
    </row>
    <row r="268" spans="1:31" s="314" customFormat="1" ht="15.75" customHeight="1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112"/>
      <c r="AD268" s="58"/>
      <c r="AE268" s="339"/>
    </row>
    <row r="269" spans="1:31" s="314" customFormat="1" ht="15.75" customHeight="1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112"/>
      <c r="AD269" s="58"/>
      <c r="AE269" s="339"/>
    </row>
    <row r="270" spans="1:31" s="314" customFormat="1" ht="15.75" customHeight="1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112"/>
      <c r="AD270" s="58"/>
      <c r="AE270" s="339"/>
    </row>
    <row r="271" spans="1:31" s="314" customFormat="1" ht="15.75" customHeight="1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112"/>
      <c r="AD271" s="58"/>
      <c r="AE271" s="339"/>
    </row>
    <row r="272" spans="1:31" s="314" customFormat="1" ht="15.75" customHeight="1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112"/>
      <c r="AD272" s="58"/>
      <c r="AE272" s="339"/>
    </row>
    <row r="273" spans="1:31" s="314" customFormat="1" ht="15.75" customHeight="1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112"/>
      <c r="AD273" s="58"/>
      <c r="AE273" s="339"/>
    </row>
    <row r="274" spans="1:31" s="314" customFormat="1" ht="15.75" customHeight="1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112"/>
      <c r="AD274" s="58"/>
      <c r="AE274" s="339"/>
    </row>
    <row r="275" spans="1:31" s="314" customFormat="1" ht="15.75" customHeight="1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112"/>
      <c r="AD275" s="58"/>
      <c r="AE275" s="339"/>
    </row>
    <row r="276" spans="1:31" s="314" customFormat="1" ht="15.75" customHeight="1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112"/>
      <c r="AD276" s="58"/>
      <c r="AE276" s="339"/>
    </row>
    <row r="277" spans="1:31" s="314" customFormat="1" ht="15.75" customHeight="1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112"/>
      <c r="AD277" s="58"/>
      <c r="AE277" s="339"/>
    </row>
    <row r="278" spans="1:31" s="314" customFormat="1" ht="15.75" customHeight="1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112"/>
      <c r="AD278" s="58"/>
      <c r="AE278" s="339"/>
    </row>
    <row r="279" spans="1:31" s="314" customFormat="1" ht="15.75" customHeight="1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112"/>
      <c r="AD279" s="58"/>
      <c r="AE279" s="339"/>
    </row>
    <row r="280" spans="1:31" s="314" customFormat="1" ht="15.75" customHeight="1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112"/>
      <c r="AD280" s="58"/>
      <c r="AE280" s="339"/>
    </row>
    <row r="281" spans="1:31" s="314" customFormat="1" ht="15.75" customHeight="1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112"/>
      <c r="AD281" s="58"/>
      <c r="AE281" s="339"/>
    </row>
    <row r="282" spans="1:31" s="314" customFormat="1" ht="15.75" customHeight="1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112"/>
      <c r="AD282" s="58"/>
      <c r="AE282" s="339"/>
    </row>
    <row r="283" spans="1:31" s="314" customFormat="1" ht="15.75" customHeight="1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112"/>
      <c r="AD283" s="58"/>
      <c r="AE283" s="339"/>
    </row>
    <row r="284" spans="1:31" s="314" customFormat="1" ht="15.75" customHeight="1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112"/>
      <c r="AD284" s="58"/>
      <c r="AE284" s="339"/>
    </row>
    <row r="285" spans="1:31" s="314" customFormat="1" ht="15.75" customHeight="1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112"/>
      <c r="AD285" s="58"/>
      <c r="AE285" s="339"/>
    </row>
    <row r="286" spans="1:31" s="314" customFormat="1" ht="15.75" customHeight="1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112"/>
      <c r="AD286" s="58"/>
      <c r="AE286" s="339"/>
    </row>
    <row r="287" spans="1:31" s="314" customFormat="1" ht="15.75" customHeight="1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112"/>
      <c r="AD287" s="58"/>
      <c r="AE287" s="339"/>
    </row>
    <row r="288" spans="1:31" s="314" customFormat="1" ht="15.75" customHeight="1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112"/>
      <c r="AD288" s="58"/>
      <c r="AE288" s="339"/>
    </row>
    <row r="289" spans="1:31" s="314" customFormat="1" ht="15.75" customHeight="1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112"/>
      <c r="AD289" s="58"/>
      <c r="AE289" s="339"/>
    </row>
    <row r="290" spans="1:31" s="314" customFormat="1" ht="15.75" customHeight="1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112"/>
      <c r="AD290" s="58"/>
      <c r="AE290" s="339"/>
    </row>
    <row r="291" spans="1:31" s="314" customFormat="1" ht="15.75" customHeight="1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112"/>
      <c r="AD291" s="58"/>
      <c r="AE291" s="339"/>
    </row>
    <row r="292" spans="1:31" s="314" customFormat="1" ht="15.75" customHeight="1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112"/>
      <c r="AD292" s="58"/>
      <c r="AE292" s="339"/>
    </row>
    <row r="293" spans="1:31" s="314" customFormat="1" ht="15.75" customHeight="1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112"/>
      <c r="AD293" s="58"/>
      <c r="AE293" s="339"/>
    </row>
    <row r="294" spans="1:31" s="314" customFormat="1" ht="15.75" customHeight="1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112"/>
      <c r="AD294" s="58"/>
      <c r="AE294" s="339"/>
    </row>
    <row r="295" spans="1:31" s="314" customFormat="1" ht="15.75" customHeight="1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112"/>
      <c r="AD295" s="58"/>
      <c r="AE295" s="339"/>
    </row>
    <row r="296" spans="1:31" s="314" customFormat="1" ht="15.75" customHeight="1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112"/>
      <c r="AD296" s="58"/>
      <c r="AE296" s="339"/>
    </row>
    <row r="297" spans="1:31" s="314" customFormat="1" ht="15.75" customHeight="1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112"/>
      <c r="AD297" s="58"/>
      <c r="AE297" s="339"/>
    </row>
    <row r="298" spans="1:31" s="314" customFormat="1" ht="15.75" customHeight="1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112"/>
      <c r="AD298" s="58"/>
      <c r="AE298" s="339"/>
    </row>
    <row r="299" spans="1:31" s="314" customFormat="1" ht="15.75" customHeight="1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112"/>
      <c r="AD299" s="58"/>
      <c r="AE299" s="339"/>
    </row>
    <row r="300" spans="1:31" s="314" customFormat="1" ht="15.75" customHeight="1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112"/>
      <c r="AD300" s="58"/>
      <c r="AE300" s="339"/>
    </row>
    <row r="301" spans="1:31" s="314" customFormat="1" ht="15.75" customHeight="1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112"/>
      <c r="AD301" s="58"/>
      <c r="AE301" s="339"/>
    </row>
    <row r="302" spans="1:31" s="314" customFormat="1" ht="15.75" customHeight="1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112"/>
      <c r="AD302" s="58"/>
      <c r="AE302" s="339"/>
    </row>
    <row r="303" spans="1:31" s="314" customFormat="1" ht="15.75" customHeight="1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112"/>
      <c r="AD303" s="58"/>
      <c r="AE303" s="339"/>
    </row>
    <row r="304" spans="1:31" s="314" customFormat="1" ht="15.75" customHeight="1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112"/>
      <c r="AD304" s="58"/>
      <c r="AE304" s="339"/>
    </row>
    <row r="305" spans="1:31" s="314" customFormat="1" ht="15.75" customHeight="1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112"/>
      <c r="AD305" s="58"/>
      <c r="AE305" s="339"/>
    </row>
    <row r="306" spans="1:31" s="314" customFormat="1" ht="15.75" customHeight="1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112"/>
      <c r="AD306" s="58"/>
      <c r="AE306" s="339"/>
    </row>
    <row r="307" spans="1:31" s="314" customFormat="1" ht="15.75" customHeight="1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112"/>
      <c r="AD307" s="58"/>
      <c r="AE307" s="339"/>
    </row>
    <row r="308" spans="1:31" s="314" customFormat="1" ht="15.75" customHeight="1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112"/>
      <c r="AD308" s="58"/>
      <c r="AE308" s="339"/>
    </row>
    <row r="309" spans="1:31" s="314" customFormat="1" ht="15.75" customHeight="1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112"/>
      <c r="AD309" s="58"/>
      <c r="AE309" s="339"/>
    </row>
    <row r="310" spans="1:31" s="314" customFormat="1" ht="15.75" customHeight="1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112"/>
      <c r="AD310" s="58"/>
      <c r="AE310" s="339"/>
    </row>
    <row r="311" spans="1:31" s="314" customFormat="1" ht="15.75" customHeight="1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112"/>
      <c r="AD311" s="58"/>
      <c r="AE311" s="339"/>
    </row>
    <row r="312" spans="1:31" s="314" customFormat="1" ht="15.75" customHeight="1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112"/>
      <c r="AD312" s="58"/>
      <c r="AE312" s="339"/>
    </row>
    <row r="313" spans="1:31" s="314" customFormat="1" ht="15.75" customHeight="1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112"/>
      <c r="AD313" s="58"/>
      <c r="AE313" s="339"/>
    </row>
    <row r="314" spans="1:31" s="314" customFormat="1" ht="15.75" customHeight="1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112"/>
      <c r="AD314" s="58"/>
      <c r="AE314" s="339"/>
    </row>
    <row r="315" spans="1:31" s="314" customFormat="1" ht="15.75" customHeight="1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112"/>
      <c r="AD315" s="58"/>
      <c r="AE315" s="339"/>
    </row>
    <row r="316" spans="1:31" s="314" customFormat="1" ht="15.75" customHeight="1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112"/>
      <c r="AD316" s="58"/>
      <c r="AE316" s="339"/>
    </row>
    <row r="317" spans="1:31" s="314" customFormat="1" ht="15.75" customHeight="1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112"/>
      <c r="AD317" s="58"/>
      <c r="AE317" s="339"/>
    </row>
    <row r="318" spans="1:31" s="314" customFormat="1" ht="15.75" customHeight="1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112"/>
      <c r="AD318" s="58"/>
      <c r="AE318" s="339"/>
    </row>
    <row r="319" spans="1:31" s="314" customFormat="1" ht="15.75" customHeight="1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112"/>
      <c r="AD319" s="58"/>
      <c r="AE319" s="339"/>
    </row>
    <row r="320" spans="1:31" s="314" customFormat="1" ht="15.75" customHeight="1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112"/>
      <c r="AD320" s="58"/>
      <c r="AE320" s="339"/>
    </row>
    <row r="321" spans="1:31" s="314" customFormat="1" ht="15.75" customHeight="1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112"/>
      <c r="AD321" s="58"/>
      <c r="AE321" s="339"/>
    </row>
    <row r="322" spans="1:31" s="314" customFormat="1" ht="15.75" customHeight="1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112"/>
      <c r="AD322" s="58"/>
      <c r="AE322" s="339"/>
    </row>
    <row r="323" spans="1:31" s="314" customFormat="1" ht="15.75" customHeight="1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112"/>
      <c r="AD323" s="58"/>
      <c r="AE323" s="339"/>
    </row>
    <row r="324" spans="1:31" s="314" customFormat="1" ht="15.75" customHeight="1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112"/>
      <c r="AD324" s="58"/>
      <c r="AE324" s="339"/>
    </row>
    <row r="325" spans="1:31" s="314" customFormat="1" ht="15.75" customHeight="1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112"/>
      <c r="AD325" s="58"/>
      <c r="AE325" s="339"/>
    </row>
    <row r="326" spans="1:31" s="314" customFormat="1" ht="15.75" customHeight="1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112"/>
      <c r="AD326" s="58"/>
      <c r="AE326" s="339"/>
    </row>
    <row r="327" spans="1:31" s="314" customFormat="1" ht="15.75" customHeight="1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112"/>
      <c r="AD327" s="58"/>
      <c r="AE327" s="339"/>
    </row>
    <row r="328" spans="1:31" s="314" customFormat="1" ht="15.75" customHeight="1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112"/>
      <c r="AD328" s="58"/>
      <c r="AE328" s="339"/>
    </row>
    <row r="329" spans="1:31" s="314" customFormat="1" ht="15.7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112"/>
      <c r="AD329" s="58"/>
      <c r="AE329" s="339"/>
    </row>
    <row r="330" spans="1:31" s="314" customFormat="1" ht="15.75" customHeight="1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112"/>
      <c r="AD330" s="58"/>
      <c r="AE330" s="339"/>
    </row>
    <row r="331" spans="1:31" s="314" customFormat="1" ht="15.75" customHeight="1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112"/>
      <c r="AD331" s="58"/>
      <c r="AE331" s="339"/>
    </row>
    <row r="332" spans="1:31" s="314" customFormat="1" ht="15.75" customHeight="1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112"/>
      <c r="AD332" s="58"/>
      <c r="AE332" s="339"/>
    </row>
    <row r="333" spans="1:31" s="314" customFormat="1" ht="15.75" customHeight="1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112"/>
      <c r="AD333" s="58"/>
      <c r="AE333" s="339"/>
    </row>
    <row r="334" spans="1:31" s="314" customFormat="1" ht="15.75" customHeight="1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112"/>
      <c r="AD334" s="58"/>
      <c r="AE334" s="339"/>
    </row>
    <row r="335" spans="1:31" s="314" customFormat="1" ht="15.75" customHeight="1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112"/>
      <c r="AD335" s="58"/>
      <c r="AE335" s="339"/>
    </row>
    <row r="336" spans="1:31" s="314" customFormat="1" ht="15.75" customHeight="1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112"/>
      <c r="AD336" s="58"/>
      <c r="AE336" s="339"/>
    </row>
    <row r="337" spans="1:31" s="314" customFormat="1" ht="15.75" customHeight="1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112"/>
      <c r="AD337" s="58"/>
      <c r="AE337" s="339"/>
    </row>
    <row r="338" spans="1:31" s="314" customFormat="1" ht="15.75" customHeight="1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112"/>
      <c r="AD338" s="58"/>
      <c r="AE338" s="339"/>
    </row>
    <row r="339" spans="1:31" s="314" customFormat="1" ht="15.75" customHeight="1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112"/>
      <c r="AD339" s="58"/>
      <c r="AE339" s="339"/>
    </row>
    <row r="340" spans="1:31" s="314" customFormat="1" ht="15.75" customHeight="1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112"/>
      <c r="AD340" s="58"/>
      <c r="AE340" s="339"/>
    </row>
    <row r="341" spans="1:31" s="314" customFormat="1" ht="15.75" customHeight="1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112"/>
      <c r="AD341" s="58"/>
      <c r="AE341" s="339"/>
    </row>
    <row r="342" spans="1:31" s="314" customFormat="1" ht="15.75" customHeight="1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112"/>
      <c r="AD342" s="58"/>
      <c r="AE342" s="339"/>
    </row>
    <row r="343" spans="1:31" s="314" customFormat="1" ht="15.75" customHeight="1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112"/>
      <c r="AD343" s="58"/>
      <c r="AE343" s="339"/>
    </row>
    <row r="344" spans="1:31" s="314" customFormat="1" ht="15.75" customHeight="1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112"/>
      <c r="AD344" s="58"/>
      <c r="AE344" s="339"/>
    </row>
    <row r="345" spans="1:31" s="314" customFormat="1" ht="15.75" customHeight="1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112"/>
      <c r="AD345" s="58"/>
      <c r="AE345" s="339"/>
    </row>
    <row r="346" spans="1:31" s="314" customFormat="1" ht="15.75" customHeight="1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112"/>
      <c r="AD346" s="58"/>
      <c r="AE346" s="339"/>
    </row>
    <row r="347" spans="1:31" s="314" customFormat="1" ht="15.75" customHeight="1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112"/>
      <c r="AD347" s="58"/>
      <c r="AE347" s="339"/>
    </row>
    <row r="348" spans="1:31" s="314" customFormat="1" ht="15.75" customHeight="1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112"/>
      <c r="AD348" s="58"/>
      <c r="AE348" s="339"/>
    </row>
    <row r="349" spans="1:31" s="314" customFormat="1" ht="15.75" customHeight="1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112"/>
      <c r="AD349" s="58"/>
      <c r="AE349" s="339"/>
    </row>
    <row r="350" spans="1:31" s="314" customFormat="1" ht="15.75" customHeight="1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112"/>
      <c r="AD350" s="58"/>
      <c r="AE350" s="339"/>
    </row>
    <row r="351" spans="1:31" s="314" customFormat="1" ht="15.75" customHeight="1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112"/>
      <c r="AD351" s="58"/>
      <c r="AE351" s="339"/>
    </row>
    <row r="352" spans="1:31" s="314" customFormat="1" ht="15.75" customHeight="1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112"/>
      <c r="AD352" s="58"/>
      <c r="AE352" s="339"/>
    </row>
    <row r="353" spans="1:31" s="314" customFormat="1" ht="15.75" customHeight="1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112"/>
      <c r="AD353" s="58"/>
      <c r="AE353" s="339"/>
    </row>
    <row r="354" spans="1:31" s="314" customFormat="1" ht="15.75" customHeight="1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112"/>
      <c r="AD354" s="58"/>
      <c r="AE354" s="339"/>
    </row>
    <row r="355" spans="1:31" s="314" customFormat="1" ht="15.75" customHeight="1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112"/>
      <c r="AD355" s="58"/>
      <c r="AE355" s="339"/>
    </row>
    <row r="356" spans="1:31" s="314" customFormat="1" ht="15.75" customHeight="1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112"/>
      <c r="AD356" s="58"/>
      <c r="AE356" s="339"/>
    </row>
    <row r="357" spans="1:31" s="314" customFormat="1" ht="15.75" customHeight="1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112"/>
      <c r="AD357" s="58"/>
      <c r="AE357" s="339"/>
    </row>
    <row r="358" spans="1:31" s="314" customFormat="1" ht="15.75" customHeight="1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112"/>
      <c r="AD358" s="58"/>
      <c r="AE358" s="322"/>
    </row>
    <row r="359" spans="1:31" s="314" customFormat="1" ht="15.75" customHeight="1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112"/>
      <c r="AD359" s="58"/>
      <c r="AE359" s="322"/>
    </row>
    <row r="360" spans="1:31" s="314" customFormat="1" ht="15.75" customHeight="1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112"/>
      <c r="AD360" s="58"/>
      <c r="AE360" s="322"/>
    </row>
    <row r="361" spans="1:31" s="314" customFormat="1" ht="15.75" customHeight="1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112"/>
      <c r="AD361" s="58"/>
      <c r="AE361" s="322"/>
    </row>
    <row r="362" spans="1:31" s="314" customFormat="1" ht="15.75" customHeight="1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112"/>
      <c r="AD362" s="58"/>
      <c r="AE362" s="322"/>
    </row>
    <row r="363" spans="1:31" s="314" customFormat="1" ht="15.75" customHeight="1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112"/>
      <c r="AD363" s="58"/>
      <c r="AE363" s="322"/>
    </row>
    <row r="364" spans="1:31" s="314" customFormat="1" ht="15.75" customHeight="1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112"/>
      <c r="AD364" s="58"/>
      <c r="AE364" s="322"/>
    </row>
    <row r="365" spans="1:31" s="314" customFormat="1" ht="15.75" customHeight="1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112"/>
      <c r="AD365" s="58"/>
      <c r="AE365" s="322"/>
    </row>
    <row r="366" spans="1:31" s="314" customFormat="1" ht="15.75" customHeight="1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112"/>
      <c r="AD366" s="58"/>
      <c r="AE366" s="322"/>
    </row>
    <row r="367" spans="1:31" s="314" customFormat="1" ht="15.75" customHeight="1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112"/>
      <c r="AD367" s="58"/>
      <c r="AE367" s="322"/>
    </row>
    <row r="368" spans="1:31" s="314" customFormat="1" ht="15.75" customHeight="1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112"/>
      <c r="AD368" s="58"/>
      <c r="AE368" s="322"/>
    </row>
    <row r="369" spans="1:31" s="314" customFormat="1" ht="15.75" customHeight="1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112"/>
      <c r="AD369" s="58"/>
      <c r="AE369" s="322"/>
    </row>
    <row r="370" spans="1:31" s="314" customFormat="1" ht="15.75" customHeight="1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112"/>
      <c r="AD370" s="58"/>
      <c r="AE370" s="322"/>
    </row>
    <row r="371" spans="1:31" s="314" customFormat="1" ht="15.75" customHeight="1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112"/>
      <c r="AD371" s="58"/>
      <c r="AE371" s="322"/>
    </row>
    <row r="372" spans="1:31" s="314" customFormat="1" ht="15.75" customHeight="1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112"/>
      <c r="AD372" s="58"/>
      <c r="AE372" s="322"/>
    </row>
    <row r="373" spans="1:31" s="314" customFormat="1" ht="15.75" customHeight="1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112"/>
      <c r="AD373" s="58"/>
      <c r="AE373" s="322"/>
    </row>
    <row r="374" spans="1:31" s="314" customFormat="1" ht="15.75" customHeight="1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112"/>
      <c r="AD374" s="58"/>
      <c r="AE374" s="322"/>
    </row>
    <row r="375" spans="1:31" s="314" customFormat="1" ht="15.75" customHeight="1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112"/>
      <c r="AD375" s="58"/>
      <c r="AE375" s="322"/>
    </row>
    <row r="376" spans="1:31" s="314" customFormat="1" ht="15.75" customHeight="1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112"/>
      <c r="AD376" s="58"/>
      <c r="AE376" s="322"/>
    </row>
    <row r="377" spans="1:31" s="314" customFormat="1" ht="15.75" customHeight="1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112"/>
      <c r="AD377" s="58"/>
      <c r="AE377" s="322"/>
    </row>
    <row r="378" spans="1:31" s="314" customFormat="1" ht="15.75" customHeight="1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112"/>
      <c r="AD378" s="58"/>
      <c r="AE378" s="322"/>
    </row>
    <row r="379" spans="1:31" s="314" customFormat="1" ht="15.75" customHeight="1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112"/>
      <c r="AD379" s="58"/>
      <c r="AE379" s="322"/>
    </row>
    <row r="380" spans="1:31" s="314" customFormat="1" ht="15.75" customHeight="1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112"/>
      <c r="AD380" s="58"/>
      <c r="AE380" s="322"/>
    </row>
    <row r="381" spans="1:31" s="314" customFormat="1" ht="15.75" customHeight="1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112"/>
      <c r="AD381" s="58"/>
      <c r="AE381" s="322"/>
    </row>
    <row r="382" spans="1:31" s="314" customFormat="1" ht="15.75" customHeight="1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112"/>
      <c r="AD382" s="58"/>
      <c r="AE382" s="322"/>
    </row>
    <row r="383" spans="1:31" s="314" customFormat="1" ht="15.75" customHeight="1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112"/>
      <c r="AD383" s="58"/>
      <c r="AE383" s="322"/>
    </row>
    <row r="384" spans="1:31" s="314" customFormat="1" ht="15.75" customHeight="1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112"/>
      <c r="AD384" s="58"/>
      <c r="AE384" s="322"/>
    </row>
    <row r="385" spans="1:31" s="314" customFormat="1" ht="15.75" customHeight="1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112"/>
      <c r="AD385" s="58"/>
      <c r="AE385" s="322"/>
    </row>
    <row r="386" spans="1:31" s="314" customFormat="1" ht="15.75" customHeight="1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112"/>
      <c r="AD386" s="58"/>
      <c r="AE386" s="322"/>
    </row>
    <row r="387" spans="1:31" s="314" customFormat="1" ht="15.75" customHeight="1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112"/>
      <c r="AD387" s="58"/>
      <c r="AE387" s="322"/>
    </row>
    <row r="388" spans="1:31" s="314" customFormat="1" ht="15.75" customHeight="1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112"/>
      <c r="AD388" s="58"/>
      <c r="AE388" s="322"/>
    </row>
    <row r="389" spans="1:31" s="314" customFormat="1" ht="15.75" customHeight="1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112"/>
      <c r="AD389" s="58"/>
      <c r="AE389" s="322"/>
    </row>
    <row r="390" spans="1:31" s="314" customFormat="1" ht="15.75" customHeight="1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112"/>
      <c r="AD390" s="58"/>
      <c r="AE390" s="322"/>
    </row>
    <row r="391" spans="1:31" s="314" customFormat="1" ht="15.75" customHeight="1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112"/>
      <c r="AD391" s="58"/>
      <c r="AE391" s="322"/>
    </row>
    <row r="392" spans="1:31" s="314" customFormat="1" ht="15.75" customHeight="1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112"/>
      <c r="AD392" s="58"/>
      <c r="AE392" s="322"/>
    </row>
    <row r="393" spans="1:31" s="314" customFormat="1" ht="15.75" customHeight="1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112"/>
      <c r="AD393" s="58"/>
      <c r="AE393" s="322"/>
    </row>
    <row r="394" spans="1:31" s="314" customFormat="1" ht="15.7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112"/>
      <c r="AD394" s="58"/>
      <c r="AE394" s="322"/>
    </row>
    <row r="395" spans="1:31" s="314" customFormat="1" ht="15.75" customHeight="1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112"/>
      <c r="AD395" s="58"/>
      <c r="AE395" s="322"/>
    </row>
    <row r="396" spans="1:31" s="314" customFormat="1" ht="15.75" customHeight="1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112"/>
      <c r="AD396" s="58"/>
      <c r="AE396" s="322"/>
    </row>
    <row r="397" spans="1:31" s="314" customFormat="1" ht="15.75" customHeight="1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112"/>
      <c r="AD397" s="58"/>
      <c r="AE397" s="322"/>
    </row>
    <row r="398" spans="1:31" s="314" customFormat="1" ht="15.75" customHeight="1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112"/>
      <c r="AD398" s="58"/>
      <c r="AE398" s="322"/>
    </row>
    <row r="399" spans="1:31" s="314" customFormat="1" ht="15.75" customHeight="1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112"/>
      <c r="AD399" s="58"/>
      <c r="AE399" s="322"/>
    </row>
    <row r="400" spans="1:31" s="314" customFormat="1" ht="15.75" customHeight="1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112"/>
      <c r="AD400" s="58"/>
      <c r="AE400" s="322"/>
    </row>
    <row r="401" spans="1:31" s="314" customFormat="1" ht="15.75" customHeight="1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112"/>
      <c r="AD401" s="58"/>
      <c r="AE401" s="322"/>
    </row>
    <row r="402" spans="1:31" s="314" customFormat="1" ht="15.75" customHeight="1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112"/>
      <c r="AD402" s="58"/>
      <c r="AE402" s="322"/>
    </row>
    <row r="403" spans="1:31" s="314" customFormat="1" ht="15.75" customHeight="1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1"/>
      <c r="AD403" s="50"/>
      <c r="AE403" s="321"/>
    </row>
    <row r="404" spans="1:31" s="314" customFormat="1" ht="15.75" customHeight="1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1"/>
      <c r="AD404" s="50"/>
      <c r="AE404" s="321"/>
    </row>
    <row r="405" spans="1:31" s="314" customFormat="1" ht="15.75" customHeight="1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1"/>
      <c r="AD405" s="50"/>
      <c r="AE405" s="321"/>
    </row>
    <row r="406" spans="1:31" s="314" customFormat="1" ht="15.75" customHeight="1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1"/>
      <c r="AD406" s="50"/>
      <c r="AE406" s="321"/>
    </row>
    <row r="407" spans="1:31" s="314" customFormat="1" ht="15.75" customHeight="1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1"/>
      <c r="AD407" s="50"/>
      <c r="AE407" s="321"/>
    </row>
    <row r="408" spans="1:31" s="314" customFormat="1" ht="15.75" customHeight="1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1"/>
      <c r="AD408" s="50"/>
      <c r="AE408" s="321"/>
    </row>
    <row r="409" spans="1:31" s="314" customFormat="1" ht="15.75" customHeight="1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1"/>
      <c r="AD409" s="50"/>
      <c r="AE409" s="321"/>
    </row>
    <row r="410" spans="1:31" s="314" customFormat="1" ht="15.75" customHeight="1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1"/>
      <c r="AD410" s="50"/>
      <c r="AE410" s="321"/>
    </row>
    <row r="411" spans="1:31" s="314" customFormat="1" ht="15.75" customHeight="1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1"/>
      <c r="AD411" s="50"/>
      <c r="AE411" s="321"/>
    </row>
    <row r="412" spans="1:31" s="314" customFormat="1" ht="15.75" customHeight="1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1"/>
      <c r="AD412" s="50"/>
      <c r="AE412" s="321"/>
    </row>
    <row r="413" spans="1:31" s="314" customFormat="1" ht="15.75" customHeight="1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1"/>
      <c r="AD413" s="50"/>
      <c r="AE413" s="321"/>
    </row>
    <row r="414" spans="1:31" s="314" customFormat="1" ht="15.75" customHeight="1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1"/>
      <c r="AD414" s="50"/>
      <c r="AE414" s="321"/>
    </row>
    <row r="415" spans="1:31" s="314" customFormat="1" ht="15.75" customHeight="1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1"/>
      <c r="AD415" s="50"/>
      <c r="AE415" s="321"/>
    </row>
    <row r="416" spans="1:31" s="314" customFormat="1" ht="15.75" customHeight="1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1"/>
      <c r="AD416" s="50"/>
      <c r="AE416" s="321"/>
    </row>
    <row r="417" spans="1:31" s="314" customFormat="1" ht="15.75" customHeight="1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1"/>
      <c r="AD417" s="50"/>
      <c r="AE417" s="321"/>
    </row>
    <row r="418" spans="1:31" s="314" customFormat="1" ht="15.75" customHeight="1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1"/>
      <c r="AD418" s="50"/>
      <c r="AE418" s="321"/>
    </row>
    <row r="419" spans="1:31" s="314" customFormat="1" ht="15.75" customHeight="1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1"/>
      <c r="AD419" s="50"/>
      <c r="AE419" s="321"/>
    </row>
    <row r="420" spans="1:31" s="314" customFormat="1" ht="15.75" customHeight="1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1"/>
      <c r="AD420" s="50"/>
      <c r="AE420" s="321"/>
    </row>
    <row r="421" spans="1:31" s="314" customFormat="1" ht="15.75" customHeight="1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1"/>
      <c r="AD421" s="50"/>
      <c r="AE421" s="321"/>
    </row>
    <row r="422" spans="1:31" s="314" customFormat="1" ht="15.75" customHeight="1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1"/>
      <c r="AD422" s="50"/>
      <c r="AE422" s="321"/>
    </row>
    <row r="423" spans="1:31" s="314" customFormat="1" ht="15.75" customHeight="1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1"/>
      <c r="AD423" s="50"/>
      <c r="AE423" s="321"/>
    </row>
    <row r="424" spans="1:31" s="314" customFormat="1" ht="15.75" customHeight="1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1"/>
      <c r="AD424" s="50"/>
      <c r="AE424" s="321"/>
    </row>
    <row r="425" spans="1:31" s="314" customFormat="1" ht="15.75" customHeight="1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1"/>
      <c r="AD425" s="50"/>
      <c r="AE425" s="321"/>
    </row>
    <row r="426" spans="1:31" s="314" customFormat="1" ht="15.75" customHeight="1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1"/>
      <c r="AD426" s="50"/>
      <c r="AE426" s="321"/>
    </row>
    <row r="427" spans="1:31" s="314" customFormat="1" ht="15.75" customHeight="1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1"/>
      <c r="AD427" s="50"/>
      <c r="AE427" s="321"/>
    </row>
    <row r="428" spans="1:31" s="314" customFormat="1" ht="15.75" customHeight="1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1"/>
      <c r="AD428" s="50"/>
      <c r="AE428" s="321"/>
    </row>
    <row r="429" spans="1:31" s="314" customFormat="1" ht="15.75" customHeight="1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1"/>
      <c r="AD429" s="50"/>
      <c r="AE429" s="321"/>
    </row>
    <row r="430" spans="1:31" s="314" customFormat="1" ht="15.75" customHeight="1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1"/>
      <c r="AD430" s="50"/>
      <c r="AE430" s="321"/>
    </row>
    <row r="431" spans="1:31" s="314" customFormat="1" ht="15.75" customHeight="1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1"/>
      <c r="AD431" s="50"/>
      <c r="AE431" s="321"/>
    </row>
    <row r="432" spans="1:31" s="314" customFormat="1" ht="15.75" customHeight="1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1"/>
      <c r="AD432" s="50"/>
      <c r="AE432" s="321"/>
    </row>
    <row r="433" spans="1:31" s="314" customFormat="1" ht="15.75" customHeight="1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1"/>
      <c r="AD433" s="50"/>
      <c r="AE433" s="321"/>
    </row>
    <row r="434" spans="1:31" s="314" customFormat="1" ht="15.75" customHeight="1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1"/>
      <c r="AD434" s="50"/>
      <c r="AE434" s="321"/>
    </row>
    <row r="435" spans="1:31" s="314" customFormat="1" ht="15.75" customHeight="1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1"/>
      <c r="AD435" s="50"/>
      <c r="AE435" s="321"/>
    </row>
    <row r="436" spans="1:31" s="314" customFormat="1" ht="15.75" customHeight="1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1"/>
      <c r="AD436" s="50"/>
      <c r="AE436" s="321"/>
    </row>
    <row r="437" spans="1:31" s="314" customFormat="1" ht="15.75" customHeight="1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1"/>
      <c r="AD437" s="50"/>
      <c r="AE437" s="321"/>
    </row>
    <row r="438" spans="1:31" s="314" customFormat="1" ht="15.75" customHeight="1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1"/>
      <c r="AD438" s="50"/>
      <c r="AE438" s="321"/>
    </row>
    <row r="439" spans="1:31" s="314" customFormat="1" ht="15.75" customHeight="1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1"/>
      <c r="AD439" s="50"/>
      <c r="AE439" s="321"/>
    </row>
    <row r="440" spans="1:31" s="314" customFormat="1" ht="15.75" customHeight="1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1"/>
      <c r="AD440" s="50"/>
      <c r="AE440" s="321"/>
    </row>
    <row r="441" spans="1:31" s="314" customFormat="1" ht="15.75" customHeight="1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1"/>
      <c r="AD441" s="50"/>
      <c r="AE441" s="321"/>
    </row>
    <row r="442" spans="1:31" s="314" customFormat="1" ht="15.75" customHeight="1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1"/>
      <c r="AD442" s="50"/>
      <c r="AE442" s="321"/>
    </row>
    <row r="443" spans="1:31" s="314" customFormat="1" ht="15.75" customHeight="1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1"/>
      <c r="AD443" s="50"/>
      <c r="AE443" s="321"/>
    </row>
    <row r="444" spans="1:31" s="314" customFormat="1" ht="15.75" customHeight="1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1"/>
      <c r="AD444" s="50"/>
      <c r="AE444" s="321"/>
    </row>
    <row r="445" spans="1:31" s="314" customFormat="1" ht="15.75" customHeight="1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1"/>
      <c r="AD445" s="50"/>
      <c r="AE445" s="321"/>
    </row>
    <row r="446" spans="1:31" s="314" customFormat="1" ht="15.75" customHeight="1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1"/>
      <c r="AD446" s="50"/>
      <c r="AE446" s="321"/>
    </row>
    <row r="447" spans="1:31" s="314" customFormat="1" ht="15.75" customHeight="1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1"/>
      <c r="AD447" s="50"/>
      <c r="AE447" s="321"/>
    </row>
    <row r="448" spans="1:31" s="314" customFormat="1" ht="15.75" customHeight="1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1"/>
      <c r="AD448" s="50"/>
      <c r="AE448" s="321"/>
    </row>
    <row r="449" spans="1:31" s="314" customFormat="1" ht="15.75" customHeight="1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1"/>
      <c r="AD449" s="50"/>
      <c r="AE449" s="321"/>
    </row>
    <row r="450" spans="1:31" s="314" customFormat="1" ht="15.75" customHeight="1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1"/>
      <c r="AD450" s="50"/>
      <c r="AE450" s="321"/>
    </row>
    <row r="451" spans="1:31" s="314" customFormat="1" ht="15.75" customHeight="1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1"/>
      <c r="AD451" s="50"/>
      <c r="AE451" s="321"/>
    </row>
    <row r="452" spans="1:31" s="314" customFormat="1" ht="15.75" customHeight="1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1"/>
      <c r="AD452" s="50"/>
      <c r="AE452" s="321"/>
    </row>
    <row r="453" spans="1:31" s="314" customFormat="1" ht="15.75" customHeight="1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1"/>
      <c r="AD453" s="50"/>
      <c r="AE453" s="321"/>
    </row>
    <row r="454" spans="1:31" s="314" customFormat="1" ht="15.75" customHeight="1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1"/>
      <c r="AD454" s="50"/>
      <c r="AE454" s="321"/>
    </row>
    <row r="455" spans="1:31" s="314" customFormat="1" ht="15.75" customHeight="1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1"/>
      <c r="AD455" s="50"/>
      <c r="AE455" s="321"/>
    </row>
    <row r="456" spans="1:31" s="314" customFormat="1" ht="15.75" customHeight="1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1"/>
      <c r="AD456" s="50"/>
      <c r="AE456" s="321"/>
    </row>
    <row r="457" spans="1:31" s="314" customFormat="1" ht="15.75" customHeight="1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1"/>
      <c r="AD457" s="50"/>
      <c r="AE457" s="321"/>
    </row>
    <row r="458" spans="1:31" s="314" customFormat="1" ht="15.75" customHeight="1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1"/>
      <c r="AD458" s="50"/>
      <c r="AE458" s="321"/>
    </row>
    <row r="459" spans="1:31" s="314" customFormat="1" ht="15.7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1"/>
      <c r="AD459" s="50"/>
      <c r="AE459" s="321"/>
    </row>
    <row r="460" spans="1:31" s="314" customFormat="1" ht="15.75" customHeight="1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1"/>
      <c r="AD460" s="50"/>
      <c r="AE460" s="321"/>
    </row>
    <row r="461" spans="1:31" s="314" customFormat="1" ht="15.75" customHeight="1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1"/>
      <c r="AD461" s="50"/>
      <c r="AE461" s="321"/>
    </row>
    <row r="462" spans="1:31" s="314" customFormat="1" ht="15.75" customHeight="1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1"/>
      <c r="AD462" s="50"/>
      <c r="AE462" s="321"/>
    </row>
    <row r="463" spans="1:31" s="314" customFormat="1" ht="15.75" customHeight="1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1"/>
      <c r="AD463" s="50"/>
      <c r="AE463" s="321"/>
    </row>
    <row r="464" spans="1:31" s="314" customFormat="1" ht="15.75" customHeight="1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1"/>
      <c r="AD464" s="50"/>
      <c r="AE464" s="321"/>
    </row>
    <row r="465" spans="1:31" s="314" customFormat="1" ht="15.75" customHeight="1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1"/>
      <c r="AD465" s="50"/>
      <c r="AE465" s="321"/>
    </row>
    <row r="466" spans="1:31" s="314" customFormat="1" ht="15.75" customHeight="1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1"/>
      <c r="AD466" s="50"/>
      <c r="AE466" s="321"/>
    </row>
    <row r="467" spans="1:31" s="314" customFormat="1" ht="15.75" customHeight="1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1"/>
      <c r="AD467" s="50"/>
      <c r="AE467" s="321"/>
    </row>
    <row r="468" spans="1:31" s="314" customFormat="1" ht="15.75" customHeight="1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1"/>
      <c r="AD468" s="50"/>
      <c r="AE468" s="321"/>
    </row>
    <row r="469" spans="1:31" s="314" customFormat="1" ht="15.75" customHeight="1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1"/>
      <c r="AD469" s="50"/>
      <c r="AE469" s="321"/>
    </row>
    <row r="470" spans="1:31" s="314" customFormat="1" ht="15.75" customHeight="1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1"/>
      <c r="AD470" s="50"/>
      <c r="AE470" s="321"/>
    </row>
    <row r="471" spans="1:31" s="314" customFormat="1" ht="15.75" customHeight="1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1"/>
      <c r="AD471" s="50"/>
      <c r="AE471" s="321"/>
    </row>
    <row r="472" spans="1:31" s="314" customFormat="1" ht="15.75" customHeight="1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1"/>
      <c r="AD472" s="50"/>
      <c r="AE472" s="321"/>
    </row>
    <row r="473" spans="1:31" s="314" customFormat="1" ht="15.75" customHeight="1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1"/>
      <c r="AD473" s="50"/>
      <c r="AE473" s="321"/>
    </row>
    <row r="474" spans="1:31" s="314" customFormat="1" ht="15.75" customHeight="1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1"/>
      <c r="AD474" s="50"/>
      <c r="AE474" s="321"/>
    </row>
    <row r="475" spans="1:31" s="314" customFormat="1" ht="15.75" customHeight="1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1"/>
      <c r="AD475" s="50"/>
      <c r="AE475" s="321"/>
    </row>
    <row r="476" spans="1:31" s="314" customFormat="1" ht="15.75" customHeight="1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1"/>
      <c r="AD476" s="50"/>
      <c r="AE476" s="321"/>
    </row>
    <row r="477" spans="1:31" s="314" customFormat="1" ht="15.75" customHeight="1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1"/>
      <c r="AD477" s="50"/>
      <c r="AE477" s="321"/>
    </row>
    <row r="478" spans="1:31" s="314" customFormat="1" ht="15.75" customHeight="1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1"/>
      <c r="AD478" s="50"/>
      <c r="AE478" s="321"/>
    </row>
    <row r="479" spans="1:31" s="314" customFormat="1" ht="15.75" customHeight="1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1"/>
      <c r="AD479" s="50"/>
      <c r="AE479" s="321"/>
    </row>
    <row r="480" spans="1:31" s="314" customFormat="1" ht="15.75" customHeight="1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1"/>
      <c r="AD480" s="50"/>
      <c r="AE480" s="321"/>
    </row>
    <row r="481" spans="1:31" s="314" customFormat="1" ht="15.75" customHeight="1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1"/>
      <c r="AD481" s="50"/>
      <c r="AE481" s="321"/>
    </row>
    <row r="482" spans="1:31" s="314" customFormat="1" ht="15.75" customHeight="1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1"/>
      <c r="AD482" s="50"/>
      <c r="AE482" s="321"/>
    </row>
    <row r="483" spans="1:31" s="314" customFormat="1" ht="15.75" customHeight="1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1"/>
      <c r="AD483" s="50"/>
      <c r="AE483" s="321"/>
    </row>
    <row r="484" spans="1:31" s="314" customFormat="1" ht="15.75" customHeight="1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1"/>
      <c r="AD484" s="50"/>
      <c r="AE484" s="321"/>
    </row>
    <row r="485" spans="1:31" s="314" customFormat="1" ht="15.75" customHeight="1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1"/>
      <c r="AD485" s="50"/>
      <c r="AE485" s="321"/>
    </row>
    <row r="486" spans="1:31" s="314" customFormat="1" ht="15.75" customHeight="1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1"/>
      <c r="AD486" s="50"/>
      <c r="AE486" s="321"/>
    </row>
    <row r="487" spans="1:31" s="314" customFormat="1" ht="15.75" customHeight="1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1"/>
      <c r="AD487" s="50"/>
      <c r="AE487" s="321"/>
    </row>
    <row r="488" spans="1:31" s="314" customFormat="1" ht="15.75" customHeight="1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1"/>
      <c r="AD488" s="50"/>
      <c r="AE488" s="321"/>
    </row>
    <row r="489" spans="1:31" s="314" customFormat="1" ht="15.75" customHeight="1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1"/>
      <c r="AD489" s="50"/>
      <c r="AE489" s="321"/>
    </row>
    <row r="490" spans="1:31" s="314" customFormat="1" ht="15.75" customHeight="1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1"/>
      <c r="AD490" s="50"/>
      <c r="AE490" s="321"/>
    </row>
    <row r="491" spans="1:31" s="314" customFormat="1" ht="15.75" customHeight="1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1"/>
      <c r="AD491" s="50"/>
      <c r="AE491" s="321"/>
    </row>
    <row r="492" spans="1:31" s="314" customFormat="1" ht="15.75" customHeight="1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1"/>
      <c r="AD492" s="50"/>
      <c r="AE492" s="321"/>
    </row>
    <row r="493" spans="1:31" s="314" customFormat="1" ht="15.75" customHeight="1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1"/>
      <c r="AD493" s="50"/>
      <c r="AE493" s="321"/>
    </row>
    <row r="494" spans="1:31" s="314" customFormat="1" ht="15.75" customHeight="1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1"/>
      <c r="AD494" s="50"/>
      <c r="AE494" s="321"/>
    </row>
    <row r="495" spans="1:31" s="314" customFormat="1" ht="15.75" customHeight="1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1"/>
      <c r="AD495" s="50"/>
      <c r="AE495" s="321"/>
    </row>
    <row r="496" spans="1:31" s="314" customFormat="1" ht="15.75" customHeight="1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1"/>
      <c r="AD496" s="50"/>
      <c r="AE496" s="321"/>
    </row>
    <row r="497" spans="1:31" s="314" customFormat="1" ht="15.75" customHeight="1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1"/>
      <c r="AD497" s="50"/>
      <c r="AE497" s="321"/>
    </row>
    <row r="498" spans="1:31" s="314" customFormat="1" ht="15.75" customHeight="1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1"/>
      <c r="AD498" s="50"/>
      <c r="AE498" s="321"/>
    </row>
    <row r="499" spans="1:31" s="314" customFormat="1" ht="15.75" customHeight="1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1"/>
      <c r="AD499" s="50"/>
      <c r="AE499" s="321"/>
    </row>
    <row r="500" spans="1:31" s="314" customFormat="1" ht="15.75" customHeight="1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1"/>
      <c r="AD500" s="50"/>
      <c r="AE500" s="321"/>
    </row>
    <row r="501" spans="1:31" s="314" customFormat="1" ht="15.75" customHeight="1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1"/>
      <c r="AD501" s="50"/>
      <c r="AE501" s="321"/>
    </row>
    <row r="502" spans="1:31" s="314" customFormat="1" ht="15.75" customHeight="1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1"/>
      <c r="AD502" s="50"/>
      <c r="AE502" s="321"/>
    </row>
    <row r="503" spans="1:31" s="314" customFormat="1" ht="15.75" customHeight="1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1"/>
      <c r="AD503" s="50"/>
      <c r="AE503" s="321"/>
    </row>
    <row r="504" spans="1:31" s="314" customFormat="1" ht="15.75" customHeight="1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1"/>
      <c r="AD504" s="50"/>
      <c r="AE504" s="321"/>
    </row>
    <row r="505" spans="1:31" s="314" customFormat="1" ht="15.75" customHeight="1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1"/>
      <c r="AD505" s="50"/>
      <c r="AE505" s="321"/>
    </row>
    <row r="506" spans="1:31" s="314" customFormat="1" ht="15.75" customHeight="1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1"/>
      <c r="AD506" s="50"/>
      <c r="AE506" s="321"/>
    </row>
    <row r="507" spans="1:31" s="314" customFormat="1" ht="15.75" customHeight="1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1"/>
      <c r="AD507" s="50"/>
      <c r="AE507" s="321"/>
    </row>
    <row r="508" spans="1:31" s="314" customFormat="1" ht="15.75" customHeight="1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1"/>
      <c r="AD508" s="50"/>
      <c r="AE508" s="321"/>
    </row>
    <row r="509" spans="1:31" s="314" customFormat="1" ht="15.75" customHeight="1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1"/>
      <c r="AD509" s="50"/>
      <c r="AE509" s="321"/>
    </row>
    <row r="510" spans="1:31" s="314" customFormat="1" ht="15.75" customHeight="1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1"/>
      <c r="AD510" s="50"/>
      <c r="AE510" s="321"/>
    </row>
    <row r="511" spans="1:31" s="314" customFormat="1" ht="15.75" customHeight="1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1"/>
      <c r="AD511" s="50"/>
      <c r="AE511" s="321"/>
    </row>
    <row r="512" spans="1:31" s="314" customFormat="1" ht="15.75" customHeight="1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1"/>
      <c r="AD512" s="50"/>
      <c r="AE512" s="321"/>
    </row>
    <row r="513" spans="1:31" s="314" customFormat="1" ht="15.75" customHeight="1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1"/>
      <c r="AD513" s="50"/>
      <c r="AE513" s="321"/>
    </row>
    <row r="514" spans="1:31" s="314" customFormat="1" ht="15.75" customHeight="1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1"/>
      <c r="AD514" s="50"/>
      <c r="AE514" s="321"/>
    </row>
    <row r="515" spans="1:31" s="314" customFormat="1" ht="15.75" customHeight="1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1"/>
      <c r="AD515" s="50"/>
      <c r="AE515" s="321"/>
    </row>
    <row r="516" spans="1:31" s="314" customFormat="1" ht="15.75" customHeight="1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1"/>
      <c r="AD516" s="50"/>
      <c r="AE516" s="321"/>
    </row>
    <row r="517" spans="1:31" s="314" customFormat="1" ht="15.75" customHeight="1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1"/>
      <c r="AD517" s="50"/>
      <c r="AE517" s="321"/>
    </row>
    <row r="518" spans="1:31" s="314" customFormat="1" ht="15.75" customHeight="1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1"/>
      <c r="AD518" s="50"/>
      <c r="AE518" s="321"/>
    </row>
    <row r="519" spans="1:31" s="314" customFormat="1" ht="15.75" customHeight="1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1"/>
      <c r="AD519" s="50"/>
      <c r="AE519" s="321"/>
    </row>
    <row r="520" spans="1:31" s="314" customFormat="1" ht="15.75" customHeight="1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1"/>
      <c r="AD520" s="50"/>
      <c r="AE520" s="321"/>
    </row>
    <row r="521" spans="1:31" s="314" customFormat="1" ht="15.75" customHeight="1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1"/>
      <c r="AD521" s="50"/>
      <c r="AE521" s="321"/>
    </row>
    <row r="522" spans="1:31" s="314" customFormat="1" ht="15.75" customHeight="1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1"/>
      <c r="AD522" s="50"/>
      <c r="AE522" s="321"/>
    </row>
    <row r="523" spans="1:31" s="314" customFormat="1" ht="15.75" customHeight="1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1"/>
      <c r="AD523" s="50"/>
      <c r="AE523" s="321"/>
    </row>
    <row r="524" spans="1:31" s="314" customFormat="1" ht="15.7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1"/>
      <c r="AD524" s="50"/>
      <c r="AE524" s="321"/>
    </row>
    <row r="525" spans="1:31" s="314" customFormat="1" ht="15.75" customHeight="1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1"/>
      <c r="AD525" s="50"/>
      <c r="AE525" s="321"/>
    </row>
    <row r="526" spans="1:31" s="314" customFormat="1" ht="15.75" customHeight="1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1"/>
      <c r="AD526" s="50"/>
      <c r="AE526" s="321"/>
    </row>
    <row r="527" spans="1:31" s="314" customFormat="1" ht="15.75" customHeight="1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1"/>
      <c r="AD527" s="50"/>
      <c r="AE527" s="321"/>
    </row>
    <row r="528" spans="1:31" s="314" customFormat="1" ht="15.75" customHeight="1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1"/>
      <c r="AD528" s="50"/>
      <c r="AE528" s="321"/>
    </row>
    <row r="529" spans="1:31" s="314" customFormat="1" ht="15.75" customHeight="1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1"/>
      <c r="AD529" s="50"/>
      <c r="AE529" s="321"/>
    </row>
    <row r="530" spans="1:31" s="314" customFormat="1" ht="15.75" customHeight="1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1"/>
      <c r="AD530" s="50"/>
      <c r="AE530" s="321"/>
    </row>
    <row r="531" spans="1:31" s="314" customFormat="1" ht="15.75" customHeight="1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1"/>
      <c r="AD531" s="50"/>
      <c r="AE531" s="321"/>
    </row>
    <row r="532" spans="1:31" s="314" customFormat="1" ht="15.75" customHeight="1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1"/>
      <c r="AD532" s="50"/>
      <c r="AE532" s="321"/>
    </row>
    <row r="533" spans="1:31" s="314" customFormat="1" ht="15.75" customHeight="1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1"/>
      <c r="AD533" s="50"/>
      <c r="AE533" s="321"/>
    </row>
    <row r="534" spans="1:31" s="314" customFormat="1" ht="15.75" customHeight="1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1"/>
      <c r="AD534" s="50"/>
      <c r="AE534" s="321"/>
    </row>
    <row r="535" spans="1:31" s="314" customFormat="1" ht="15.75" customHeight="1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1"/>
      <c r="AD535" s="50"/>
      <c r="AE535" s="321"/>
    </row>
    <row r="536" spans="1:31" s="314" customFormat="1" ht="15.75" customHeight="1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1"/>
      <c r="AD536" s="50"/>
      <c r="AE536" s="321"/>
    </row>
    <row r="537" spans="1:31" s="314" customFormat="1" ht="15.75" customHeight="1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1"/>
      <c r="AD537" s="50"/>
      <c r="AE537" s="321"/>
    </row>
    <row r="538" spans="1:31" s="314" customFormat="1" ht="15.75" customHeight="1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1"/>
      <c r="AD538" s="50"/>
      <c r="AE538" s="321"/>
    </row>
    <row r="539" spans="1:31" s="314" customFormat="1" ht="15.75" customHeight="1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1"/>
      <c r="AD539" s="50"/>
      <c r="AE539" s="321"/>
    </row>
    <row r="540" spans="1:31" s="314" customFormat="1" ht="15.75" customHeight="1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1"/>
      <c r="AD540" s="50"/>
      <c r="AE540" s="321"/>
    </row>
    <row r="541" spans="1:31" s="314" customFormat="1" ht="15.75" customHeight="1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1"/>
      <c r="AD541" s="50"/>
      <c r="AE541" s="321"/>
    </row>
    <row r="542" spans="1:31" s="314" customFormat="1" ht="15.75" customHeight="1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1"/>
      <c r="AD542" s="50"/>
      <c r="AE542" s="321"/>
    </row>
    <row r="543" spans="1:31" s="314" customFormat="1" ht="15.75" customHeight="1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1"/>
      <c r="AD543" s="50"/>
      <c r="AE543" s="321"/>
    </row>
    <row r="544" spans="1:31" s="314" customFormat="1" ht="15.75" customHeight="1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1"/>
      <c r="AD544" s="50"/>
      <c r="AE544" s="321"/>
    </row>
    <row r="545" spans="1:31" s="314" customFormat="1" ht="15.75" customHeight="1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1"/>
      <c r="AD545" s="50"/>
      <c r="AE545" s="321"/>
    </row>
    <row r="546" spans="1:31" s="314" customFormat="1" ht="15.75" customHeight="1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1"/>
      <c r="AD546" s="50"/>
      <c r="AE546" s="321"/>
    </row>
    <row r="547" spans="1:31" s="314" customFormat="1" ht="15.75" customHeight="1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1"/>
      <c r="AD547" s="50"/>
      <c r="AE547" s="321"/>
    </row>
    <row r="548" spans="1:31" s="314" customFormat="1" ht="15.75" customHeight="1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1"/>
      <c r="AD548" s="50"/>
      <c r="AE548" s="321"/>
    </row>
    <row r="549" spans="1:31" s="314" customFormat="1" ht="15.75" customHeight="1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1"/>
      <c r="AD549" s="50"/>
      <c r="AE549" s="321"/>
    </row>
    <row r="550" spans="1:31" s="314" customFormat="1" ht="15.75" customHeight="1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1"/>
      <c r="AD550" s="50"/>
      <c r="AE550" s="321"/>
    </row>
    <row r="551" spans="1:31" s="314" customFormat="1" ht="15.75" customHeight="1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1"/>
      <c r="AD551" s="50"/>
      <c r="AE551" s="321"/>
    </row>
    <row r="552" spans="1:31" s="314" customFormat="1" ht="15.75" customHeight="1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1"/>
      <c r="AD552" s="50"/>
      <c r="AE552" s="321"/>
    </row>
    <row r="553" spans="1:31" s="314" customFormat="1" ht="15.75" customHeight="1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1"/>
      <c r="AD553" s="50"/>
      <c r="AE553" s="321"/>
    </row>
    <row r="554" spans="1:31" s="314" customFormat="1" ht="15.75" customHeight="1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1"/>
      <c r="AD554" s="50"/>
      <c r="AE554" s="321"/>
    </row>
    <row r="555" spans="1:31" s="314" customFormat="1" ht="15.75" customHeight="1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1"/>
      <c r="AD555" s="50"/>
      <c r="AE555" s="321"/>
    </row>
    <row r="556" spans="1:31" s="314" customFormat="1" ht="15.75" customHeight="1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1"/>
      <c r="AD556" s="50"/>
      <c r="AE556" s="321"/>
    </row>
    <row r="557" spans="1:31" s="314" customFormat="1" ht="15.75" customHeight="1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1"/>
      <c r="AD557" s="50"/>
      <c r="AE557" s="321"/>
    </row>
    <row r="558" spans="1:31" s="314" customFormat="1" ht="15.75" customHeight="1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1"/>
      <c r="AD558" s="50"/>
      <c r="AE558" s="321"/>
    </row>
    <row r="559" spans="1:31" s="314" customFormat="1" ht="15.75" customHeight="1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1"/>
      <c r="AD559" s="50"/>
      <c r="AE559" s="321"/>
    </row>
    <row r="560" spans="1:31" s="314" customFormat="1" ht="15.75" customHeight="1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1"/>
      <c r="AD560" s="50"/>
      <c r="AE560" s="321"/>
    </row>
    <row r="561" spans="1:31" s="314" customFormat="1" ht="15.75" customHeight="1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1"/>
      <c r="AD561" s="50"/>
      <c r="AE561" s="319"/>
    </row>
    <row r="562" spans="1:31" s="314" customFormat="1" ht="15.75" customHeight="1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1"/>
      <c r="AD562" s="50"/>
      <c r="AE562" s="319"/>
    </row>
    <row r="563" spans="1:31" s="314" customFormat="1" ht="15.75" customHeight="1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1"/>
      <c r="AD563" s="50"/>
      <c r="AE563" s="319"/>
    </row>
    <row r="564" spans="1:31" s="314" customFormat="1" ht="15.75" customHeight="1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1"/>
      <c r="AD564" s="50"/>
      <c r="AE564" s="319"/>
    </row>
    <row r="565" spans="1:31" s="314" customFormat="1" ht="15.75" customHeight="1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1"/>
      <c r="AD565" s="50"/>
      <c r="AE565" s="319"/>
    </row>
    <row r="566" spans="1:31" s="314" customFormat="1" ht="15.75" customHeight="1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1"/>
      <c r="AD566" s="50"/>
      <c r="AE566" s="319"/>
    </row>
    <row r="567" spans="1:31" s="314" customFormat="1" ht="15.75" customHeight="1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1"/>
      <c r="AD567" s="50"/>
      <c r="AE567" s="319"/>
    </row>
    <row r="568" spans="1:31" s="314" customFormat="1" ht="15.75" customHeight="1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1"/>
      <c r="AD568" s="50"/>
      <c r="AE568" s="319"/>
    </row>
    <row r="569" spans="1:31" s="314" customFormat="1" ht="15.75" customHeight="1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1"/>
      <c r="AD569" s="50"/>
      <c r="AE569" s="319"/>
    </row>
    <row r="570" spans="1:31" s="314" customFormat="1" ht="15.75" customHeight="1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1"/>
      <c r="AD570" s="50"/>
      <c r="AE570" s="319"/>
    </row>
    <row r="571" spans="1:31" s="314" customFormat="1" ht="15.75" customHeight="1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1"/>
      <c r="AD571" s="50"/>
      <c r="AE571" s="319"/>
    </row>
    <row r="572" spans="1:31" s="314" customFormat="1" ht="15.75" customHeight="1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1"/>
      <c r="AD572" s="50"/>
      <c r="AE572" s="319"/>
    </row>
    <row r="573" spans="1:31" s="314" customFormat="1" ht="15.75" customHeight="1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1"/>
      <c r="AD573" s="50"/>
      <c r="AE573" s="319"/>
    </row>
    <row r="574" spans="1:31" s="314" customFormat="1" ht="15.75" customHeight="1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1"/>
      <c r="AD574" s="50"/>
      <c r="AE574" s="319"/>
    </row>
    <row r="575" spans="1:31" s="314" customFormat="1" ht="15.75" customHeight="1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1"/>
      <c r="AD575" s="50"/>
      <c r="AE575" s="319"/>
    </row>
    <row r="576" spans="1:31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</sheetData>
  <mergeCells count="360">
    <mergeCell ref="G198:AB198"/>
    <mergeCell ref="G204:AA204"/>
    <mergeCell ref="B202:F202"/>
    <mergeCell ref="G202:AB202"/>
    <mergeCell ref="G203:AA203"/>
    <mergeCell ref="G201:AB201"/>
    <mergeCell ref="G200:AB200"/>
    <mergeCell ref="B201:F201"/>
    <mergeCell ref="B197:F197"/>
    <mergeCell ref="B195:F195"/>
    <mergeCell ref="G196:AB196"/>
    <mergeCell ref="B196:F196"/>
    <mergeCell ref="G195:AB195"/>
    <mergeCell ref="B200:F200"/>
    <mergeCell ref="G199:AB199"/>
    <mergeCell ref="B198:F198"/>
    <mergeCell ref="B199:F199"/>
    <mergeCell ref="G197:AB197"/>
    <mergeCell ref="G186:AB186"/>
    <mergeCell ref="B190:F190"/>
    <mergeCell ref="B194:F194"/>
    <mergeCell ref="B188:F188"/>
    <mergeCell ref="G193:AB193"/>
    <mergeCell ref="G192:AB192"/>
    <mergeCell ref="B192:F192"/>
    <mergeCell ref="B193:F193"/>
    <mergeCell ref="G194:AB194"/>
    <mergeCell ref="G191:AB191"/>
    <mergeCell ref="G187:AB187"/>
    <mergeCell ref="B191:F191"/>
    <mergeCell ref="G175:AB175"/>
    <mergeCell ref="B175:F175"/>
    <mergeCell ref="B181:F181"/>
    <mergeCell ref="G181:AB181"/>
    <mergeCell ref="B180:F180"/>
    <mergeCell ref="G180:AB180"/>
    <mergeCell ref="G185:AB185"/>
    <mergeCell ref="B186:F186"/>
    <mergeCell ref="B182:F182"/>
    <mergeCell ref="G182:AB182"/>
    <mergeCell ref="G183:AB183"/>
    <mergeCell ref="B184:F184"/>
    <mergeCell ref="G189:AB189"/>
    <mergeCell ref="G188:AB188"/>
    <mergeCell ref="B183:F183"/>
    <mergeCell ref="G184:AB184"/>
    <mergeCell ref="B185:F185"/>
    <mergeCell ref="B187:F187"/>
    <mergeCell ref="G190:AB190"/>
    <mergeCell ref="B189:F189"/>
    <mergeCell ref="G179:AB179"/>
    <mergeCell ref="G174:AB174"/>
    <mergeCell ref="G176:AB176"/>
    <mergeCell ref="B176:F176"/>
    <mergeCell ref="B177:F177"/>
    <mergeCell ref="G177:AB177"/>
    <mergeCell ref="G178:AB178"/>
    <mergeCell ref="B179:F179"/>
    <mergeCell ref="B178:F178"/>
    <mergeCell ref="B173:F173"/>
    <mergeCell ref="B172:F172"/>
    <mergeCell ref="G170:AB170"/>
    <mergeCell ref="G173:AB173"/>
    <mergeCell ref="G171:AB171"/>
    <mergeCell ref="G172:AB172"/>
    <mergeCell ref="B170:F170"/>
    <mergeCell ref="B171:F171"/>
    <mergeCell ref="B174:F174"/>
    <mergeCell ref="B166:F166"/>
    <mergeCell ref="G166:AB166"/>
    <mergeCell ref="B163:F163"/>
    <mergeCell ref="G163:AB163"/>
    <mergeCell ref="G165:AB165"/>
    <mergeCell ref="B165:F165"/>
    <mergeCell ref="G162:AB162"/>
    <mergeCell ref="B158:F158"/>
    <mergeCell ref="B169:F169"/>
    <mergeCell ref="G169:AB169"/>
    <mergeCell ref="G167:AB167"/>
    <mergeCell ref="B167:F167"/>
    <mergeCell ref="G168:AB168"/>
    <mergeCell ref="B168:F168"/>
    <mergeCell ref="G160:AB160"/>
    <mergeCell ref="B161:F161"/>
    <mergeCell ref="B153:F153"/>
    <mergeCell ref="B151:F151"/>
    <mergeCell ref="G151:AB151"/>
    <mergeCell ref="B152:F152"/>
    <mergeCell ref="G152:AB152"/>
    <mergeCell ref="G153:AB153"/>
    <mergeCell ref="B160:F160"/>
    <mergeCell ref="B157:F157"/>
    <mergeCell ref="B159:F159"/>
    <mergeCell ref="G158:AB158"/>
    <mergeCell ref="G157:AB157"/>
    <mergeCell ref="G159:AB159"/>
    <mergeCell ref="B162:F162"/>
    <mergeCell ref="G155:AB155"/>
    <mergeCell ref="B164:F164"/>
    <mergeCell ref="G164:AB164"/>
    <mergeCell ref="G154:AB154"/>
    <mergeCell ref="B154:F154"/>
    <mergeCell ref="B156:F156"/>
    <mergeCell ref="G156:AB156"/>
    <mergeCell ref="B155:F155"/>
    <mergeCell ref="G161:AB161"/>
    <mergeCell ref="G149:AB149"/>
    <mergeCell ref="B136:F136"/>
    <mergeCell ref="B137:F137"/>
    <mergeCell ref="B146:F146"/>
    <mergeCell ref="G146:AB146"/>
    <mergeCell ref="G136:AB136"/>
    <mergeCell ref="G140:AB140"/>
    <mergeCell ref="B143:F143"/>
    <mergeCell ref="B139:F139"/>
    <mergeCell ref="G139:AB139"/>
    <mergeCell ref="B150:F150"/>
    <mergeCell ref="B149:F149"/>
    <mergeCell ref="G150:AB150"/>
    <mergeCell ref="G142:AB142"/>
    <mergeCell ref="B142:F142"/>
    <mergeCell ref="B148:F148"/>
    <mergeCell ref="G148:AB148"/>
    <mergeCell ref="G147:AB147"/>
    <mergeCell ref="B145:F145"/>
    <mergeCell ref="G145:AB145"/>
    <mergeCell ref="B135:F135"/>
    <mergeCell ref="G135:AB135"/>
    <mergeCell ref="B147:F147"/>
    <mergeCell ref="B140:F140"/>
    <mergeCell ref="B141:F141"/>
    <mergeCell ref="G143:AB143"/>
    <mergeCell ref="B144:F144"/>
    <mergeCell ref="B138:F138"/>
    <mergeCell ref="G144:AB144"/>
    <mergeCell ref="G141:AB141"/>
    <mergeCell ref="G138:AB138"/>
    <mergeCell ref="G137:AB137"/>
    <mergeCell ref="G130:AB130"/>
    <mergeCell ref="B130:F130"/>
    <mergeCell ref="B131:F131"/>
    <mergeCell ref="G131:AB131"/>
    <mergeCell ref="B134:F134"/>
    <mergeCell ref="G134:AB134"/>
    <mergeCell ref="B132:F132"/>
    <mergeCell ref="B133:F133"/>
    <mergeCell ref="G113:AB113"/>
    <mergeCell ref="B117:F117"/>
    <mergeCell ref="B114:F114"/>
    <mergeCell ref="G116:AB116"/>
    <mergeCell ref="G114:AB114"/>
    <mergeCell ref="G117:AB117"/>
    <mergeCell ref="B116:F116"/>
    <mergeCell ref="B115:F115"/>
    <mergeCell ref="B113:F113"/>
    <mergeCell ref="G118:AB118"/>
    <mergeCell ref="G119:AB119"/>
    <mergeCell ref="G133:AB133"/>
    <mergeCell ref="G132:AB132"/>
    <mergeCell ref="G125:AB125"/>
    <mergeCell ref="G124:AB124"/>
    <mergeCell ref="G129:AB129"/>
    <mergeCell ref="G111:AB111"/>
    <mergeCell ref="G123:AB123"/>
    <mergeCell ref="B125:F125"/>
    <mergeCell ref="B128:F128"/>
    <mergeCell ref="G128:AB128"/>
    <mergeCell ref="B126:F126"/>
    <mergeCell ref="B127:F127"/>
    <mergeCell ref="G127:AB127"/>
    <mergeCell ref="G115:AB115"/>
    <mergeCell ref="B118:F118"/>
    <mergeCell ref="G104:AB104"/>
    <mergeCell ref="B103:F103"/>
    <mergeCell ref="B104:F104"/>
    <mergeCell ref="B108:F108"/>
    <mergeCell ref="G108:AB108"/>
    <mergeCell ref="G106:AB106"/>
    <mergeCell ref="G120:AB120"/>
    <mergeCell ref="G121:AB121"/>
    <mergeCell ref="B121:F121"/>
    <mergeCell ref="G122:AB122"/>
    <mergeCell ref="B129:F129"/>
    <mergeCell ref="G126:AB126"/>
    <mergeCell ref="B124:F124"/>
    <mergeCell ref="B109:F109"/>
    <mergeCell ref="B123:F123"/>
    <mergeCell ref="B112:F112"/>
    <mergeCell ref="B120:F120"/>
    <mergeCell ref="B105:F105"/>
    <mergeCell ref="B122:F122"/>
    <mergeCell ref="B119:F119"/>
    <mergeCell ref="G100:AB100"/>
    <mergeCell ref="G112:AB112"/>
    <mergeCell ref="B111:F111"/>
    <mergeCell ref="G110:AB110"/>
    <mergeCell ref="B110:F110"/>
    <mergeCell ref="G109:AB109"/>
    <mergeCell ref="G107:AB107"/>
    <mergeCell ref="G105:AB105"/>
    <mergeCell ref="B106:F106"/>
    <mergeCell ref="B107:F107"/>
    <mergeCell ref="G98:AB98"/>
    <mergeCell ref="G103:AB103"/>
    <mergeCell ref="B98:F98"/>
    <mergeCell ref="G101:AB101"/>
    <mergeCell ref="B99:F99"/>
    <mergeCell ref="G102:AB102"/>
    <mergeCell ref="B101:F101"/>
    <mergeCell ref="G99:AB99"/>
    <mergeCell ref="B102:F102"/>
    <mergeCell ref="B100:F100"/>
    <mergeCell ref="G89:AB89"/>
    <mergeCell ref="B92:F92"/>
    <mergeCell ref="B91:F91"/>
    <mergeCell ref="G92:AB92"/>
    <mergeCell ref="B90:F90"/>
    <mergeCell ref="B89:F89"/>
    <mergeCell ref="G90:AB90"/>
    <mergeCell ref="G91:AB91"/>
    <mergeCell ref="G94:AB94"/>
    <mergeCell ref="G96:AB96"/>
    <mergeCell ref="B97:F97"/>
    <mergeCell ref="G93:AB93"/>
    <mergeCell ref="B94:F94"/>
    <mergeCell ref="B96:F96"/>
    <mergeCell ref="G95:AB95"/>
    <mergeCell ref="B95:F95"/>
    <mergeCell ref="B93:F93"/>
    <mergeCell ref="G97:AB97"/>
    <mergeCell ref="B82:F82"/>
    <mergeCell ref="G85:AB85"/>
    <mergeCell ref="B85:F85"/>
    <mergeCell ref="G83:AB83"/>
    <mergeCell ref="G82:AB82"/>
    <mergeCell ref="B84:F84"/>
    <mergeCell ref="B83:F83"/>
    <mergeCell ref="G84:AB84"/>
    <mergeCell ref="B88:F88"/>
    <mergeCell ref="G87:AB87"/>
    <mergeCell ref="B86:F86"/>
    <mergeCell ref="B87:F87"/>
    <mergeCell ref="G86:AB86"/>
    <mergeCell ref="G88:AB88"/>
    <mergeCell ref="B77:F77"/>
    <mergeCell ref="G77:AB77"/>
    <mergeCell ref="G81:AB81"/>
    <mergeCell ref="G79:AB79"/>
    <mergeCell ref="B81:F81"/>
    <mergeCell ref="B79:F79"/>
    <mergeCell ref="B80:F80"/>
    <mergeCell ref="G80:AB80"/>
    <mergeCell ref="G74:AB74"/>
    <mergeCell ref="B70:F70"/>
    <mergeCell ref="B78:F78"/>
    <mergeCell ref="G71:AB71"/>
    <mergeCell ref="B73:F73"/>
    <mergeCell ref="B71:F71"/>
    <mergeCell ref="B76:F76"/>
    <mergeCell ref="G73:AB73"/>
    <mergeCell ref="B72:F72"/>
    <mergeCell ref="G78:AB78"/>
    <mergeCell ref="G68:AB68"/>
    <mergeCell ref="G69:AB69"/>
    <mergeCell ref="B68:F68"/>
    <mergeCell ref="B69:F69"/>
    <mergeCell ref="G70:AB70"/>
    <mergeCell ref="G76:AB76"/>
    <mergeCell ref="G75:AB75"/>
    <mergeCell ref="B74:F74"/>
    <mergeCell ref="G72:AB72"/>
    <mergeCell ref="B75:F75"/>
    <mergeCell ref="G63:AB63"/>
    <mergeCell ref="B59:F59"/>
    <mergeCell ref="G59:AB59"/>
    <mergeCell ref="G67:AB67"/>
    <mergeCell ref="B67:F67"/>
    <mergeCell ref="G65:AB65"/>
    <mergeCell ref="B66:F66"/>
    <mergeCell ref="G66:AB66"/>
    <mergeCell ref="G64:AB64"/>
    <mergeCell ref="B65:F65"/>
    <mergeCell ref="B64:F64"/>
    <mergeCell ref="B48:F48"/>
    <mergeCell ref="B63:F63"/>
    <mergeCell ref="G60:AB60"/>
    <mergeCell ref="G58:AB58"/>
    <mergeCell ref="B57:F57"/>
    <mergeCell ref="B62:F62"/>
    <mergeCell ref="B60:F60"/>
    <mergeCell ref="G51:AB51"/>
    <mergeCell ref="G50:AB50"/>
    <mergeCell ref="G47:AB47"/>
    <mergeCell ref="B55:F55"/>
    <mergeCell ref="G55:AB55"/>
    <mergeCell ref="G54:AB54"/>
    <mergeCell ref="B54:F54"/>
    <mergeCell ref="B47:F47"/>
    <mergeCell ref="B50:F50"/>
    <mergeCell ref="G62:AB62"/>
    <mergeCell ref="B61:F61"/>
    <mergeCell ref="B56:F56"/>
    <mergeCell ref="G56:AB56"/>
    <mergeCell ref="G61:AB61"/>
    <mergeCell ref="G57:AB57"/>
    <mergeCell ref="B58:F58"/>
    <mergeCell ref="B46:F46"/>
    <mergeCell ref="B51:F51"/>
    <mergeCell ref="G53:AB53"/>
    <mergeCell ref="B53:F53"/>
    <mergeCell ref="G49:AB49"/>
    <mergeCell ref="G52:AB52"/>
    <mergeCell ref="B52:F52"/>
    <mergeCell ref="G46:AB46"/>
    <mergeCell ref="G48:AB48"/>
    <mergeCell ref="B49:F49"/>
    <mergeCell ref="A30:A31"/>
    <mergeCell ref="G30:AB31"/>
    <mergeCell ref="B30:F31"/>
    <mergeCell ref="B37:F37"/>
    <mergeCell ref="G37:AB37"/>
    <mergeCell ref="B45:F45"/>
    <mergeCell ref="G42:AB42"/>
    <mergeCell ref="G45:AB45"/>
    <mergeCell ref="G44:AB44"/>
    <mergeCell ref="G43:AB43"/>
    <mergeCell ref="AD1:AD2"/>
    <mergeCell ref="B8:N8"/>
    <mergeCell ref="B24:AC24"/>
    <mergeCell ref="B1:AC1"/>
    <mergeCell ref="B3:AC3"/>
    <mergeCell ref="B16:AC16"/>
    <mergeCell ref="B4:AC4"/>
    <mergeCell ref="B6:AC6"/>
    <mergeCell ref="P8:AC8"/>
    <mergeCell ref="B20:AD20"/>
    <mergeCell ref="AD30:AD31"/>
    <mergeCell ref="G32:AB32"/>
    <mergeCell ref="B36:F36"/>
    <mergeCell ref="G35:AB35"/>
    <mergeCell ref="G36:AB36"/>
    <mergeCell ref="B34:F34"/>
    <mergeCell ref="G34:AB34"/>
    <mergeCell ref="B35:F35"/>
    <mergeCell ref="B43:F43"/>
    <mergeCell ref="G41:AB41"/>
    <mergeCell ref="B44:F44"/>
    <mergeCell ref="B42:F42"/>
    <mergeCell ref="B41:F41"/>
    <mergeCell ref="B25:AC25"/>
    <mergeCell ref="G33:AB33"/>
    <mergeCell ref="B33:F33"/>
    <mergeCell ref="G28:AB28"/>
    <mergeCell ref="B32:F32"/>
    <mergeCell ref="B38:F38"/>
    <mergeCell ref="G39:AB39"/>
    <mergeCell ref="G40:AB40"/>
    <mergeCell ref="G38:AB38"/>
    <mergeCell ref="B39:F39"/>
    <mergeCell ref="B40:F40"/>
  </mergeCells>
  <phoneticPr fontId="67" type="noConversion"/>
  <printOptions horizontalCentered="1"/>
  <pageMargins left="0.21" right="0.2" top="0.44" bottom="0.41" header="0.19685039370078741" footer="0.19685039370078741"/>
  <pageSetup paperSize="9" scale="49" fitToHeight="100" orientation="portrait" r:id="rId1"/>
  <headerFooter alignWithMargins="0">
    <oddFooter>&amp;C&amp;"Tahoma,Normale Italic"&amp;P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N352"/>
  <sheetViews>
    <sheetView showGridLines="0" topLeftCell="A125" zoomScaleNormal="75" zoomScaleSheetLayoutView="90" workbookViewId="0">
      <selection activeCell="J169" sqref="J169"/>
    </sheetView>
  </sheetViews>
  <sheetFormatPr defaultColWidth="3.28515625" defaultRowHeight="15"/>
  <cols>
    <col min="1" max="1" width="6.5703125" style="50" customWidth="1"/>
    <col min="2" max="6" width="3.28515625" style="50" customWidth="1"/>
    <col min="7" max="7" width="5.7109375" style="50" customWidth="1"/>
    <col min="8" max="8" width="4.140625" style="50" customWidth="1"/>
    <col min="9" max="9" width="6.28515625" style="50" customWidth="1"/>
    <col min="10" max="20" width="4.140625" style="50" customWidth="1"/>
    <col min="21" max="21" width="3.7109375" style="50" customWidth="1"/>
    <col min="22" max="22" width="6.140625" style="50" customWidth="1"/>
    <col min="23" max="27" width="4.140625" style="50" customWidth="1"/>
    <col min="28" max="28" width="2" style="50" bestFit="1" customWidth="1"/>
    <col min="29" max="29" width="10.5703125" style="50" customWidth="1"/>
    <col min="30" max="30" width="10" style="50" bestFit="1" customWidth="1"/>
    <col min="31" max="31" width="16.42578125" style="319" customWidth="1"/>
    <col min="32" max="32" width="18.42578125" style="50" customWidth="1"/>
    <col min="33" max="208" width="9.140625" style="50" customWidth="1"/>
    <col min="209" max="209" width="10.140625" style="50" customWidth="1"/>
    <col min="210" max="210" width="1" style="50" customWidth="1"/>
    <col min="211" max="213" width="3.28515625" style="50" customWidth="1"/>
    <col min="214" max="214" width="1.85546875" style="50" customWidth="1"/>
    <col min="215" max="215" width="17.85546875" style="50" customWidth="1"/>
    <col min="216" max="216" width="1.85546875" style="50" customWidth="1"/>
    <col min="217" max="219" width="3.28515625" style="50" customWidth="1"/>
    <col min="220" max="220" width="2.85546875" style="50" customWidth="1"/>
    <col min="221" max="221" width="1.85546875" style="50" customWidth="1"/>
    <col min="222" max="222" width="19.7109375" style="50" customWidth="1"/>
    <col min="223" max="223" width="1.85546875" style="50" customWidth="1"/>
    <col min="224" max="226" width="3" style="50" customWidth="1"/>
    <col min="227" max="227" width="4.42578125" style="50" customWidth="1"/>
    <col min="228" max="229" width="3" style="50" customWidth="1"/>
    <col min="230" max="235" width="3.28515625" style="50" customWidth="1"/>
    <col min="236" max="237" width="9.140625" style="50" customWidth="1"/>
    <col min="238" max="241" width="3.28515625" style="50" customWidth="1"/>
    <col min="242" max="242" width="4.140625" style="50" customWidth="1"/>
    <col min="243" max="243" width="1.7109375" style="50" customWidth="1"/>
    <col min="244" max="16384" width="3.28515625" style="50"/>
  </cols>
  <sheetData>
    <row r="1" spans="1:31">
      <c r="A1" s="47"/>
      <c r="B1" s="1207" t="s">
        <v>2068</v>
      </c>
      <c r="C1" s="1207"/>
      <c r="D1" s="1207"/>
      <c r="E1" s="1207"/>
      <c r="F1" s="1207"/>
      <c r="G1" s="1207"/>
      <c r="H1" s="1207"/>
      <c r="I1" s="1207"/>
      <c r="J1" s="1207"/>
      <c r="K1" s="1207"/>
      <c r="L1" s="1207"/>
      <c r="M1" s="1207"/>
      <c r="N1" s="1207"/>
      <c r="O1" s="1207"/>
      <c r="P1" s="1207"/>
      <c r="Q1" s="1207"/>
      <c r="R1" s="1207"/>
      <c r="S1" s="1207"/>
      <c r="T1" s="1207"/>
      <c r="U1" s="1207"/>
      <c r="V1" s="1207"/>
      <c r="W1" s="1207"/>
      <c r="X1" s="1207"/>
      <c r="Y1" s="1207"/>
      <c r="Z1" s="1207"/>
      <c r="AA1" s="1207"/>
      <c r="AB1" s="1207"/>
      <c r="AC1" s="1208"/>
      <c r="AD1" s="1201" t="s">
        <v>1759</v>
      </c>
    </row>
    <row r="2" spans="1:31" ht="15.75" thickBot="1">
      <c r="B2" s="1207"/>
      <c r="C2" s="1207"/>
      <c r="D2" s="1207"/>
      <c r="E2" s="1207"/>
      <c r="F2" s="1207"/>
      <c r="G2" s="1207"/>
      <c r="H2" s="1207"/>
      <c r="I2" s="1207"/>
      <c r="J2" s="1207"/>
      <c r="K2" s="1207"/>
      <c r="L2" s="1207"/>
      <c r="M2" s="1207"/>
      <c r="N2" s="1207"/>
      <c r="O2" s="1207"/>
      <c r="P2" s="1207"/>
      <c r="Q2" s="1207"/>
      <c r="R2" s="1207"/>
      <c r="S2" s="1207"/>
      <c r="T2" s="1207"/>
      <c r="U2" s="1207"/>
      <c r="V2" s="1207"/>
      <c r="W2" s="1207"/>
      <c r="X2" s="1207"/>
      <c r="Y2" s="1207"/>
      <c r="Z2" s="1207"/>
      <c r="AA2" s="1207"/>
      <c r="AB2" s="1207"/>
      <c r="AC2" s="1208"/>
      <c r="AD2" s="1202"/>
    </row>
    <row r="3" spans="1:31">
      <c r="B3" s="1209" t="s">
        <v>2070</v>
      </c>
      <c r="C3" s="1209"/>
      <c r="D3" s="1209"/>
      <c r="E3" s="1209"/>
      <c r="F3" s="1209"/>
      <c r="G3" s="1209"/>
      <c r="H3" s="1209"/>
      <c r="I3" s="1209"/>
      <c r="J3" s="1209"/>
      <c r="K3" s="1209"/>
      <c r="L3" s="1209"/>
      <c r="M3" s="1209"/>
      <c r="N3" s="1209"/>
      <c r="O3" s="1209"/>
      <c r="P3" s="1209"/>
      <c r="Q3" s="1209"/>
      <c r="R3" s="1209"/>
      <c r="S3" s="1209"/>
      <c r="T3" s="1209"/>
      <c r="U3" s="1209"/>
      <c r="V3" s="1209"/>
      <c r="W3" s="1209"/>
      <c r="X3" s="1209"/>
      <c r="Y3" s="1209"/>
      <c r="Z3" s="1209"/>
      <c r="AA3" s="1209"/>
      <c r="AB3" s="1209"/>
      <c r="AC3" s="1209"/>
    </row>
    <row r="4" spans="1:31">
      <c r="B4" s="1209" t="s">
        <v>2071</v>
      </c>
      <c r="C4" s="1209"/>
      <c r="D4" s="1209"/>
      <c r="E4" s="1209"/>
      <c r="F4" s="1209"/>
      <c r="G4" s="1209"/>
      <c r="H4" s="1209"/>
      <c r="I4" s="1209"/>
      <c r="J4" s="1209"/>
      <c r="K4" s="1209"/>
      <c r="L4" s="1209"/>
      <c r="M4" s="1209"/>
      <c r="N4" s="1209"/>
      <c r="O4" s="1209"/>
      <c r="P4" s="1209"/>
      <c r="Q4" s="1209"/>
      <c r="R4" s="1209"/>
      <c r="S4" s="1209"/>
      <c r="T4" s="1209"/>
      <c r="U4" s="1209"/>
      <c r="V4" s="1209"/>
      <c r="W4" s="1209"/>
      <c r="X4" s="1209"/>
      <c r="Y4" s="1209"/>
      <c r="Z4" s="1209"/>
      <c r="AA4" s="1209"/>
      <c r="AB4" s="1209"/>
      <c r="AC4" s="1209"/>
    </row>
    <row r="6" spans="1:31" s="38" customFormat="1" ht="19.5">
      <c r="B6" s="1210" t="s">
        <v>1760</v>
      </c>
      <c r="C6" s="1210"/>
      <c r="D6" s="1210"/>
      <c r="E6" s="1210"/>
      <c r="F6" s="1210"/>
      <c r="G6" s="1210"/>
      <c r="H6" s="1210"/>
      <c r="I6" s="1210"/>
      <c r="J6" s="1210"/>
      <c r="K6" s="1210"/>
      <c r="L6" s="1210"/>
      <c r="M6" s="1210"/>
      <c r="N6" s="1210"/>
      <c r="O6" s="1210"/>
      <c r="P6" s="1210"/>
      <c r="Q6" s="1210"/>
      <c r="R6" s="1210"/>
      <c r="S6" s="1210"/>
      <c r="T6" s="1210"/>
      <c r="U6" s="1210"/>
      <c r="V6" s="1210"/>
      <c r="W6" s="1210"/>
      <c r="X6" s="1210"/>
      <c r="Y6" s="1210"/>
      <c r="Z6" s="1210"/>
      <c r="AA6" s="1210"/>
      <c r="AB6" s="1210"/>
      <c r="AC6" s="1210"/>
      <c r="AD6" s="53"/>
      <c r="AE6" s="321"/>
    </row>
    <row r="7" spans="1:31" s="38" customFormat="1" ht="13.5" thickBot="1">
      <c r="A7" s="54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321"/>
    </row>
    <row r="8" spans="1:31" s="38" customFormat="1" ht="15.75" thickBot="1">
      <c r="A8" s="56"/>
      <c r="B8" s="1203" t="s">
        <v>754</v>
      </c>
      <c r="C8" s="1204"/>
      <c r="D8" s="1204"/>
      <c r="E8" s="1204"/>
      <c r="F8" s="1204"/>
      <c r="G8" s="1204"/>
      <c r="H8" s="1204"/>
      <c r="I8" s="1204"/>
      <c r="J8" s="1204"/>
      <c r="K8" s="1204"/>
      <c r="L8" s="1204"/>
      <c r="M8" s="1204"/>
      <c r="N8" s="1205"/>
      <c r="O8" s="52"/>
      <c r="P8" s="1203" t="s">
        <v>1761</v>
      </c>
      <c r="Q8" s="1204"/>
      <c r="R8" s="1204"/>
      <c r="S8" s="1204"/>
      <c r="T8" s="1204"/>
      <c r="U8" s="1204"/>
      <c r="V8" s="1204"/>
      <c r="W8" s="1204"/>
      <c r="X8" s="1204"/>
      <c r="Y8" s="1204"/>
      <c r="Z8" s="1204"/>
      <c r="AA8" s="1204"/>
      <c r="AB8" s="1204"/>
      <c r="AC8" s="1204"/>
      <c r="AD8" s="57"/>
      <c r="AE8" s="321"/>
    </row>
    <row r="9" spans="1:31" s="38" customFormat="1">
      <c r="A9" s="58"/>
      <c r="B9" s="59"/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1"/>
      <c r="O9" s="52"/>
      <c r="P9" s="59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2"/>
      <c r="AD9" s="61"/>
      <c r="AE9" s="321"/>
    </row>
    <row r="10" spans="1:31" s="38" customFormat="1" ht="12.75">
      <c r="A10" s="63"/>
      <c r="B10" s="64" t="s">
        <v>756</v>
      </c>
      <c r="C10" s="65"/>
      <c r="D10" s="66"/>
      <c r="E10" s="66"/>
      <c r="F10" s="66"/>
      <c r="G10" s="54"/>
      <c r="H10" s="67" t="s">
        <v>2129</v>
      </c>
      <c r="I10" s="54"/>
      <c r="J10" s="66"/>
      <c r="K10" s="66"/>
      <c r="L10" s="66"/>
      <c r="M10" s="66"/>
      <c r="N10" s="68"/>
      <c r="O10" s="52"/>
      <c r="P10" s="69" t="s">
        <v>758</v>
      </c>
      <c r="Q10" s="70"/>
      <c r="R10" s="70"/>
      <c r="S10" s="70"/>
      <c r="T10" s="70"/>
      <c r="U10" s="71"/>
      <c r="V10" s="71"/>
      <c r="W10" s="72"/>
      <c r="X10" s="72"/>
      <c r="Y10" s="72"/>
      <c r="Z10" s="72"/>
      <c r="AA10" s="71"/>
      <c r="AB10" s="71"/>
      <c r="AC10" s="71"/>
      <c r="AD10" s="73"/>
      <c r="AE10" s="321"/>
    </row>
    <row r="11" spans="1:31" s="38" customFormat="1">
      <c r="A11" s="58"/>
      <c r="B11" s="7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68"/>
      <c r="O11" s="52"/>
      <c r="P11" s="7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68"/>
      <c r="AE11" s="321"/>
    </row>
    <row r="12" spans="1:31" s="38" customFormat="1">
      <c r="A12" s="58"/>
      <c r="B12" s="7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68"/>
      <c r="O12" s="52"/>
      <c r="P12" s="142" t="s">
        <v>759</v>
      </c>
      <c r="Q12" s="63"/>
      <c r="R12" s="63"/>
      <c r="S12" s="63"/>
      <c r="T12" s="54">
        <v>1</v>
      </c>
      <c r="U12" s="66"/>
      <c r="V12" s="54">
        <v>2</v>
      </c>
      <c r="W12" s="66"/>
      <c r="X12" s="54">
        <v>3</v>
      </c>
      <c r="Y12" s="66"/>
      <c r="Z12" s="54">
        <v>4</v>
      </c>
      <c r="AA12" s="66"/>
      <c r="AD12" s="68"/>
      <c r="AE12" s="321"/>
    </row>
    <row r="13" spans="1:31" s="38" customFormat="1">
      <c r="A13" s="58"/>
      <c r="B13" s="7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68"/>
      <c r="O13" s="52"/>
      <c r="P13" s="7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D13" s="68"/>
      <c r="AE13" s="321"/>
    </row>
    <row r="14" spans="1:31" s="38" customFormat="1">
      <c r="A14" s="58"/>
      <c r="B14" s="7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68"/>
      <c r="O14" s="52"/>
      <c r="P14" s="142" t="s">
        <v>760</v>
      </c>
      <c r="Q14" s="63"/>
      <c r="R14" s="63"/>
      <c r="S14" s="63"/>
      <c r="T14" s="54"/>
      <c r="U14" s="66"/>
      <c r="V14" s="54"/>
      <c r="W14" s="54"/>
      <c r="X14" s="84" t="s">
        <v>1762</v>
      </c>
      <c r="Z14" s="66"/>
      <c r="AD14" s="68"/>
      <c r="AE14" s="321"/>
    </row>
    <row r="15" spans="1:31" s="38" customFormat="1" ht="15.75" thickBot="1">
      <c r="A15" s="58"/>
      <c r="B15" s="75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/>
      <c r="O15" s="52"/>
      <c r="P15" s="75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8"/>
      <c r="AD15" s="77"/>
      <c r="AE15" s="321"/>
    </row>
    <row r="16" spans="1:31" s="38" customFormat="1" ht="12.75">
      <c r="A16" s="54"/>
      <c r="B16" s="1185"/>
      <c r="C16" s="1185"/>
      <c r="D16" s="1185"/>
      <c r="E16" s="1185"/>
      <c r="F16" s="1185"/>
      <c r="G16" s="1185"/>
      <c r="H16" s="1185"/>
      <c r="I16" s="1185"/>
      <c r="J16" s="1185"/>
      <c r="K16" s="1185"/>
      <c r="L16" s="1185"/>
      <c r="M16" s="1185"/>
      <c r="N16" s="1185"/>
      <c r="O16" s="1185"/>
      <c r="P16" s="1185"/>
      <c r="Q16" s="1185"/>
      <c r="R16" s="1185"/>
      <c r="S16" s="1185"/>
      <c r="T16" s="1185"/>
      <c r="U16" s="1185"/>
      <c r="V16" s="1185"/>
      <c r="W16" s="1185"/>
      <c r="X16" s="1185"/>
      <c r="Y16" s="1185"/>
      <c r="Z16" s="1185"/>
      <c r="AA16" s="1185"/>
      <c r="AB16" s="1185"/>
      <c r="AC16" s="1185"/>
      <c r="AD16" s="54"/>
      <c r="AE16" s="321"/>
    </row>
    <row r="17" spans="1:32" s="38" customFormat="1" ht="12.75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321"/>
    </row>
    <row r="18" spans="1:32" s="38" customFormat="1" ht="12.7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321"/>
    </row>
    <row r="19" spans="1:32" s="38" customFormat="1" ht="13.5" thickBot="1"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321"/>
    </row>
    <row r="20" spans="1:32" s="38" customFormat="1" ht="15.75" thickBot="1">
      <c r="B20" s="1211" t="s">
        <v>3447</v>
      </c>
      <c r="C20" s="1212"/>
      <c r="D20" s="1212"/>
      <c r="E20" s="1212"/>
      <c r="F20" s="1212"/>
      <c r="G20" s="1212"/>
      <c r="H20" s="1212"/>
      <c r="I20" s="1212"/>
      <c r="J20" s="1212"/>
      <c r="K20" s="1212"/>
      <c r="L20" s="1212"/>
      <c r="M20" s="1212"/>
      <c r="N20" s="1212"/>
      <c r="O20" s="1212"/>
      <c r="P20" s="1212"/>
      <c r="Q20" s="1212"/>
      <c r="R20" s="1212"/>
      <c r="S20" s="1212"/>
      <c r="T20" s="1212"/>
      <c r="U20" s="1212"/>
      <c r="V20" s="1212"/>
      <c r="W20" s="1212"/>
      <c r="X20" s="1212"/>
      <c r="Y20" s="1212"/>
      <c r="Z20" s="1212"/>
      <c r="AA20" s="1212"/>
      <c r="AB20" s="1212"/>
      <c r="AC20" s="1212"/>
      <c r="AD20" s="80"/>
      <c r="AE20" s="321"/>
    </row>
    <row r="21" spans="1:32" s="38" customFormat="1">
      <c r="B21" s="81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3"/>
      <c r="AE21" s="321"/>
    </row>
    <row r="22" spans="1:32" s="38" customFormat="1" ht="12.75">
      <c r="B22" s="74"/>
      <c r="C22" s="54"/>
      <c r="D22" s="54"/>
      <c r="E22" s="54"/>
      <c r="F22" s="54"/>
      <c r="G22" s="54"/>
      <c r="H22" s="113"/>
      <c r="I22" s="54"/>
      <c r="J22" s="54"/>
      <c r="K22" s="54"/>
      <c r="L22" s="84" t="s">
        <v>3448</v>
      </c>
      <c r="M22" s="66"/>
      <c r="N22" s="54"/>
      <c r="O22" s="54"/>
      <c r="P22" s="84" t="s">
        <v>3449</v>
      </c>
      <c r="Q22" s="66"/>
      <c r="R22" s="65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68"/>
      <c r="AE22" s="321"/>
    </row>
    <row r="23" spans="1:32" s="38" customFormat="1" ht="13.5" thickBot="1">
      <c r="B23" s="75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7"/>
      <c r="AE23" s="321"/>
    </row>
    <row r="24" spans="1:32" s="38" customFormat="1" ht="12.75">
      <c r="B24" s="1206"/>
      <c r="C24" s="1206"/>
      <c r="D24" s="1206"/>
      <c r="E24" s="1206"/>
      <c r="F24" s="1206"/>
      <c r="G24" s="1206"/>
      <c r="H24" s="1206"/>
      <c r="I24" s="1206"/>
      <c r="J24" s="1206"/>
      <c r="K24" s="1206"/>
      <c r="L24" s="1206"/>
      <c r="M24" s="1206"/>
      <c r="N24" s="1206"/>
      <c r="O24" s="1206"/>
      <c r="P24" s="1206"/>
      <c r="Q24" s="1206"/>
      <c r="R24" s="1206"/>
      <c r="S24" s="1206"/>
      <c r="T24" s="1206"/>
      <c r="U24" s="1206"/>
      <c r="V24" s="1206"/>
      <c r="W24" s="1206"/>
      <c r="X24" s="1206"/>
      <c r="Y24" s="1206"/>
      <c r="Z24" s="1206"/>
      <c r="AA24" s="1206"/>
      <c r="AB24" s="1206"/>
      <c r="AC24" s="1206"/>
      <c r="AD24" s="54"/>
      <c r="AE24" s="321"/>
    </row>
    <row r="25" spans="1:32" s="38" customFormat="1" ht="12.75">
      <c r="A25" s="54"/>
      <c r="B25" s="1185"/>
      <c r="C25" s="1185"/>
      <c r="D25" s="1185"/>
      <c r="E25" s="1185"/>
      <c r="F25" s="1185"/>
      <c r="G25" s="1185"/>
      <c r="H25" s="1185"/>
      <c r="I25" s="1185"/>
      <c r="J25" s="1185"/>
      <c r="K25" s="1185"/>
      <c r="L25" s="1185"/>
      <c r="M25" s="1185"/>
      <c r="N25" s="1185"/>
      <c r="O25" s="1185"/>
      <c r="P25" s="1185"/>
      <c r="Q25" s="1185"/>
      <c r="R25" s="1185"/>
      <c r="S25" s="1185"/>
      <c r="T25" s="1185"/>
      <c r="U25" s="1185"/>
      <c r="V25" s="1185"/>
      <c r="W25" s="1185"/>
      <c r="X25" s="1185"/>
      <c r="Y25" s="1185"/>
      <c r="Z25" s="1185"/>
      <c r="AA25" s="1185"/>
      <c r="AB25" s="1185"/>
      <c r="AC25" s="1185"/>
      <c r="AD25" s="54"/>
      <c r="AE25" s="321"/>
    </row>
    <row r="26" spans="1:32" s="38" customFormat="1" ht="12.75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321"/>
    </row>
    <row r="27" spans="1:32" s="38" customFormat="1" ht="12.75">
      <c r="A27" s="54"/>
      <c r="B27" s="54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321"/>
    </row>
    <row r="28" spans="1:32" s="38" customFormat="1">
      <c r="A28" s="52"/>
      <c r="B28" s="52"/>
      <c r="C28" s="52"/>
      <c r="D28" s="52"/>
      <c r="E28" s="52"/>
      <c r="F28" s="52"/>
      <c r="G28" s="1192" t="s">
        <v>2130</v>
      </c>
      <c r="H28" s="1192"/>
      <c r="I28" s="1192"/>
      <c r="J28" s="1192"/>
      <c r="K28" s="1192"/>
      <c r="L28" s="1192"/>
      <c r="M28" s="1192"/>
      <c r="N28" s="1192"/>
      <c r="O28" s="1192"/>
      <c r="P28" s="1192"/>
      <c r="Q28" s="1192"/>
      <c r="R28" s="1192"/>
      <c r="S28" s="1192"/>
      <c r="T28" s="1192"/>
      <c r="U28" s="1192"/>
      <c r="V28" s="1192"/>
      <c r="W28" s="1192"/>
      <c r="X28" s="1192"/>
      <c r="Y28" s="1192"/>
      <c r="Z28" s="1192"/>
      <c r="AA28" s="1192"/>
      <c r="AB28" s="1192"/>
      <c r="AC28" s="87"/>
      <c r="AD28" s="150"/>
      <c r="AE28" s="321"/>
    </row>
    <row r="29" spans="1:32" s="38" customFormat="1" ht="13.5" thickBot="1">
      <c r="A29" s="52"/>
      <c r="B29" s="52"/>
      <c r="C29" s="52"/>
      <c r="D29" s="52"/>
      <c r="E29" s="52"/>
      <c r="F29" s="52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7"/>
      <c r="AD29" s="87"/>
      <c r="AE29" s="321"/>
    </row>
    <row r="30" spans="1:32">
      <c r="A30" s="1309" t="s">
        <v>3450</v>
      </c>
      <c r="B30" s="1222" t="s">
        <v>3451</v>
      </c>
      <c r="C30" s="1223"/>
      <c r="D30" s="1223"/>
      <c r="E30" s="1223"/>
      <c r="F30" s="1224"/>
      <c r="G30" s="1216" t="s">
        <v>1764</v>
      </c>
      <c r="H30" s="1217"/>
      <c r="I30" s="1217"/>
      <c r="J30" s="1217"/>
      <c r="K30" s="1217"/>
      <c r="L30" s="1217"/>
      <c r="M30" s="1217"/>
      <c r="N30" s="1217"/>
      <c r="O30" s="1217"/>
      <c r="P30" s="1217"/>
      <c r="Q30" s="1217"/>
      <c r="R30" s="1217"/>
      <c r="S30" s="1217"/>
      <c r="T30" s="1217"/>
      <c r="U30" s="1217"/>
      <c r="V30" s="1217"/>
      <c r="W30" s="1217"/>
      <c r="X30" s="1217"/>
      <c r="Y30" s="1217"/>
      <c r="Z30" s="1217"/>
      <c r="AA30" s="1217"/>
      <c r="AB30" s="1218"/>
      <c r="AC30" s="27" t="s">
        <v>3453</v>
      </c>
      <c r="AD30" s="1196" t="s">
        <v>1758</v>
      </c>
      <c r="AE30" s="39" t="s">
        <v>1617</v>
      </c>
      <c r="AF30" s="39" t="s">
        <v>1619</v>
      </c>
    </row>
    <row r="31" spans="1:32" ht="15.75" thickBot="1">
      <c r="A31" s="1310"/>
      <c r="B31" s="1225"/>
      <c r="C31" s="1226"/>
      <c r="D31" s="1226"/>
      <c r="E31" s="1226"/>
      <c r="F31" s="1227"/>
      <c r="G31" s="1219"/>
      <c r="H31" s="1220"/>
      <c r="I31" s="1220"/>
      <c r="J31" s="1220"/>
      <c r="K31" s="1220"/>
      <c r="L31" s="1220"/>
      <c r="M31" s="1220"/>
      <c r="N31" s="1220"/>
      <c r="O31" s="1220"/>
      <c r="P31" s="1220"/>
      <c r="Q31" s="1220"/>
      <c r="R31" s="1220"/>
      <c r="S31" s="1220"/>
      <c r="T31" s="1220"/>
      <c r="U31" s="1220"/>
      <c r="V31" s="1220"/>
      <c r="W31" s="1220"/>
      <c r="X31" s="1220"/>
      <c r="Y31" s="1220"/>
      <c r="Z31" s="1220"/>
      <c r="AA31" s="1220"/>
      <c r="AB31" s="1221"/>
      <c r="AC31" s="130"/>
      <c r="AD31" s="1280"/>
      <c r="AE31" s="40" t="s">
        <v>498</v>
      </c>
      <c r="AF31" s="40" t="s">
        <v>498</v>
      </c>
    </row>
    <row r="32" spans="1:32" s="99" customFormat="1">
      <c r="A32" s="114"/>
      <c r="B32" s="1314" t="s">
        <v>2131</v>
      </c>
      <c r="C32" s="1315"/>
      <c r="D32" s="1315"/>
      <c r="E32" s="1315"/>
      <c r="F32" s="1315"/>
      <c r="G32" s="1281" t="s">
        <v>2132</v>
      </c>
      <c r="H32" s="1282"/>
      <c r="I32" s="1282"/>
      <c r="J32" s="1282"/>
      <c r="K32" s="1282"/>
      <c r="L32" s="1282"/>
      <c r="M32" s="1282"/>
      <c r="N32" s="1282"/>
      <c r="O32" s="1282"/>
      <c r="P32" s="1282"/>
      <c r="Q32" s="1282"/>
      <c r="R32" s="1282"/>
      <c r="S32" s="1282"/>
      <c r="T32" s="1282"/>
      <c r="U32" s="1282"/>
      <c r="V32" s="1282"/>
      <c r="W32" s="1282"/>
      <c r="X32" s="1282"/>
      <c r="Y32" s="1282"/>
      <c r="Z32" s="1282"/>
      <c r="AA32" s="1282"/>
      <c r="AB32" s="1283"/>
      <c r="AC32" s="144">
        <f>AC33+AC34+AC43+AC44+AC50+AC54+AC55</f>
        <v>0</v>
      </c>
      <c r="AD32" s="115" t="s">
        <v>3132</v>
      </c>
      <c r="AE32" s="341">
        <f>AE33+AE34+AE43+AE44+AE50+AE54+AE55</f>
        <v>0</v>
      </c>
      <c r="AF32" s="341">
        <f>AF33+AF34+AF43+AF44+AF50+AF54+AF55</f>
        <v>0</v>
      </c>
    </row>
    <row r="33" spans="1:32" s="99" customFormat="1">
      <c r="A33" s="116"/>
      <c r="B33" s="1296" t="s">
        <v>2133</v>
      </c>
      <c r="C33" s="1297"/>
      <c r="D33" s="1297"/>
      <c r="E33" s="1297"/>
      <c r="F33" s="1297"/>
      <c r="G33" s="1311" t="s">
        <v>2038</v>
      </c>
      <c r="H33" s="1312"/>
      <c r="I33" s="1312"/>
      <c r="J33" s="1312"/>
      <c r="K33" s="1312"/>
      <c r="L33" s="1312"/>
      <c r="M33" s="1312"/>
      <c r="N33" s="1312"/>
      <c r="O33" s="1312"/>
      <c r="P33" s="1312"/>
      <c r="Q33" s="1312"/>
      <c r="R33" s="1312"/>
      <c r="S33" s="1312"/>
      <c r="T33" s="1312"/>
      <c r="U33" s="1312"/>
      <c r="V33" s="1312"/>
      <c r="W33" s="1312"/>
      <c r="X33" s="1312"/>
      <c r="Y33" s="1312"/>
      <c r="Z33" s="1312"/>
      <c r="AA33" s="1312"/>
      <c r="AB33" s="1313"/>
      <c r="AC33" s="132">
        <f>ROUND((AE33/1000),0)</f>
        <v>0</v>
      </c>
      <c r="AD33" s="117" t="s">
        <v>3132</v>
      </c>
      <c r="AE33" s="325">
        <f ca="1">'Alimentazione SP P'!H5</f>
        <v>0</v>
      </c>
      <c r="AF33" s="325">
        <f ca="1">'Alimentazione SP P'!I5</f>
        <v>0</v>
      </c>
    </row>
    <row r="34" spans="1:32" s="99" customFormat="1">
      <c r="A34" s="116"/>
      <c r="B34" s="1296" t="s">
        <v>2039</v>
      </c>
      <c r="C34" s="1297"/>
      <c r="D34" s="1297"/>
      <c r="E34" s="1297"/>
      <c r="F34" s="1297"/>
      <c r="G34" s="1311" t="s">
        <v>2040</v>
      </c>
      <c r="H34" s="1312"/>
      <c r="I34" s="1312"/>
      <c r="J34" s="1312"/>
      <c r="K34" s="1312"/>
      <c r="L34" s="1312"/>
      <c r="M34" s="1312"/>
      <c r="N34" s="1312"/>
      <c r="O34" s="1312"/>
      <c r="P34" s="1312"/>
      <c r="Q34" s="1312"/>
      <c r="R34" s="1312"/>
      <c r="S34" s="1312"/>
      <c r="T34" s="1312"/>
      <c r="U34" s="1312"/>
      <c r="V34" s="1312"/>
      <c r="W34" s="1312"/>
      <c r="X34" s="1312"/>
      <c r="Y34" s="1312"/>
      <c r="Z34" s="1312"/>
      <c r="AA34" s="1312"/>
      <c r="AB34" s="1313"/>
      <c r="AC34" s="132">
        <f>AC35+AC36+SUM(AC40:AC42)</f>
        <v>0</v>
      </c>
      <c r="AD34" s="116" t="s">
        <v>3457</v>
      </c>
      <c r="AE34" s="325">
        <f ca="1">AE35+AE36+SUM(AE40:AE42)</f>
        <v>0</v>
      </c>
      <c r="AF34" s="325">
        <f ca="1">AF35+AF36+SUM(AF40:AF42)</f>
        <v>0</v>
      </c>
    </row>
    <row r="35" spans="1:32" s="99" customFormat="1">
      <c r="A35" s="22"/>
      <c r="B35" s="1292" t="s">
        <v>2041</v>
      </c>
      <c r="C35" s="1293"/>
      <c r="D35" s="1293"/>
      <c r="E35" s="1293"/>
      <c r="F35" s="1293"/>
      <c r="G35" s="1287" t="s">
        <v>2042</v>
      </c>
      <c r="H35" s="1288"/>
      <c r="I35" s="1288"/>
      <c r="J35" s="1288"/>
      <c r="K35" s="1288"/>
      <c r="L35" s="1288"/>
      <c r="M35" s="1288"/>
      <c r="N35" s="1288"/>
      <c r="O35" s="1288"/>
      <c r="P35" s="1288"/>
      <c r="Q35" s="1288"/>
      <c r="R35" s="1288"/>
      <c r="S35" s="1288"/>
      <c r="T35" s="1288"/>
      <c r="U35" s="1288"/>
      <c r="V35" s="1288"/>
      <c r="W35" s="1288"/>
      <c r="X35" s="1288"/>
      <c r="Y35" s="1288"/>
      <c r="Z35" s="1288"/>
      <c r="AA35" s="1288"/>
      <c r="AB35" s="1289"/>
      <c r="AC35" s="28">
        <f>ROUND((AE35/1000),0)</f>
        <v>0</v>
      </c>
      <c r="AD35" s="22" t="s">
        <v>3457</v>
      </c>
      <c r="AE35" s="327">
        <f ca="1">'Alimentazione SP P'!H7</f>
        <v>0</v>
      </c>
      <c r="AF35" s="327">
        <f ca="1">'Alimentazione SP P'!I7</f>
        <v>0</v>
      </c>
    </row>
    <row r="36" spans="1:32" s="99" customFormat="1">
      <c r="A36" s="118"/>
      <c r="B36" s="1294" t="s">
        <v>2043</v>
      </c>
      <c r="C36" s="1295"/>
      <c r="D36" s="1295"/>
      <c r="E36" s="1295"/>
      <c r="F36" s="1295"/>
      <c r="G36" s="1284" t="s">
        <v>2044</v>
      </c>
      <c r="H36" s="1285"/>
      <c r="I36" s="1285"/>
      <c r="J36" s="1285"/>
      <c r="K36" s="1285"/>
      <c r="L36" s="1285"/>
      <c r="M36" s="1285"/>
      <c r="N36" s="1285"/>
      <c r="O36" s="1285"/>
      <c r="P36" s="1285"/>
      <c r="Q36" s="1285"/>
      <c r="R36" s="1285"/>
      <c r="S36" s="1285"/>
      <c r="T36" s="1285"/>
      <c r="U36" s="1285"/>
      <c r="V36" s="1285"/>
      <c r="W36" s="1285"/>
      <c r="X36" s="1285"/>
      <c r="Y36" s="1285"/>
      <c r="Z36" s="1285"/>
      <c r="AA36" s="1285"/>
      <c r="AB36" s="1286"/>
      <c r="AC36" s="133">
        <f>SUM(AC37:AC39)</f>
        <v>0</v>
      </c>
      <c r="AD36" s="118" t="s">
        <v>3457</v>
      </c>
      <c r="AE36" s="326">
        <f ca="1">SUM(AE37:AE39)</f>
        <v>0</v>
      </c>
      <c r="AF36" s="326">
        <f ca="1">SUM(AF37:AF39)</f>
        <v>0</v>
      </c>
    </row>
    <row r="37" spans="1:32" s="99" customFormat="1">
      <c r="A37" s="22"/>
      <c r="B37" s="1290" t="s">
        <v>2045</v>
      </c>
      <c r="C37" s="1291"/>
      <c r="D37" s="1291"/>
      <c r="E37" s="1291"/>
      <c r="F37" s="1291"/>
      <c r="G37" s="1298" t="s">
        <v>1082</v>
      </c>
      <c r="H37" s="1299"/>
      <c r="I37" s="1299"/>
      <c r="J37" s="1299"/>
      <c r="K37" s="1299"/>
      <c r="L37" s="1299"/>
      <c r="M37" s="1299"/>
      <c r="N37" s="1299"/>
      <c r="O37" s="1299"/>
      <c r="P37" s="1299"/>
      <c r="Q37" s="1299"/>
      <c r="R37" s="1299"/>
      <c r="S37" s="1299"/>
      <c r="T37" s="1299"/>
      <c r="U37" s="1299"/>
      <c r="V37" s="1299"/>
      <c r="W37" s="1299"/>
      <c r="X37" s="1299"/>
      <c r="Y37" s="1299"/>
      <c r="Z37" s="1299"/>
      <c r="AA37" s="1299"/>
      <c r="AB37" s="1300"/>
      <c r="AC37" s="28">
        <f t="shared" ref="AC37:AC43" si="0">ROUND((AE37/1000),0)</f>
        <v>0</v>
      </c>
      <c r="AD37" s="22" t="s">
        <v>3457</v>
      </c>
      <c r="AE37" s="41">
        <f ca="1">'Alimentazione SP P'!H9</f>
        <v>0</v>
      </c>
      <c r="AF37" s="41">
        <f ca="1">'Alimentazione SP P'!I9</f>
        <v>0</v>
      </c>
    </row>
    <row r="38" spans="1:32" s="99" customFormat="1">
      <c r="A38" s="22"/>
      <c r="B38" s="1290" t="s">
        <v>2046</v>
      </c>
      <c r="C38" s="1291"/>
      <c r="D38" s="1291"/>
      <c r="E38" s="1291"/>
      <c r="F38" s="1291"/>
      <c r="G38" s="1298" t="s">
        <v>1083</v>
      </c>
      <c r="H38" s="1299"/>
      <c r="I38" s="1299"/>
      <c r="J38" s="1299"/>
      <c r="K38" s="1299"/>
      <c r="L38" s="1299"/>
      <c r="M38" s="1299"/>
      <c r="N38" s="1299"/>
      <c r="O38" s="1299"/>
      <c r="P38" s="1299"/>
      <c r="Q38" s="1299"/>
      <c r="R38" s="1299"/>
      <c r="S38" s="1299"/>
      <c r="T38" s="1299"/>
      <c r="U38" s="1299"/>
      <c r="V38" s="1299"/>
      <c r="W38" s="1299"/>
      <c r="X38" s="1299"/>
      <c r="Y38" s="1299"/>
      <c r="Z38" s="1299"/>
      <c r="AA38" s="1299"/>
      <c r="AB38" s="1300"/>
      <c r="AC38" s="28">
        <f t="shared" si="0"/>
        <v>0</v>
      </c>
      <c r="AD38" s="22" t="s">
        <v>3457</v>
      </c>
      <c r="AE38" s="41">
        <f ca="1">'Alimentazione SP P'!H10</f>
        <v>0</v>
      </c>
      <c r="AF38" s="41">
        <f ca="1">'Alimentazione SP P'!I10</f>
        <v>0</v>
      </c>
    </row>
    <row r="39" spans="1:32" s="99" customFormat="1">
      <c r="A39" s="22"/>
      <c r="B39" s="1290" t="s">
        <v>2047</v>
      </c>
      <c r="C39" s="1291"/>
      <c r="D39" s="1291"/>
      <c r="E39" s="1291"/>
      <c r="F39" s="1291"/>
      <c r="G39" s="1298" t="s">
        <v>1094</v>
      </c>
      <c r="H39" s="1299"/>
      <c r="I39" s="1299"/>
      <c r="J39" s="1299"/>
      <c r="K39" s="1299"/>
      <c r="L39" s="1299"/>
      <c r="M39" s="1299"/>
      <c r="N39" s="1299"/>
      <c r="O39" s="1299"/>
      <c r="P39" s="1299"/>
      <c r="Q39" s="1299"/>
      <c r="R39" s="1299"/>
      <c r="S39" s="1299"/>
      <c r="T39" s="1299"/>
      <c r="U39" s="1299"/>
      <c r="V39" s="1299"/>
      <c r="W39" s="1299"/>
      <c r="X39" s="1299"/>
      <c r="Y39" s="1299"/>
      <c r="Z39" s="1299"/>
      <c r="AA39" s="1299"/>
      <c r="AB39" s="1300"/>
      <c r="AC39" s="28">
        <f t="shared" si="0"/>
        <v>0</v>
      </c>
      <c r="AD39" s="22" t="s">
        <v>3457</v>
      </c>
      <c r="AE39" s="41">
        <f ca="1">'Alimentazione SP P'!H11</f>
        <v>0</v>
      </c>
      <c r="AF39" s="41">
        <f ca="1">'Alimentazione SP P'!I11</f>
        <v>0</v>
      </c>
    </row>
    <row r="40" spans="1:32" s="120" customFormat="1">
      <c r="A40" s="119"/>
      <c r="B40" s="1301" t="s">
        <v>2048</v>
      </c>
      <c r="C40" s="1302"/>
      <c r="D40" s="1302"/>
      <c r="E40" s="1302"/>
      <c r="F40" s="1302"/>
      <c r="G40" s="1306" t="s">
        <v>2683</v>
      </c>
      <c r="H40" s="1307"/>
      <c r="I40" s="1307"/>
      <c r="J40" s="1307"/>
      <c r="K40" s="1307"/>
      <c r="L40" s="1307"/>
      <c r="M40" s="1307"/>
      <c r="N40" s="1307"/>
      <c r="O40" s="1307"/>
      <c r="P40" s="1307"/>
      <c r="Q40" s="1307"/>
      <c r="R40" s="1307"/>
      <c r="S40" s="1307"/>
      <c r="T40" s="1307"/>
      <c r="U40" s="1307"/>
      <c r="V40" s="1307"/>
      <c r="W40" s="1307"/>
      <c r="X40" s="1307"/>
      <c r="Y40" s="1307"/>
      <c r="Z40" s="1307"/>
      <c r="AA40" s="1307"/>
      <c r="AB40" s="1308"/>
      <c r="AC40" s="28">
        <f t="shared" si="0"/>
        <v>0</v>
      </c>
      <c r="AD40" s="119" t="s">
        <v>3457</v>
      </c>
      <c r="AE40" s="41">
        <f ca="1">'Alimentazione SP P'!H13+'Alimentazione SP P'!H14</f>
        <v>0</v>
      </c>
      <c r="AF40" s="41">
        <f ca="1">'Alimentazione SP P'!I13+'Alimentazione SP P'!I14</f>
        <v>0</v>
      </c>
    </row>
    <row r="41" spans="1:32" s="120" customFormat="1">
      <c r="A41" s="119"/>
      <c r="B41" s="1301" t="s">
        <v>2684</v>
      </c>
      <c r="C41" s="1302"/>
      <c r="D41" s="1302"/>
      <c r="E41" s="1302"/>
      <c r="F41" s="1302"/>
      <c r="G41" s="1306" t="s">
        <v>2685</v>
      </c>
      <c r="H41" s="1307"/>
      <c r="I41" s="1307"/>
      <c r="J41" s="1307"/>
      <c r="K41" s="1307"/>
      <c r="L41" s="1307"/>
      <c r="M41" s="1307"/>
      <c r="N41" s="1307"/>
      <c r="O41" s="1307"/>
      <c r="P41" s="1307"/>
      <c r="Q41" s="1307"/>
      <c r="R41" s="1307"/>
      <c r="S41" s="1307"/>
      <c r="T41" s="1307"/>
      <c r="U41" s="1307"/>
      <c r="V41" s="1307"/>
      <c r="W41" s="1307"/>
      <c r="X41" s="1307"/>
      <c r="Y41" s="1307"/>
      <c r="Z41" s="1307"/>
      <c r="AA41" s="1307"/>
      <c r="AB41" s="1308"/>
      <c r="AC41" s="28">
        <f t="shared" si="0"/>
        <v>0</v>
      </c>
      <c r="AD41" s="119" t="s">
        <v>3457</v>
      </c>
      <c r="AE41" s="41">
        <f ca="1">'Alimentazione SP P'!H16+'Alimentazione SP P'!H17</f>
        <v>0</v>
      </c>
      <c r="AF41" s="41">
        <f ca="1">'Alimentazione SP P'!I16+'Alimentazione SP P'!I17</f>
        <v>0</v>
      </c>
    </row>
    <row r="42" spans="1:32" s="120" customFormat="1">
      <c r="A42" s="119"/>
      <c r="B42" s="1301" t="s">
        <v>2686</v>
      </c>
      <c r="C42" s="1302"/>
      <c r="D42" s="1302"/>
      <c r="E42" s="1302"/>
      <c r="F42" s="1302"/>
      <c r="G42" s="1306" t="s">
        <v>2687</v>
      </c>
      <c r="H42" s="1307"/>
      <c r="I42" s="1307"/>
      <c r="J42" s="1307"/>
      <c r="K42" s="1307"/>
      <c r="L42" s="1307"/>
      <c r="M42" s="1307"/>
      <c r="N42" s="1307"/>
      <c r="O42" s="1307"/>
      <c r="P42" s="1307"/>
      <c r="Q42" s="1307"/>
      <c r="R42" s="1307"/>
      <c r="S42" s="1307"/>
      <c r="T42" s="1307"/>
      <c r="U42" s="1307"/>
      <c r="V42" s="1307"/>
      <c r="W42" s="1307"/>
      <c r="X42" s="1307"/>
      <c r="Y42" s="1307"/>
      <c r="Z42" s="1307"/>
      <c r="AA42" s="1307"/>
      <c r="AB42" s="1308"/>
      <c r="AC42" s="28">
        <f t="shared" si="0"/>
        <v>0</v>
      </c>
      <c r="AD42" s="119" t="s">
        <v>3457</v>
      </c>
      <c r="AE42" s="41">
        <f ca="1">'Alimentazione SP P'!H18</f>
        <v>0</v>
      </c>
      <c r="AF42" s="41">
        <f ca="1">'Alimentazione SP P'!I18</f>
        <v>0</v>
      </c>
    </row>
    <row r="43" spans="1:32" s="99" customFormat="1">
      <c r="A43" s="22"/>
      <c r="B43" s="1304" t="s">
        <v>2688</v>
      </c>
      <c r="C43" s="1305"/>
      <c r="D43" s="1305"/>
      <c r="E43" s="1305"/>
      <c r="F43" s="1305"/>
      <c r="G43" s="1316" t="s">
        <v>3473</v>
      </c>
      <c r="H43" s="1317"/>
      <c r="I43" s="1317"/>
      <c r="J43" s="1317"/>
      <c r="K43" s="1317"/>
      <c r="L43" s="1317"/>
      <c r="M43" s="1317"/>
      <c r="N43" s="1317"/>
      <c r="O43" s="1317"/>
      <c r="P43" s="1317"/>
      <c r="Q43" s="1317"/>
      <c r="R43" s="1317"/>
      <c r="S43" s="1317"/>
      <c r="T43" s="1317"/>
      <c r="U43" s="1317"/>
      <c r="V43" s="1317"/>
      <c r="W43" s="1317"/>
      <c r="X43" s="1317"/>
      <c r="Y43" s="1317"/>
      <c r="Z43" s="1317"/>
      <c r="AA43" s="1317"/>
      <c r="AB43" s="1318"/>
      <c r="AC43" s="28">
        <f t="shared" si="0"/>
        <v>0</v>
      </c>
      <c r="AD43" s="22" t="s">
        <v>3457</v>
      </c>
      <c r="AE43" s="41">
        <f ca="1">'Alimentazione SP P'!H19</f>
        <v>0</v>
      </c>
      <c r="AF43" s="41">
        <f ca="1">'Alimentazione SP P'!I19</f>
        <v>0</v>
      </c>
    </row>
    <row r="44" spans="1:32" s="99" customFormat="1">
      <c r="A44" s="92"/>
      <c r="B44" s="1296" t="s">
        <v>3474</v>
      </c>
      <c r="C44" s="1297"/>
      <c r="D44" s="1297"/>
      <c r="E44" s="1297"/>
      <c r="F44" s="1297"/>
      <c r="G44" s="1311" t="s">
        <v>3475</v>
      </c>
      <c r="H44" s="1312"/>
      <c r="I44" s="1312"/>
      <c r="J44" s="1312"/>
      <c r="K44" s="1312"/>
      <c r="L44" s="1312"/>
      <c r="M44" s="1312"/>
      <c r="N44" s="1312"/>
      <c r="O44" s="1312"/>
      <c r="P44" s="1312"/>
      <c r="Q44" s="1312"/>
      <c r="R44" s="1312"/>
      <c r="S44" s="1312"/>
      <c r="T44" s="1312"/>
      <c r="U44" s="1312"/>
      <c r="V44" s="1312"/>
      <c r="W44" s="1312"/>
      <c r="X44" s="1312"/>
      <c r="Y44" s="1312"/>
      <c r="Z44" s="1312"/>
      <c r="AA44" s="1312"/>
      <c r="AB44" s="1313"/>
      <c r="AC44" s="145">
        <f>SUM(AC45:AC49)</f>
        <v>0</v>
      </c>
      <c r="AD44" s="116" t="s">
        <v>3457</v>
      </c>
      <c r="AE44" s="342">
        <f ca="1">SUM(AE45:AE49)</f>
        <v>0</v>
      </c>
      <c r="AF44" s="342">
        <f ca="1">SUM(AF45:AF49)</f>
        <v>0</v>
      </c>
    </row>
    <row r="45" spans="1:32" s="99" customFormat="1">
      <c r="A45" s="17"/>
      <c r="B45" s="1301" t="s">
        <v>3476</v>
      </c>
      <c r="C45" s="1302"/>
      <c r="D45" s="1302"/>
      <c r="E45" s="1302"/>
      <c r="F45" s="1302"/>
      <c r="G45" s="1306" t="s">
        <v>3477</v>
      </c>
      <c r="H45" s="1307"/>
      <c r="I45" s="1307"/>
      <c r="J45" s="1307"/>
      <c r="K45" s="1307"/>
      <c r="L45" s="1307"/>
      <c r="M45" s="1307"/>
      <c r="N45" s="1307"/>
      <c r="O45" s="1307"/>
      <c r="P45" s="1307"/>
      <c r="Q45" s="1307"/>
      <c r="R45" s="1307"/>
      <c r="S45" s="1307"/>
      <c r="T45" s="1307"/>
      <c r="U45" s="1307"/>
      <c r="V45" s="1307"/>
      <c r="W45" s="1307"/>
      <c r="X45" s="1307"/>
      <c r="Y45" s="1307"/>
      <c r="Z45" s="1307"/>
      <c r="AA45" s="1307"/>
      <c r="AB45" s="1308"/>
      <c r="AC45" s="28">
        <f>ROUND((AE45/1000),0)</f>
        <v>0</v>
      </c>
      <c r="AD45" s="22" t="s">
        <v>3457</v>
      </c>
      <c r="AE45" s="41">
        <f ca="1">'Alimentazione SP P'!H21</f>
        <v>0</v>
      </c>
      <c r="AF45" s="41">
        <f ca="1">'Alimentazione SP P'!I21</f>
        <v>0</v>
      </c>
    </row>
    <row r="46" spans="1:32" s="99" customFormat="1">
      <c r="A46" s="17"/>
      <c r="B46" s="1301" t="s">
        <v>3478</v>
      </c>
      <c r="C46" s="1302"/>
      <c r="D46" s="1302"/>
      <c r="E46" s="1302"/>
      <c r="F46" s="1302"/>
      <c r="G46" s="1306" t="s">
        <v>3479</v>
      </c>
      <c r="H46" s="1307"/>
      <c r="I46" s="1307"/>
      <c r="J46" s="1307"/>
      <c r="K46" s="1307"/>
      <c r="L46" s="1307"/>
      <c r="M46" s="1307"/>
      <c r="N46" s="1307"/>
      <c r="O46" s="1307"/>
      <c r="P46" s="1307"/>
      <c r="Q46" s="1307"/>
      <c r="R46" s="1307"/>
      <c r="S46" s="1307"/>
      <c r="T46" s="1307"/>
      <c r="U46" s="1307"/>
      <c r="V46" s="1307"/>
      <c r="W46" s="1307"/>
      <c r="X46" s="1307"/>
      <c r="Y46" s="1307"/>
      <c r="Z46" s="1307"/>
      <c r="AA46" s="1307"/>
      <c r="AB46" s="1308"/>
      <c r="AC46" s="28">
        <f>ROUND((AE46/1000),0)</f>
        <v>0</v>
      </c>
      <c r="AD46" s="22" t="s">
        <v>3457</v>
      </c>
      <c r="AE46" s="41">
        <f ca="1">'Alimentazione SP P'!H22</f>
        <v>0</v>
      </c>
      <c r="AF46" s="41">
        <f ca="1">'Alimentazione SP P'!I22</f>
        <v>0</v>
      </c>
    </row>
    <row r="47" spans="1:32" s="99" customFormat="1">
      <c r="A47" s="17"/>
      <c r="B47" s="1301" t="s">
        <v>3480</v>
      </c>
      <c r="C47" s="1302"/>
      <c r="D47" s="1302"/>
      <c r="E47" s="1302"/>
      <c r="F47" s="1302"/>
      <c r="G47" s="1306" t="s">
        <v>3481</v>
      </c>
      <c r="H47" s="1307"/>
      <c r="I47" s="1307"/>
      <c r="J47" s="1307"/>
      <c r="K47" s="1307"/>
      <c r="L47" s="1307"/>
      <c r="M47" s="1307"/>
      <c r="N47" s="1307"/>
      <c r="O47" s="1307"/>
      <c r="P47" s="1307"/>
      <c r="Q47" s="1307"/>
      <c r="R47" s="1307"/>
      <c r="S47" s="1307"/>
      <c r="T47" s="1307"/>
      <c r="U47" s="1307"/>
      <c r="V47" s="1307"/>
      <c r="W47" s="1307"/>
      <c r="X47" s="1307"/>
      <c r="Y47" s="1307"/>
      <c r="Z47" s="1307"/>
      <c r="AA47" s="1307"/>
      <c r="AB47" s="1308"/>
      <c r="AC47" s="28">
        <f>ROUND((AE47/1000),0)</f>
        <v>0</v>
      </c>
      <c r="AD47" s="22" t="s">
        <v>3457</v>
      </c>
      <c r="AE47" s="41">
        <f ca="1">'Alimentazione SP P'!H23</f>
        <v>0</v>
      </c>
      <c r="AF47" s="41">
        <f ca="1">'Alimentazione SP P'!I23</f>
        <v>0</v>
      </c>
    </row>
    <row r="48" spans="1:32" s="99" customFormat="1">
      <c r="A48" s="17"/>
      <c r="B48" s="1301" t="s">
        <v>3482</v>
      </c>
      <c r="C48" s="1302"/>
      <c r="D48" s="1302"/>
      <c r="E48" s="1302"/>
      <c r="F48" s="1302"/>
      <c r="G48" s="1306" t="s">
        <v>788</v>
      </c>
      <c r="H48" s="1307"/>
      <c r="I48" s="1307"/>
      <c r="J48" s="1307"/>
      <c r="K48" s="1307"/>
      <c r="L48" s="1307"/>
      <c r="M48" s="1307"/>
      <c r="N48" s="1307"/>
      <c r="O48" s="1307"/>
      <c r="P48" s="1307"/>
      <c r="Q48" s="1307"/>
      <c r="R48" s="1307"/>
      <c r="S48" s="1307"/>
      <c r="T48" s="1307"/>
      <c r="U48" s="1307"/>
      <c r="V48" s="1307"/>
      <c r="W48" s="1307"/>
      <c r="X48" s="1307"/>
      <c r="Y48" s="1307"/>
      <c r="Z48" s="1307"/>
      <c r="AA48" s="1307"/>
      <c r="AB48" s="1308"/>
      <c r="AC48" s="28">
        <f>ROUND((AE48/1000),0)</f>
        <v>0</v>
      </c>
      <c r="AD48" s="22" t="s">
        <v>3457</v>
      </c>
      <c r="AE48" s="41">
        <f ca="1">'Alimentazione SP P'!H24</f>
        <v>0</v>
      </c>
      <c r="AF48" s="41">
        <f ca="1">'Alimentazione SP P'!I24</f>
        <v>0</v>
      </c>
    </row>
    <row r="49" spans="1:32" s="99" customFormat="1">
      <c r="A49" s="17"/>
      <c r="B49" s="1301" t="s">
        <v>789</v>
      </c>
      <c r="C49" s="1302"/>
      <c r="D49" s="1302"/>
      <c r="E49" s="1302"/>
      <c r="F49" s="1302"/>
      <c r="G49" s="1306" t="s">
        <v>790</v>
      </c>
      <c r="H49" s="1307"/>
      <c r="I49" s="1307"/>
      <c r="J49" s="1307"/>
      <c r="K49" s="1307"/>
      <c r="L49" s="1307"/>
      <c r="M49" s="1307"/>
      <c r="N49" s="1307"/>
      <c r="O49" s="1307"/>
      <c r="P49" s="1307"/>
      <c r="Q49" s="1307"/>
      <c r="R49" s="1307"/>
      <c r="S49" s="1307"/>
      <c r="T49" s="1307"/>
      <c r="U49" s="1307"/>
      <c r="V49" s="1307"/>
      <c r="W49" s="1307"/>
      <c r="X49" s="1307"/>
      <c r="Y49" s="1307"/>
      <c r="Z49" s="1307"/>
      <c r="AA49" s="1307"/>
      <c r="AB49" s="1308"/>
      <c r="AC49" s="28">
        <f>ROUND((AE49/1000),0)</f>
        <v>0</v>
      </c>
      <c r="AD49" s="22" t="s">
        <v>3457</v>
      </c>
      <c r="AE49" s="41">
        <f ca="1">'Alimentazione SP P'!H25</f>
        <v>0</v>
      </c>
      <c r="AF49" s="41">
        <f ca="1">'Alimentazione SP P'!I25</f>
        <v>0</v>
      </c>
    </row>
    <row r="50" spans="1:32" s="99" customFormat="1">
      <c r="A50" s="116"/>
      <c r="B50" s="1296" t="s">
        <v>791</v>
      </c>
      <c r="C50" s="1297"/>
      <c r="D50" s="1297"/>
      <c r="E50" s="1297"/>
      <c r="F50" s="1297"/>
      <c r="G50" s="1311" t="s">
        <v>792</v>
      </c>
      <c r="H50" s="1312"/>
      <c r="I50" s="1312"/>
      <c r="J50" s="1312"/>
      <c r="K50" s="1312"/>
      <c r="L50" s="1312"/>
      <c r="M50" s="1312"/>
      <c r="N50" s="1312"/>
      <c r="O50" s="1312"/>
      <c r="P50" s="1312"/>
      <c r="Q50" s="1312"/>
      <c r="R50" s="1312"/>
      <c r="S50" s="1312"/>
      <c r="T50" s="1312"/>
      <c r="U50" s="1312"/>
      <c r="V50" s="1312"/>
      <c r="W50" s="1312"/>
      <c r="X50" s="1312"/>
      <c r="Y50" s="1312"/>
      <c r="Z50" s="1312"/>
      <c r="AA50" s="1312"/>
      <c r="AB50" s="1313"/>
      <c r="AC50" s="132">
        <f>SUM(AC51:AC53)</f>
        <v>0</v>
      </c>
      <c r="AD50" s="116" t="s">
        <v>3457</v>
      </c>
      <c r="AE50" s="325">
        <f ca="1">SUM(AE51:AE53)</f>
        <v>0</v>
      </c>
      <c r="AF50" s="325">
        <f ca="1">SUM(AF51:AF53)</f>
        <v>0</v>
      </c>
    </row>
    <row r="51" spans="1:32" s="99" customFormat="1">
      <c r="A51" s="17"/>
      <c r="B51" s="1301" t="s">
        <v>793</v>
      </c>
      <c r="C51" s="1302"/>
      <c r="D51" s="1302"/>
      <c r="E51" s="1302"/>
      <c r="F51" s="1302"/>
      <c r="G51" s="1306" t="s">
        <v>2159</v>
      </c>
      <c r="H51" s="1307"/>
      <c r="I51" s="1307"/>
      <c r="J51" s="1307"/>
      <c r="K51" s="1307"/>
      <c r="L51" s="1307"/>
      <c r="M51" s="1307"/>
      <c r="N51" s="1307"/>
      <c r="O51" s="1307"/>
      <c r="P51" s="1307"/>
      <c r="Q51" s="1307"/>
      <c r="R51" s="1307"/>
      <c r="S51" s="1307"/>
      <c r="T51" s="1307"/>
      <c r="U51" s="1307"/>
      <c r="V51" s="1307"/>
      <c r="W51" s="1307"/>
      <c r="X51" s="1307"/>
      <c r="Y51" s="1307"/>
      <c r="Z51" s="1307"/>
      <c r="AA51" s="1307"/>
      <c r="AB51" s="1308"/>
      <c r="AC51" s="28">
        <f>ROUND((AE51/1000),0)</f>
        <v>0</v>
      </c>
      <c r="AD51" s="22" t="s">
        <v>3457</v>
      </c>
      <c r="AE51" s="45">
        <f ca="1">'Alimentazione SP P'!H27</f>
        <v>0</v>
      </c>
      <c r="AF51" s="45">
        <f ca="1">'Alimentazione SP P'!I27</f>
        <v>0</v>
      </c>
    </row>
    <row r="52" spans="1:32" s="99" customFormat="1">
      <c r="A52" s="17"/>
      <c r="B52" s="1237" t="s">
        <v>2160</v>
      </c>
      <c r="C52" s="1303"/>
      <c r="D52" s="1303"/>
      <c r="E52" s="1303"/>
      <c r="F52" s="1303"/>
      <c r="G52" s="1234" t="s">
        <v>2163</v>
      </c>
      <c r="H52" s="1319"/>
      <c r="I52" s="1319"/>
      <c r="J52" s="1319"/>
      <c r="K52" s="1319"/>
      <c r="L52" s="1319"/>
      <c r="M52" s="1319"/>
      <c r="N52" s="1319"/>
      <c r="O52" s="1319"/>
      <c r="P52" s="1319"/>
      <c r="Q52" s="1319"/>
      <c r="R52" s="1319"/>
      <c r="S52" s="1319"/>
      <c r="T52" s="1319"/>
      <c r="U52" s="1319"/>
      <c r="V52" s="1319"/>
      <c r="W52" s="1319"/>
      <c r="X52" s="1319"/>
      <c r="Y52" s="1319"/>
      <c r="Z52" s="1319"/>
      <c r="AA52" s="1319"/>
      <c r="AB52" s="1320"/>
      <c r="AC52" s="28">
        <f>ROUND((AE52/1000),0)</f>
        <v>0</v>
      </c>
      <c r="AD52" s="22" t="s">
        <v>3457</v>
      </c>
      <c r="AE52" s="45">
        <f ca="1">'Alimentazione SP P'!H28</f>
        <v>0</v>
      </c>
      <c r="AF52" s="45">
        <f ca="1">'Alimentazione SP P'!I28</f>
        <v>0</v>
      </c>
    </row>
    <row r="53" spans="1:32" s="99" customFormat="1">
      <c r="A53" s="17"/>
      <c r="B53" s="1301" t="s">
        <v>2164</v>
      </c>
      <c r="C53" s="1302"/>
      <c r="D53" s="1302"/>
      <c r="E53" s="1302"/>
      <c r="F53" s="1302"/>
      <c r="G53" s="1306" t="s">
        <v>2165</v>
      </c>
      <c r="H53" s="1307"/>
      <c r="I53" s="1307"/>
      <c r="J53" s="1307"/>
      <c r="K53" s="1307"/>
      <c r="L53" s="1307"/>
      <c r="M53" s="1307"/>
      <c r="N53" s="1307"/>
      <c r="O53" s="1307"/>
      <c r="P53" s="1307"/>
      <c r="Q53" s="1307"/>
      <c r="R53" s="1307"/>
      <c r="S53" s="1307"/>
      <c r="T53" s="1307"/>
      <c r="U53" s="1307"/>
      <c r="V53" s="1307"/>
      <c r="W53" s="1307"/>
      <c r="X53" s="1307"/>
      <c r="Y53" s="1307"/>
      <c r="Z53" s="1307"/>
      <c r="AA53" s="1307"/>
      <c r="AB53" s="1308"/>
      <c r="AC53" s="28">
        <f>ROUND((AE53/1000),0)</f>
        <v>0</v>
      </c>
      <c r="AD53" s="22" t="s">
        <v>3457</v>
      </c>
      <c r="AE53" s="45">
        <f ca="1">'Alimentazione SP P'!H29</f>
        <v>0</v>
      </c>
      <c r="AF53" s="45">
        <f ca="1">'Alimentazione SP P'!I29</f>
        <v>0</v>
      </c>
    </row>
    <row r="54" spans="1:32" s="99" customFormat="1">
      <c r="A54" s="17"/>
      <c r="B54" s="1304" t="s">
        <v>2166</v>
      </c>
      <c r="C54" s="1305"/>
      <c r="D54" s="1305"/>
      <c r="E54" s="1305"/>
      <c r="F54" s="1305"/>
      <c r="G54" s="1316" t="s">
        <v>2161</v>
      </c>
      <c r="H54" s="1317"/>
      <c r="I54" s="1317"/>
      <c r="J54" s="1317"/>
      <c r="K54" s="1317"/>
      <c r="L54" s="1317"/>
      <c r="M54" s="1317"/>
      <c r="N54" s="1317"/>
      <c r="O54" s="1317"/>
      <c r="P54" s="1317"/>
      <c r="Q54" s="1317"/>
      <c r="R54" s="1317"/>
      <c r="S54" s="1317"/>
      <c r="T54" s="1317"/>
      <c r="U54" s="1317"/>
      <c r="V54" s="1317"/>
      <c r="W54" s="1317"/>
      <c r="X54" s="1317"/>
      <c r="Y54" s="1317"/>
      <c r="Z54" s="1317"/>
      <c r="AA54" s="1317"/>
      <c r="AB54" s="1318"/>
      <c r="AC54" s="28">
        <f>ROUND((AE54/1000),0)</f>
        <v>0</v>
      </c>
      <c r="AD54" s="121" t="s">
        <v>3132</v>
      </c>
      <c r="AE54" s="45">
        <f ca="1">'Alimentazione SP P'!H30</f>
        <v>0</v>
      </c>
      <c r="AF54" s="45">
        <f ca="1">'Alimentazione SP P'!I30</f>
        <v>0</v>
      </c>
    </row>
    <row r="55" spans="1:32" s="99" customFormat="1" ht="15.75" thickBot="1">
      <c r="A55" s="100"/>
      <c r="B55" s="1324" t="s">
        <v>2162</v>
      </c>
      <c r="C55" s="1325"/>
      <c r="D55" s="1325"/>
      <c r="E55" s="1325"/>
      <c r="F55" s="1325"/>
      <c r="G55" s="1321" t="s">
        <v>2179</v>
      </c>
      <c r="H55" s="1322"/>
      <c r="I55" s="1322"/>
      <c r="J55" s="1322"/>
      <c r="K55" s="1322"/>
      <c r="L55" s="1322"/>
      <c r="M55" s="1322"/>
      <c r="N55" s="1322"/>
      <c r="O55" s="1322"/>
      <c r="P55" s="1322"/>
      <c r="Q55" s="1322"/>
      <c r="R55" s="1322"/>
      <c r="S55" s="1322"/>
      <c r="T55" s="1322"/>
      <c r="U55" s="1322"/>
      <c r="V55" s="1322"/>
      <c r="W55" s="1322"/>
      <c r="X55" s="1322"/>
      <c r="Y55" s="1322"/>
      <c r="Z55" s="1322"/>
      <c r="AA55" s="1322"/>
      <c r="AB55" s="1323"/>
      <c r="AC55" s="28">
        <f>ROUND((AE55/1000),0)</f>
        <v>0</v>
      </c>
      <c r="AD55" s="121" t="s">
        <v>3132</v>
      </c>
      <c r="AE55" s="45">
        <f ca="1">'Alimentazione SP P'!H31</f>
        <v>0</v>
      </c>
      <c r="AF55" s="45">
        <f ca="1">'Alimentazione SP P'!I31</f>
        <v>0</v>
      </c>
    </row>
    <row r="56" spans="1:32" s="99" customFormat="1">
      <c r="A56" s="104"/>
      <c r="B56" s="1326" t="s">
        <v>2180</v>
      </c>
      <c r="C56" s="1327"/>
      <c r="D56" s="1327"/>
      <c r="E56" s="1327"/>
      <c r="F56" s="1327"/>
      <c r="G56" s="1328" t="s">
        <v>2181</v>
      </c>
      <c r="H56" s="1329"/>
      <c r="I56" s="1329"/>
      <c r="J56" s="1329"/>
      <c r="K56" s="1329"/>
      <c r="L56" s="1329"/>
      <c r="M56" s="1329"/>
      <c r="N56" s="1329"/>
      <c r="O56" s="1329"/>
      <c r="P56" s="1329"/>
      <c r="Q56" s="1329"/>
      <c r="R56" s="1329"/>
      <c r="S56" s="1329"/>
      <c r="T56" s="1329"/>
      <c r="U56" s="1329"/>
      <c r="V56" s="1329"/>
      <c r="W56" s="1329"/>
      <c r="X56" s="1329"/>
      <c r="Y56" s="1329"/>
      <c r="Z56" s="1329"/>
      <c r="AA56" s="1329"/>
      <c r="AB56" s="1330"/>
      <c r="AC56" s="138">
        <f>AC57+AC58+AC64+AC72+AC77</f>
        <v>0</v>
      </c>
      <c r="AD56" s="122" t="s">
        <v>3457</v>
      </c>
      <c r="AE56" s="332">
        <f ca="1">AE57+AE58+AE64+AE72+AE77</f>
        <v>0</v>
      </c>
      <c r="AF56" s="332">
        <f ca="1">AF57+AF58+AF64+AF72+AF77</f>
        <v>0</v>
      </c>
    </row>
    <row r="57" spans="1:32" s="99" customFormat="1">
      <c r="A57" s="17"/>
      <c r="B57" s="1304" t="s">
        <v>2182</v>
      </c>
      <c r="C57" s="1305"/>
      <c r="D57" s="1305"/>
      <c r="E57" s="1305"/>
      <c r="F57" s="1305"/>
      <c r="G57" s="1316" t="s">
        <v>2183</v>
      </c>
      <c r="H57" s="1317"/>
      <c r="I57" s="1317"/>
      <c r="J57" s="1317"/>
      <c r="K57" s="1317"/>
      <c r="L57" s="1317"/>
      <c r="M57" s="1317"/>
      <c r="N57" s="1317"/>
      <c r="O57" s="1317"/>
      <c r="P57" s="1317"/>
      <c r="Q57" s="1317"/>
      <c r="R57" s="1317"/>
      <c r="S57" s="1317"/>
      <c r="T57" s="1317"/>
      <c r="U57" s="1317"/>
      <c r="V57" s="1317"/>
      <c r="W57" s="1317"/>
      <c r="X57" s="1317"/>
      <c r="Y57" s="1317"/>
      <c r="Z57" s="1317"/>
      <c r="AA57" s="1317"/>
      <c r="AB57" s="1318"/>
      <c r="AC57" s="28">
        <f>ROUND((AE57/1000),0)</f>
        <v>0</v>
      </c>
      <c r="AD57" s="22" t="s">
        <v>3457</v>
      </c>
      <c r="AE57" s="44">
        <f ca="1">'Alimentazione SP P'!H115</f>
        <v>0</v>
      </c>
      <c r="AF57" s="44">
        <f ca="1">'Alimentazione SP P'!I115</f>
        <v>0</v>
      </c>
    </row>
    <row r="58" spans="1:32" s="99" customFormat="1">
      <c r="A58" s="92"/>
      <c r="B58" s="1296" t="s">
        <v>2184</v>
      </c>
      <c r="C58" s="1297"/>
      <c r="D58" s="1297"/>
      <c r="E58" s="1297"/>
      <c r="F58" s="1297"/>
      <c r="G58" s="1311" t="s">
        <v>2185</v>
      </c>
      <c r="H58" s="1312"/>
      <c r="I58" s="1312"/>
      <c r="J58" s="1312"/>
      <c r="K58" s="1312"/>
      <c r="L58" s="1312"/>
      <c r="M58" s="1312"/>
      <c r="N58" s="1312"/>
      <c r="O58" s="1312"/>
      <c r="P58" s="1312"/>
      <c r="Q58" s="1312"/>
      <c r="R58" s="1312"/>
      <c r="S58" s="1312"/>
      <c r="T58" s="1312"/>
      <c r="U58" s="1312"/>
      <c r="V58" s="1312"/>
      <c r="W58" s="1312"/>
      <c r="X58" s="1312"/>
      <c r="Y58" s="1312"/>
      <c r="Z58" s="1312"/>
      <c r="AA58" s="1312"/>
      <c r="AB58" s="1313"/>
      <c r="AC58" s="132">
        <f>SUM(AC59:AC63)</f>
        <v>0</v>
      </c>
      <c r="AD58" s="116" t="s">
        <v>3457</v>
      </c>
      <c r="AE58" s="325">
        <f ca="1">SUM(AE59:AE63)</f>
        <v>0</v>
      </c>
      <c r="AF58" s="325">
        <f ca="1">SUM(AF59:AF63)</f>
        <v>0</v>
      </c>
    </row>
    <row r="59" spans="1:32" s="99" customFormat="1">
      <c r="A59" s="17"/>
      <c r="B59" s="1301" t="s">
        <v>2186</v>
      </c>
      <c r="C59" s="1302"/>
      <c r="D59" s="1302"/>
      <c r="E59" s="1302"/>
      <c r="F59" s="1302"/>
      <c r="G59" s="1306" t="s">
        <v>1442</v>
      </c>
      <c r="H59" s="1307"/>
      <c r="I59" s="1307"/>
      <c r="J59" s="1307"/>
      <c r="K59" s="1307"/>
      <c r="L59" s="1307"/>
      <c r="M59" s="1307"/>
      <c r="N59" s="1307"/>
      <c r="O59" s="1307"/>
      <c r="P59" s="1307"/>
      <c r="Q59" s="1307"/>
      <c r="R59" s="1307"/>
      <c r="S59" s="1307"/>
      <c r="T59" s="1307"/>
      <c r="U59" s="1307"/>
      <c r="V59" s="1307"/>
      <c r="W59" s="1307"/>
      <c r="X59" s="1307"/>
      <c r="Y59" s="1307"/>
      <c r="Z59" s="1307"/>
      <c r="AA59" s="1307"/>
      <c r="AB59" s="1308"/>
      <c r="AC59" s="28">
        <f>ROUND((AE59/1000),0)</f>
        <v>0</v>
      </c>
      <c r="AD59" s="22" t="s">
        <v>3457</v>
      </c>
      <c r="AE59" s="45">
        <f ca="1">'Alimentazione SP P'!H117</f>
        <v>0</v>
      </c>
      <c r="AF59" s="45">
        <f ca="1">'Alimentazione SP P'!I117</f>
        <v>0</v>
      </c>
    </row>
    <row r="60" spans="1:32" s="99" customFormat="1">
      <c r="A60" s="17"/>
      <c r="B60" s="1301" t="s">
        <v>1443</v>
      </c>
      <c r="C60" s="1302"/>
      <c r="D60" s="1302"/>
      <c r="E60" s="1302"/>
      <c r="F60" s="1302"/>
      <c r="G60" s="1306" t="s">
        <v>1444</v>
      </c>
      <c r="H60" s="1307"/>
      <c r="I60" s="1307"/>
      <c r="J60" s="1307"/>
      <c r="K60" s="1307"/>
      <c r="L60" s="1307"/>
      <c r="M60" s="1307"/>
      <c r="N60" s="1307"/>
      <c r="O60" s="1307"/>
      <c r="P60" s="1307"/>
      <c r="Q60" s="1307"/>
      <c r="R60" s="1307"/>
      <c r="S60" s="1307"/>
      <c r="T60" s="1307"/>
      <c r="U60" s="1307"/>
      <c r="V60" s="1307"/>
      <c r="W60" s="1307"/>
      <c r="X60" s="1307"/>
      <c r="Y60" s="1307"/>
      <c r="Z60" s="1307"/>
      <c r="AA60" s="1307"/>
      <c r="AB60" s="1308"/>
      <c r="AC60" s="28">
        <f>ROUND((AE60/1000),0)</f>
        <v>0</v>
      </c>
      <c r="AD60" s="22" t="s">
        <v>3457</v>
      </c>
      <c r="AE60" s="45">
        <f ca="1">'Alimentazione SP P'!H118</f>
        <v>0</v>
      </c>
      <c r="AF60" s="45">
        <f ca="1">'Alimentazione SP P'!I118</f>
        <v>0</v>
      </c>
    </row>
    <row r="61" spans="1:32" s="99" customFormat="1">
      <c r="A61" s="17"/>
      <c r="B61" s="1301" t="s">
        <v>1445</v>
      </c>
      <c r="C61" s="1302"/>
      <c r="D61" s="1302"/>
      <c r="E61" s="1302"/>
      <c r="F61" s="1302"/>
      <c r="G61" s="1306" t="s">
        <v>2187</v>
      </c>
      <c r="H61" s="1307"/>
      <c r="I61" s="1307"/>
      <c r="J61" s="1307"/>
      <c r="K61" s="1307"/>
      <c r="L61" s="1307"/>
      <c r="M61" s="1307"/>
      <c r="N61" s="1307"/>
      <c r="O61" s="1307"/>
      <c r="P61" s="1307"/>
      <c r="Q61" s="1307"/>
      <c r="R61" s="1307"/>
      <c r="S61" s="1307"/>
      <c r="T61" s="1307"/>
      <c r="U61" s="1307"/>
      <c r="V61" s="1307"/>
      <c r="W61" s="1307"/>
      <c r="X61" s="1307"/>
      <c r="Y61" s="1307"/>
      <c r="Z61" s="1307"/>
      <c r="AA61" s="1307"/>
      <c r="AB61" s="1308"/>
      <c r="AC61" s="28">
        <f>ROUND((AE61/1000),0)</f>
        <v>0</v>
      </c>
      <c r="AD61" s="22" t="s">
        <v>3457</v>
      </c>
      <c r="AE61" s="45">
        <f ca="1">'Alimentazione SP P'!H119</f>
        <v>0</v>
      </c>
      <c r="AF61" s="45">
        <f ca="1">'Alimentazione SP P'!I119</f>
        <v>0</v>
      </c>
    </row>
    <row r="62" spans="1:32" s="99" customFormat="1">
      <c r="A62" s="17"/>
      <c r="B62" s="1301" t="s">
        <v>2188</v>
      </c>
      <c r="C62" s="1302"/>
      <c r="D62" s="1302"/>
      <c r="E62" s="1302"/>
      <c r="F62" s="1302"/>
      <c r="G62" s="1306" t="s">
        <v>2088</v>
      </c>
      <c r="H62" s="1307"/>
      <c r="I62" s="1307"/>
      <c r="J62" s="1307"/>
      <c r="K62" s="1307"/>
      <c r="L62" s="1307"/>
      <c r="M62" s="1307"/>
      <c r="N62" s="1307"/>
      <c r="O62" s="1307"/>
      <c r="P62" s="1307"/>
      <c r="Q62" s="1307"/>
      <c r="R62" s="1307"/>
      <c r="S62" s="1307"/>
      <c r="T62" s="1307"/>
      <c r="U62" s="1307"/>
      <c r="V62" s="1307"/>
      <c r="W62" s="1307"/>
      <c r="X62" s="1307"/>
      <c r="Y62" s="1307"/>
      <c r="Z62" s="1307"/>
      <c r="AA62" s="1307"/>
      <c r="AB62" s="1308"/>
      <c r="AC62" s="28">
        <f>ROUND((AE62/1000),0)</f>
        <v>0</v>
      </c>
      <c r="AD62" s="22" t="s">
        <v>3457</v>
      </c>
      <c r="AE62" s="45">
        <f ca="1">'Alimentazione SP P'!H120</f>
        <v>0</v>
      </c>
      <c r="AF62" s="45">
        <f ca="1">'Alimentazione SP P'!I120</f>
        <v>0</v>
      </c>
    </row>
    <row r="63" spans="1:32" s="99" customFormat="1">
      <c r="A63" s="17"/>
      <c r="B63" s="1301" t="s">
        <v>2089</v>
      </c>
      <c r="C63" s="1302"/>
      <c r="D63" s="1302"/>
      <c r="E63" s="1302"/>
      <c r="F63" s="1302"/>
      <c r="G63" s="1306" t="s">
        <v>2090</v>
      </c>
      <c r="H63" s="1307"/>
      <c r="I63" s="1307"/>
      <c r="J63" s="1307"/>
      <c r="K63" s="1307"/>
      <c r="L63" s="1307"/>
      <c r="M63" s="1307"/>
      <c r="N63" s="1307"/>
      <c r="O63" s="1307"/>
      <c r="P63" s="1307"/>
      <c r="Q63" s="1307"/>
      <c r="R63" s="1307"/>
      <c r="S63" s="1307"/>
      <c r="T63" s="1307"/>
      <c r="U63" s="1307"/>
      <c r="V63" s="1307"/>
      <c r="W63" s="1307"/>
      <c r="X63" s="1307"/>
      <c r="Y63" s="1307"/>
      <c r="Z63" s="1307"/>
      <c r="AA63" s="1307"/>
      <c r="AB63" s="1308"/>
      <c r="AC63" s="28">
        <f>ROUND((AE63/1000),0)</f>
        <v>0</v>
      </c>
      <c r="AD63" s="22" t="s">
        <v>3457</v>
      </c>
      <c r="AE63" s="45">
        <f ca="1">'Alimentazione SP P'!H122+'Alimentazione SP P'!H123+'Alimentazione SP P'!H124</f>
        <v>0</v>
      </c>
      <c r="AF63" s="45">
        <f ca="1">'Alimentazione SP P'!I122+'Alimentazione SP P'!I123+'Alimentazione SP P'!I124</f>
        <v>0</v>
      </c>
    </row>
    <row r="64" spans="1:32" s="99" customFormat="1">
      <c r="A64" s="92"/>
      <c r="B64" s="1296" t="s">
        <v>2091</v>
      </c>
      <c r="C64" s="1297"/>
      <c r="D64" s="1297"/>
      <c r="E64" s="1297"/>
      <c r="F64" s="1297"/>
      <c r="G64" s="1311" t="s">
        <v>2092</v>
      </c>
      <c r="H64" s="1312"/>
      <c r="I64" s="1312"/>
      <c r="J64" s="1312"/>
      <c r="K64" s="1312"/>
      <c r="L64" s="1312"/>
      <c r="M64" s="1312"/>
      <c r="N64" s="1312"/>
      <c r="O64" s="1312"/>
      <c r="P64" s="1312"/>
      <c r="Q64" s="1312"/>
      <c r="R64" s="1312"/>
      <c r="S64" s="1312"/>
      <c r="T64" s="1312"/>
      <c r="U64" s="1312"/>
      <c r="V64" s="1312"/>
      <c r="W64" s="1312"/>
      <c r="X64" s="1312"/>
      <c r="Y64" s="1312"/>
      <c r="Z64" s="1312"/>
      <c r="AA64" s="1312"/>
      <c r="AB64" s="1313"/>
      <c r="AC64" s="132">
        <f>SUM(AC65:AC71)</f>
        <v>0</v>
      </c>
      <c r="AD64" s="116" t="s">
        <v>3457</v>
      </c>
      <c r="AE64" s="325">
        <f ca="1">SUM(AE65:AE71)</f>
        <v>0</v>
      </c>
      <c r="AF64" s="325">
        <f ca="1">SUM(AF65:AF71)</f>
        <v>0</v>
      </c>
    </row>
    <row r="65" spans="1:32" s="99" customFormat="1">
      <c r="A65" s="17"/>
      <c r="B65" s="1301" t="s">
        <v>2093</v>
      </c>
      <c r="C65" s="1302"/>
      <c r="D65" s="1302"/>
      <c r="E65" s="1302"/>
      <c r="F65" s="1302"/>
      <c r="G65" s="1306" t="s">
        <v>2094</v>
      </c>
      <c r="H65" s="1307"/>
      <c r="I65" s="1307"/>
      <c r="J65" s="1307"/>
      <c r="K65" s="1307"/>
      <c r="L65" s="1307"/>
      <c r="M65" s="1307"/>
      <c r="N65" s="1307"/>
      <c r="O65" s="1307"/>
      <c r="P65" s="1307"/>
      <c r="Q65" s="1307"/>
      <c r="R65" s="1307"/>
      <c r="S65" s="1307"/>
      <c r="T65" s="1307"/>
      <c r="U65" s="1307"/>
      <c r="V65" s="1307"/>
      <c r="W65" s="1307"/>
      <c r="X65" s="1307"/>
      <c r="Y65" s="1307"/>
      <c r="Z65" s="1307"/>
      <c r="AA65" s="1307"/>
      <c r="AB65" s="1308"/>
      <c r="AC65" s="28">
        <f t="shared" ref="AC65:AC71" si="1">ROUND((AE65/1000),0)</f>
        <v>0</v>
      </c>
      <c r="AD65" s="22" t="s">
        <v>3457</v>
      </c>
      <c r="AE65" s="45">
        <f ca="1">'Alimentazione SP P'!H126</f>
        <v>0</v>
      </c>
      <c r="AF65" s="45">
        <f ca="1">'Alimentazione SP P'!I126</f>
        <v>0</v>
      </c>
    </row>
    <row r="66" spans="1:32" s="99" customFormat="1">
      <c r="A66" s="17"/>
      <c r="B66" s="1301" t="s">
        <v>2095</v>
      </c>
      <c r="C66" s="1302"/>
      <c r="D66" s="1302"/>
      <c r="E66" s="1302"/>
      <c r="F66" s="1302"/>
      <c r="G66" s="1306" t="s">
        <v>2096</v>
      </c>
      <c r="H66" s="1307"/>
      <c r="I66" s="1307"/>
      <c r="J66" s="1307"/>
      <c r="K66" s="1307"/>
      <c r="L66" s="1307"/>
      <c r="M66" s="1307"/>
      <c r="N66" s="1307"/>
      <c r="O66" s="1307"/>
      <c r="P66" s="1307"/>
      <c r="Q66" s="1307"/>
      <c r="R66" s="1307"/>
      <c r="S66" s="1307"/>
      <c r="T66" s="1307"/>
      <c r="U66" s="1307"/>
      <c r="V66" s="1307"/>
      <c r="W66" s="1307"/>
      <c r="X66" s="1307"/>
      <c r="Y66" s="1307"/>
      <c r="Z66" s="1307"/>
      <c r="AA66" s="1307"/>
      <c r="AB66" s="1308"/>
      <c r="AC66" s="28">
        <f t="shared" si="1"/>
        <v>0</v>
      </c>
      <c r="AD66" s="22" t="s">
        <v>3457</v>
      </c>
      <c r="AE66" s="45">
        <f ca="1">'Alimentazione SP P'!H127</f>
        <v>0</v>
      </c>
      <c r="AF66" s="45">
        <f ca="1">'Alimentazione SP P'!I127</f>
        <v>0</v>
      </c>
    </row>
    <row r="67" spans="1:32" s="99" customFormat="1">
      <c r="A67" s="17"/>
      <c r="B67" s="1301" t="s">
        <v>2097</v>
      </c>
      <c r="C67" s="1302"/>
      <c r="D67" s="1302"/>
      <c r="E67" s="1302"/>
      <c r="F67" s="1302"/>
      <c r="G67" s="1306" t="s">
        <v>2098</v>
      </c>
      <c r="H67" s="1307"/>
      <c r="I67" s="1307"/>
      <c r="J67" s="1307"/>
      <c r="K67" s="1307"/>
      <c r="L67" s="1307"/>
      <c r="M67" s="1307"/>
      <c r="N67" s="1307"/>
      <c r="O67" s="1307"/>
      <c r="P67" s="1307"/>
      <c r="Q67" s="1307"/>
      <c r="R67" s="1307"/>
      <c r="S67" s="1307"/>
      <c r="T67" s="1307"/>
      <c r="U67" s="1307"/>
      <c r="V67" s="1307"/>
      <c r="W67" s="1307"/>
      <c r="X67" s="1307"/>
      <c r="Y67" s="1307"/>
      <c r="Z67" s="1307"/>
      <c r="AA67" s="1307"/>
      <c r="AB67" s="1308"/>
      <c r="AC67" s="28">
        <f t="shared" si="1"/>
        <v>0</v>
      </c>
      <c r="AD67" s="22" t="s">
        <v>3457</v>
      </c>
      <c r="AE67" s="45">
        <f ca="1">'Alimentazione SP P'!H128</f>
        <v>0</v>
      </c>
      <c r="AF67" s="45">
        <f ca="1">'Alimentazione SP P'!I128</f>
        <v>0</v>
      </c>
    </row>
    <row r="68" spans="1:32" s="99" customFormat="1">
      <c r="A68" s="17"/>
      <c r="B68" s="1301" t="s">
        <v>2099</v>
      </c>
      <c r="C68" s="1302"/>
      <c r="D68" s="1302"/>
      <c r="E68" s="1302"/>
      <c r="F68" s="1302"/>
      <c r="G68" s="1306" t="s">
        <v>2100</v>
      </c>
      <c r="H68" s="1307"/>
      <c r="I68" s="1307"/>
      <c r="J68" s="1307"/>
      <c r="K68" s="1307"/>
      <c r="L68" s="1307"/>
      <c r="M68" s="1307"/>
      <c r="N68" s="1307"/>
      <c r="O68" s="1307"/>
      <c r="P68" s="1307"/>
      <c r="Q68" s="1307"/>
      <c r="R68" s="1307"/>
      <c r="S68" s="1307"/>
      <c r="T68" s="1307"/>
      <c r="U68" s="1307"/>
      <c r="V68" s="1307"/>
      <c r="W68" s="1307"/>
      <c r="X68" s="1307"/>
      <c r="Y68" s="1307"/>
      <c r="Z68" s="1307"/>
      <c r="AA68" s="1307"/>
      <c r="AB68" s="1308"/>
      <c r="AC68" s="28">
        <f t="shared" si="1"/>
        <v>0</v>
      </c>
      <c r="AD68" s="22" t="s">
        <v>3457</v>
      </c>
      <c r="AE68" s="45">
        <f ca="1">'Alimentazione SP P'!H129</f>
        <v>0</v>
      </c>
      <c r="AF68" s="45">
        <f ca="1">'Alimentazione SP P'!I129</f>
        <v>0</v>
      </c>
    </row>
    <row r="69" spans="1:32" s="99" customFormat="1">
      <c r="A69" s="17"/>
      <c r="B69" s="1301" t="s">
        <v>2101</v>
      </c>
      <c r="C69" s="1302"/>
      <c r="D69" s="1302"/>
      <c r="E69" s="1302"/>
      <c r="F69" s="1302"/>
      <c r="G69" s="1306" t="s">
        <v>2102</v>
      </c>
      <c r="H69" s="1307"/>
      <c r="I69" s="1307"/>
      <c r="J69" s="1307"/>
      <c r="K69" s="1307"/>
      <c r="L69" s="1307"/>
      <c r="M69" s="1307"/>
      <c r="N69" s="1307"/>
      <c r="O69" s="1307"/>
      <c r="P69" s="1307"/>
      <c r="Q69" s="1307"/>
      <c r="R69" s="1307"/>
      <c r="S69" s="1307"/>
      <c r="T69" s="1307"/>
      <c r="U69" s="1307"/>
      <c r="V69" s="1307"/>
      <c r="W69" s="1307"/>
      <c r="X69" s="1307"/>
      <c r="Y69" s="1307"/>
      <c r="Z69" s="1307"/>
      <c r="AA69" s="1307"/>
      <c r="AB69" s="1308"/>
      <c r="AC69" s="28">
        <f t="shared" si="1"/>
        <v>0</v>
      </c>
      <c r="AD69" s="22" t="s">
        <v>3457</v>
      </c>
      <c r="AE69" s="45">
        <f ca="1">'Alimentazione SP P'!H130</f>
        <v>0</v>
      </c>
      <c r="AF69" s="45">
        <f ca="1">'Alimentazione SP P'!I130</f>
        <v>0</v>
      </c>
    </row>
    <row r="70" spans="1:32" s="99" customFormat="1">
      <c r="A70" s="17"/>
      <c r="B70" s="1301" t="s">
        <v>2103</v>
      </c>
      <c r="C70" s="1302"/>
      <c r="D70" s="1302"/>
      <c r="E70" s="1302"/>
      <c r="F70" s="1302"/>
      <c r="G70" s="1306" t="s">
        <v>2104</v>
      </c>
      <c r="H70" s="1307"/>
      <c r="I70" s="1307"/>
      <c r="J70" s="1307"/>
      <c r="K70" s="1307"/>
      <c r="L70" s="1307"/>
      <c r="M70" s="1307"/>
      <c r="N70" s="1307"/>
      <c r="O70" s="1307"/>
      <c r="P70" s="1307"/>
      <c r="Q70" s="1307"/>
      <c r="R70" s="1307"/>
      <c r="S70" s="1307"/>
      <c r="T70" s="1307"/>
      <c r="U70" s="1307"/>
      <c r="V70" s="1307"/>
      <c r="W70" s="1307"/>
      <c r="X70" s="1307"/>
      <c r="Y70" s="1307"/>
      <c r="Z70" s="1307"/>
      <c r="AA70" s="1307"/>
      <c r="AB70" s="1308"/>
      <c r="AC70" s="28">
        <f t="shared" si="1"/>
        <v>0</v>
      </c>
      <c r="AD70" s="22" t="s">
        <v>3457</v>
      </c>
      <c r="AE70" s="45">
        <f ca="1">'Alimentazione SP P'!H131</f>
        <v>0</v>
      </c>
      <c r="AF70" s="45">
        <f ca="1">'Alimentazione SP P'!I131</f>
        <v>0</v>
      </c>
    </row>
    <row r="71" spans="1:32" s="99" customFormat="1">
      <c r="A71" s="17"/>
      <c r="B71" s="1301" t="s">
        <v>2105</v>
      </c>
      <c r="C71" s="1302"/>
      <c r="D71" s="1302"/>
      <c r="E71" s="1302"/>
      <c r="F71" s="1302"/>
      <c r="G71" s="1306" t="s">
        <v>2106</v>
      </c>
      <c r="H71" s="1307"/>
      <c r="I71" s="1307"/>
      <c r="J71" s="1307"/>
      <c r="K71" s="1307"/>
      <c r="L71" s="1307"/>
      <c r="M71" s="1307"/>
      <c r="N71" s="1307"/>
      <c r="O71" s="1307"/>
      <c r="P71" s="1307"/>
      <c r="Q71" s="1307"/>
      <c r="R71" s="1307"/>
      <c r="S71" s="1307"/>
      <c r="T71" s="1307"/>
      <c r="U71" s="1307"/>
      <c r="V71" s="1307"/>
      <c r="W71" s="1307"/>
      <c r="X71" s="1307"/>
      <c r="Y71" s="1307"/>
      <c r="Z71" s="1307"/>
      <c r="AA71" s="1307"/>
      <c r="AB71" s="1308"/>
      <c r="AC71" s="28">
        <f t="shared" si="1"/>
        <v>0</v>
      </c>
      <c r="AD71" s="22" t="s">
        <v>3457</v>
      </c>
      <c r="AE71" s="45">
        <f ca="1">'Alimentazione SP P'!H132</f>
        <v>0</v>
      </c>
      <c r="AF71" s="45">
        <f ca="1">'Alimentazione SP P'!I132</f>
        <v>0</v>
      </c>
    </row>
    <row r="72" spans="1:32" s="99" customFormat="1">
      <c r="A72" s="92"/>
      <c r="B72" s="1296" t="s">
        <v>2107</v>
      </c>
      <c r="C72" s="1297"/>
      <c r="D72" s="1297"/>
      <c r="E72" s="1297"/>
      <c r="F72" s="1297"/>
      <c r="G72" s="1311" t="s">
        <v>3492</v>
      </c>
      <c r="H72" s="1312"/>
      <c r="I72" s="1312"/>
      <c r="J72" s="1312"/>
      <c r="K72" s="1312"/>
      <c r="L72" s="1312"/>
      <c r="M72" s="1312"/>
      <c r="N72" s="1312"/>
      <c r="O72" s="1312"/>
      <c r="P72" s="1312"/>
      <c r="Q72" s="1312"/>
      <c r="R72" s="1312"/>
      <c r="S72" s="1312"/>
      <c r="T72" s="1312"/>
      <c r="U72" s="1312"/>
      <c r="V72" s="1312"/>
      <c r="W72" s="1312"/>
      <c r="X72" s="1312"/>
      <c r="Y72" s="1312"/>
      <c r="Z72" s="1312"/>
      <c r="AA72" s="1312"/>
      <c r="AB72" s="1313"/>
      <c r="AC72" s="132">
        <f>SUM(AC73:AC76)</f>
        <v>0</v>
      </c>
      <c r="AD72" s="116" t="s">
        <v>3457</v>
      </c>
      <c r="AE72" s="325">
        <f ca="1">SUM(AE73:AE76)</f>
        <v>0</v>
      </c>
      <c r="AF72" s="325">
        <f ca="1">SUM(AF73:AF76)</f>
        <v>0</v>
      </c>
    </row>
    <row r="73" spans="1:32" s="99" customFormat="1">
      <c r="A73" s="17"/>
      <c r="B73" s="1301" t="s">
        <v>3493</v>
      </c>
      <c r="C73" s="1302"/>
      <c r="D73" s="1302"/>
      <c r="E73" s="1302"/>
      <c r="F73" s="1302"/>
      <c r="G73" s="1306" t="s">
        <v>2203</v>
      </c>
      <c r="H73" s="1307"/>
      <c r="I73" s="1307"/>
      <c r="J73" s="1307"/>
      <c r="K73" s="1307"/>
      <c r="L73" s="1307"/>
      <c r="M73" s="1307"/>
      <c r="N73" s="1307"/>
      <c r="O73" s="1307"/>
      <c r="P73" s="1307"/>
      <c r="Q73" s="1307"/>
      <c r="R73" s="1307"/>
      <c r="S73" s="1307"/>
      <c r="T73" s="1307"/>
      <c r="U73" s="1307"/>
      <c r="V73" s="1307"/>
      <c r="W73" s="1307"/>
      <c r="X73" s="1307"/>
      <c r="Y73" s="1307"/>
      <c r="Z73" s="1307"/>
      <c r="AA73" s="1307"/>
      <c r="AB73" s="1308"/>
      <c r="AC73" s="28">
        <f>ROUND((AE73/1000),0)</f>
        <v>0</v>
      </c>
      <c r="AD73" s="22" t="s">
        <v>3457</v>
      </c>
      <c r="AE73" s="41">
        <f ca="1">'Alimentazione SP P'!H134</f>
        <v>0</v>
      </c>
      <c r="AF73" s="41">
        <f ca="1">'Alimentazione SP P'!I134</f>
        <v>0</v>
      </c>
    </row>
    <row r="74" spans="1:32" s="99" customFormat="1">
      <c r="A74" s="17"/>
      <c r="B74" s="1301" t="s">
        <v>2204</v>
      </c>
      <c r="C74" s="1302"/>
      <c r="D74" s="1302"/>
      <c r="E74" s="1302"/>
      <c r="F74" s="1302"/>
      <c r="G74" s="1306" t="s">
        <v>2205</v>
      </c>
      <c r="H74" s="1307"/>
      <c r="I74" s="1307"/>
      <c r="J74" s="1307"/>
      <c r="K74" s="1307"/>
      <c r="L74" s="1307"/>
      <c r="M74" s="1307"/>
      <c r="N74" s="1307"/>
      <c r="O74" s="1307"/>
      <c r="P74" s="1307"/>
      <c r="Q74" s="1307"/>
      <c r="R74" s="1307"/>
      <c r="S74" s="1307"/>
      <c r="T74" s="1307"/>
      <c r="U74" s="1307"/>
      <c r="V74" s="1307"/>
      <c r="W74" s="1307"/>
      <c r="X74" s="1307"/>
      <c r="Y74" s="1307"/>
      <c r="Z74" s="1307"/>
      <c r="AA74" s="1307"/>
      <c r="AB74" s="1308"/>
      <c r="AC74" s="28">
        <f>ROUND((AE74/1000),0)</f>
        <v>0</v>
      </c>
      <c r="AD74" s="22" t="s">
        <v>3457</v>
      </c>
      <c r="AE74" s="41">
        <f ca="1">'Alimentazione SP P'!H135</f>
        <v>0</v>
      </c>
      <c r="AF74" s="41">
        <f ca="1">'Alimentazione SP P'!I135</f>
        <v>0</v>
      </c>
    </row>
    <row r="75" spans="1:32" s="99" customFormat="1">
      <c r="A75" s="17"/>
      <c r="B75" s="1301" t="s">
        <v>2206</v>
      </c>
      <c r="C75" s="1302"/>
      <c r="D75" s="1302"/>
      <c r="E75" s="1302"/>
      <c r="F75" s="1302"/>
      <c r="G75" s="1306" t="s">
        <v>797</v>
      </c>
      <c r="H75" s="1307"/>
      <c r="I75" s="1307"/>
      <c r="J75" s="1307"/>
      <c r="K75" s="1307"/>
      <c r="L75" s="1307"/>
      <c r="M75" s="1307"/>
      <c r="N75" s="1307"/>
      <c r="O75" s="1307"/>
      <c r="P75" s="1307"/>
      <c r="Q75" s="1307"/>
      <c r="R75" s="1307"/>
      <c r="S75" s="1307"/>
      <c r="T75" s="1307"/>
      <c r="U75" s="1307"/>
      <c r="V75" s="1307"/>
      <c r="W75" s="1307"/>
      <c r="X75" s="1307"/>
      <c r="Y75" s="1307"/>
      <c r="Z75" s="1307"/>
      <c r="AA75" s="1307"/>
      <c r="AB75" s="1308"/>
      <c r="AC75" s="28">
        <f>ROUND((AE75/1000),0)</f>
        <v>0</v>
      </c>
      <c r="AD75" s="22" t="s">
        <v>3457</v>
      </c>
      <c r="AE75" s="41">
        <f ca="1">'Alimentazione SP P'!H136</f>
        <v>0</v>
      </c>
      <c r="AF75" s="41">
        <f ca="1">'Alimentazione SP P'!I136</f>
        <v>0</v>
      </c>
    </row>
    <row r="76" spans="1:32" s="99" customFormat="1">
      <c r="A76" s="17"/>
      <c r="B76" s="1301" t="s">
        <v>798</v>
      </c>
      <c r="C76" s="1302"/>
      <c r="D76" s="1302"/>
      <c r="E76" s="1302"/>
      <c r="F76" s="1302"/>
      <c r="G76" s="1306" t="s">
        <v>799</v>
      </c>
      <c r="H76" s="1307"/>
      <c r="I76" s="1307"/>
      <c r="J76" s="1307"/>
      <c r="K76" s="1307"/>
      <c r="L76" s="1307"/>
      <c r="M76" s="1307"/>
      <c r="N76" s="1307"/>
      <c r="O76" s="1307"/>
      <c r="P76" s="1307"/>
      <c r="Q76" s="1307"/>
      <c r="R76" s="1307"/>
      <c r="S76" s="1307"/>
      <c r="T76" s="1307"/>
      <c r="U76" s="1307"/>
      <c r="V76" s="1307"/>
      <c r="W76" s="1307"/>
      <c r="X76" s="1307"/>
      <c r="Y76" s="1307"/>
      <c r="Z76" s="1307"/>
      <c r="AA76" s="1307"/>
      <c r="AB76" s="1308"/>
      <c r="AC76" s="28">
        <f>ROUND((AE76/1000),0)</f>
        <v>0</v>
      </c>
      <c r="AD76" s="22" t="s">
        <v>3457</v>
      </c>
      <c r="AE76" s="41">
        <f ca="1">'Alimentazione SP P'!H138+'Alimentazione SP P'!H139</f>
        <v>0</v>
      </c>
      <c r="AF76" s="41">
        <f ca="1">'Alimentazione SP P'!I138+'Alimentazione SP P'!I139</f>
        <v>0</v>
      </c>
    </row>
    <row r="77" spans="1:32" s="99" customFormat="1">
      <c r="A77" s="92"/>
      <c r="B77" s="1296" t="s">
        <v>800</v>
      </c>
      <c r="C77" s="1297"/>
      <c r="D77" s="1297"/>
      <c r="E77" s="1297"/>
      <c r="F77" s="1297"/>
      <c r="G77" s="1311" t="s">
        <v>801</v>
      </c>
      <c r="H77" s="1312"/>
      <c r="I77" s="1312"/>
      <c r="J77" s="1312"/>
      <c r="K77" s="1312"/>
      <c r="L77" s="1312"/>
      <c r="M77" s="1312"/>
      <c r="N77" s="1312"/>
      <c r="O77" s="1312"/>
      <c r="P77" s="1312"/>
      <c r="Q77" s="1312"/>
      <c r="R77" s="1312"/>
      <c r="S77" s="1312"/>
      <c r="T77" s="1312"/>
      <c r="U77" s="1312"/>
      <c r="V77" s="1312"/>
      <c r="W77" s="1312"/>
      <c r="X77" s="1312"/>
      <c r="Y77" s="1312"/>
      <c r="Z77" s="1312"/>
      <c r="AA77" s="1312"/>
      <c r="AB77" s="1313"/>
      <c r="AC77" s="132">
        <f>AC78+AC79+AC83</f>
        <v>0</v>
      </c>
      <c r="AD77" s="116" t="s">
        <v>3457</v>
      </c>
      <c r="AE77" s="325">
        <f ca="1">AE78+AE79+AE83</f>
        <v>0</v>
      </c>
      <c r="AF77" s="325">
        <f ca="1">AF78+AF79+AF83</f>
        <v>0</v>
      </c>
    </row>
    <row r="78" spans="1:32" s="99" customFormat="1">
      <c r="A78" s="17"/>
      <c r="B78" s="1292" t="s">
        <v>802</v>
      </c>
      <c r="C78" s="1293"/>
      <c r="D78" s="1293"/>
      <c r="E78" s="1293"/>
      <c r="F78" s="1293"/>
      <c r="G78" s="1287" t="s">
        <v>803</v>
      </c>
      <c r="H78" s="1288"/>
      <c r="I78" s="1288"/>
      <c r="J78" s="1288"/>
      <c r="K78" s="1288"/>
      <c r="L78" s="1288"/>
      <c r="M78" s="1288"/>
      <c r="N78" s="1288"/>
      <c r="O78" s="1288"/>
      <c r="P78" s="1288"/>
      <c r="Q78" s="1288"/>
      <c r="R78" s="1288"/>
      <c r="S78" s="1288"/>
      <c r="T78" s="1288"/>
      <c r="U78" s="1288"/>
      <c r="V78" s="1288"/>
      <c r="W78" s="1288"/>
      <c r="X78" s="1288"/>
      <c r="Y78" s="1288"/>
      <c r="Z78" s="1288"/>
      <c r="AA78" s="1288"/>
      <c r="AB78" s="1289"/>
      <c r="AC78" s="28">
        <f>ROUND((AE78/1000),0)</f>
        <v>0</v>
      </c>
      <c r="AD78" s="22" t="s">
        <v>3457</v>
      </c>
      <c r="AE78" s="327">
        <f ca="1">'Alimentazione SP P'!H141</f>
        <v>0</v>
      </c>
      <c r="AF78" s="327">
        <f ca="1">'Alimentazione SP P'!I141</f>
        <v>0</v>
      </c>
    </row>
    <row r="79" spans="1:32" s="99" customFormat="1">
      <c r="A79" s="20"/>
      <c r="B79" s="1294" t="s">
        <v>804</v>
      </c>
      <c r="C79" s="1295"/>
      <c r="D79" s="1295"/>
      <c r="E79" s="1295"/>
      <c r="F79" s="1295"/>
      <c r="G79" s="1284" t="s">
        <v>805</v>
      </c>
      <c r="H79" s="1285"/>
      <c r="I79" s="1285"/>
      <c r="J79" s="1285"/>
      <c r="K79" s="1285"/>
      <c r="L79" s="1285"/>
      <c r="M79" s="1285"/>
      <c r="N79" s="1285"/>
      <c r="O79" s="1285"/>
      <c r="P79" s="1285"/>
      <c r="Q79" s="1285"/>
      <c r="R79" s="1285"/>
      <c r="S79" s="1285"/>
      <c r="T79" s="1285"/>
      <c r="U79" s="1285"/>
      <c r="V79" s="1285"/>
      <c r="W79" s="1285"/>
      <c r="X79" s="1285"/>
      <c r="Y79" s="1285"/>
      <c r="Z79" s="1285"/>
      <c r="AA79" s="1285"/>
      <c r="AB79" s="1286"/>
      <c r="AC79" s="133">
        <f>SUM(AC80:AC82)</f>
        <v>0</v>
      </c>
      <c r="AD79" s="118" t="s">
        <v>3457</v>
      </c>
      <c r="AE79" s="326">
        <f ca="1">SUM(AE80:AE82)</f>
        <v>0</v>
      </c>
      <c r="AF79" s="326">
        <f ca="1">SUM(AF80:AF82)</f>
        <v>0</v>
      </c>
    </row>
    <row r="80" spans="1:32" s="99" customFormat="1">
      <c r="A80" s="17"/>
      <c r="B80" s="1290" t="s">
        <v>806</v>
      </c>
      <c r="C80" s="1291"/>
      <c r="D80" s="1291"/>
      <c r="E80" s="1291"/>
      <c r="F80" s="1291"/>
      <c r="G80" s="1298" t="s">
        <v>807</v>
      </c>
      <c r="H80" s="1299"/>
      <c r="I80" s="1299"/>
      <c r="J80" s="1299"/>
      <c r="K80" s="1299"/>
      <c r="L80" s="1299"/>
      <c r="M80" s="1299"/>
      <c r="N80" s="1299"/>
      <c r="O80" s="1299"/>
      <c r="P80" s="1299"/>
      <c r="Q80" s="1299"/>
      <c r="R80" s="1299"/>
      <c r="S80" s="1299"/>
      <c r="T80" s="1299"/>
      <c r="U80" s="1299"/>
      <c r="V80" s="1299"/>
      <c r="W80" s="1299"/>
      <c r="X80" s="1299"/>
      <c r="Y80" s="1299"/>
      <c r="Z80" s="1299"/>
      <c r="AA80" s="1299"/>
      <c r="AB80" s="1300"/>
      <c r="AC80" s="28">
        <f>ROUND((AE80/1000),0)</f>
        <v>0</v>
      </c>
      <c r="AD80" s="22" t="s">
        <v>3457</v>
      </c>
      <c r="AE80" s="44">
        <f ca="1">'Alimentazione SP P'!H143</f>
        <v>0</v>
      </c>
      <c r="AF80" s="44">
        <f ca="1">'Alimentazione SP P'!I143</f>
        <v>0</v>
      </c>
    </row>
    <row r="81" spans="1:32" s="99" customFormat="1">
      <c r="A81" s="17"/>
      <c r="B81" s="1290" t="s">
        <v>808</v>
      </c>
      <c r="C81" s="1291"/>
      <c r="D81" s="1291"/>
      <c r="E81" s="1291"/>
      <c r="F81" s="1291"/>
      <c r="G81" s="1298" t="s">
        <v>809</v>
      </c>
      <c r="H81" s="1299"/>
      <c r="I81" s="1299"/>
      <c r="J81" s="1299"/>
      <c r="K81" s="1299"/>
      <c r="L81" s="1299"/>
      <c r="M81" s="1299"/>
      <c r="N81" s="1299"/>
      <c r="O81" s="1299"/>
      <c r="P81" s="1299"/>
      <c r="Q81" s="1299"/>
      <c r="R81" s="1299"/>
      <c r="S81" s="1299"/>
      <c r="T81" s="1299"/>
      <c r="U81" s="1299"/>
      <c r="V81" s="1299"/>
      <c r="W81" s="1299"/>
      <c r="X81" s="1299"/>
      <c r="Y81" s="1299"/>
      <c r="Z81" s="1299"/>
      <c r="AA81" s="1299"/>
      <c r="AB81" s="1300"/>
      <c r="AC81" s="28">
        <f>ROUND((AE81/1000),0)</f>
        <v>0</v>
      </c>
      <c r="AD81" s="22" t="s">
        <v>3457</v>
      </c>
      <c r="AE81" s="44">
        <f ca="1">'Alimentazione SP P'!H144</f>
        <v>0</v>
      </c>
      <c r="AF81" s="44">
        <f ca="1">'Alimentazione SP P'!I144</f>
        <v>0</v>
      </c>
    </row>
    <row r="82" spans="1:32" s="99" customFormat="1">
      <c r="A82" s="17"/>
      <c r="B82" s="1290" t="s">
        <v>810</v>
      </c>
      <c r="C82" s="1291"/>
      <c r="D82" s="1291"/>
      <c r="E82" s="1291"/>
      <c r="F82" s="1291"/>
      <c r="G82" s="1298" t="s">
        <v>811</v>
      </c>
      <c r="H82" s="1299"/>
      <c r="I82" s="1299"/>
      <c r="J82" s="1299"/>
      <c r="K82" s="1299"/>
      <c r="L82" s="1299"/>
      <c r="M82" s="1299"/>
      <c r="N82" s="1299"/>
      <c r="O82" s="1299"/>
      <c r="P82" s="1299"/>
      <c r="Q82" s="1299"/>
      <c r="R82" s="1299"/>
      <c r="S82" s="1299"/>
      <c r="T82" s="1299"/>
      <c r="U82" s="1299"/>
      <c r="V82" s="1299"/>
      <c r="W82" s="1299"/>
      <c r="X82" s="1299"/>
      <c r="Y82" s="1299"/>
      <c r="Z82" s="1299"/>
      <c r="AA82" s="1299"/>
      <c r="AB82" s="1300"/>
      <c r="AC82" s="28">
        <f>ROUND((AE82/1000),0)</f>
        <v>0</v>
      </c>
      <c r="AD82" s="22" t="s">
        <v>3457</v>
      </c>
      <c r="AE82" s="44">
        <f ca="1">'Alimentazione SP P'!H145</f>
        <v>0</v>
      </c>
      <c r="AF82" s="44">
        <f ca="1">'Alimentazione SP P'!I145</f>
        <v>0</v>
      </c>
    </row>
    <row r="83" spans="1:32" s="99" customFormat="1" ht="15.75" thickBot="1">
      <c r="A83" s="100"/>
      <c r="B83" s="1334" t="s">
        <v>812</v>
      </c>
      <c r="C83" s="1335"/>
      <c r="D83" s="1335"/>
      <c r="E83" s="1335"/>
      <c r="F83" s="1335"/>
      <c r="G83" s="1331" t="s">
        <v>813</v>
      </c>
      <c r="H83" s="1332"/>
      <c r="I83" s="1332"/>
      <c r="J83" s="1332"/>
      <c r="K83" s="1332"/>
      <c r="L83" s="1332"/>
      <c r="M83" s="1332"/>
      <c r="N83" s="1332"/>
      <c r="O83" s="1332"/>
      <c r="P83" s="1332"/>
      <c r="Q83" s="1332"/>
      <c r="R83" s="1332"/>
      <c r="S83" s="1332"/>
      <c r="T83" s="1332"/>
      <c r="U83" s="1332"/>
      <c r="V83" s="1332"/>
      <c r="W83" s="1332"/>
      <c r="X83" s="1332"/>
      <c r="Y83" s="1332"/>
      <c r="Z83" s="1332"/>
      <c r="AA83" s="1332"/>
      <c r="AB83" s="1333"/>
      <c r="AC83" s="28">
        <f>ROUND((AE83/1000),0)</f>
        <v>0</v>
      </c>
      <c r="AD83" s="22" t="s">
        <v>3457</v>
      </c>
      <c r="AE83" s="335">
        <f ca="1">'Alimentazione SP P'!H147+'Alimentazione SP P'!H148</f>
        <v>0</v>
      </c>
      <c r="AF83" s="335">
        <f ca="1">'Alimentazione SP P'!I147+'Alimentazione SP P'!I148</f>
        <v>0</v>
      </c>
    </row>
    <row r="84" spans="1:32" s="99" customFormat="1">
      <c r="A84" s="104"/>
      <c r="B84" s="1326" t="s">
        <v>814</v>
      </c>
      <c r="C84" s="1327"/>
      <c r="D84" s="1327"/>
      <c r="E84" s="1327"/>
      <c r="F84" s="1327"/>
      <c r="G84" s="1328" t="s">
        <v>815</v>
      </c>
      <c r="H84" s="1329"/>
      <c r="I84" s="1329"/>
      <c r="J84" s="1329"/>
      <c r="K84" s="1329"/>
      <c r="L84" s="1329"/>
      <c r="M84" s="1329"/>
      <c r="N84" s="1329"/>
      <c r="O84" s="1329"/>
      <c r="P84" s="1329"/>
      <c r="Q84" s="1329"/>
      <c r="R84" s="1329"/>
      <c r="S84" s="1329"/>
      <c r="T84" s="1329"/>
      <c r="U84" s="1329"/>
      <c r="V84" s="1329"/>
      <c r="W84" s="1329"/>
      <c r="X84" s="1329"/>
      <c r="Y84" s="1329"/>
      <c r="Z84" s="1329"/>
      <c r="AA84" s="1329"/>
      <c r="AB84" s="1330"/>
      <c r="AC84" s="138">
        <f>SUM(AC85:AC86)</f>
        <v>0</v>
      </c>
      <c r="AD84" s="122" t="s">
        <v>3457</v>
      </c>
      <c r="AE84" s="332">
        <f ca="1">SUM(AE85:AE86)</f>
        <v>0</v>
      </c>
      <c r="AF84" s="332">
        <f ca="1">SUM(AF85:AF86)</f>
        <v>0</v>
      </c>
    </row>
    <row r="85" spans="1:32" s="99" customFormat="1">
      <c r="A85" s="17"/>
      <c r="B85" s="1304" t="s">
        <v>816</v>
      </c>
      <c r="C85" s="1305"/>
      <c r="D85" s="1305"/>
      <c r="E85" s="1305"/>
      <c r="F85" s="1305"/>
      <c r="G85" s="1316" t="s">
        <v>3515</v>
      </c>
      <c r="H85" s="1317"/>
      <c r="I85" s="1317"/>
      <c r="J85" s="1317"/>
      <c r="K85" s="1317"/>
      <c r="L85" s="1317"/>
      <c r="M85" s="1317"/>
      <c r="N85" s="1317"/>
      <c r="O85" s="1317"/>
      <c r="P85" s="1317"/>
      <c r="Q85" s="1317"/>
      <c r="R85" s="1317"/>
      <c r="S85" s="1317"/>
      <c r="T85" s="1317"/>
      <c r="U85" s="1317"/>
      <c r="V85" s="1317"/>
      <c r="W85" s="1317"/>
      <c r="X85" s="1317"/>
      <c r="Y85" s="1317"/>
      <c r="Z85" s="1317"/>
      <c r="AA85" s="1317"/>
      <c r="AB85" s="1318"/>
      <c r="AC85" s="28">
        <f>ROUND((AE85/1000),0)</f>
        <v>0</v>
      </c>
      <c r="AD85" s="22" t="s">
        <v>3457</v>
      </c>
      <c r="AE85" s="44">
        <f ca="1">'Alimentazione SP P'!H150</f>
        <v>0</v>
      </c>
      <c r="AF85" s="44">
        <f ca="1">'Alimentazione SP P'!I150</f>
        <v>0</v>
      </c>
    </row>
    <row r="86" spans="1:32" s="99" customFormat="1" ht="15.75" thickBot="1">
      <c r="A86" s="100"/>
      <c r="B86" s="1324" t="s">
        <v>3516</v>
      </c>
      <c r="C86" s="1325"/>
      <c r="D86" s="1325"/>
      <c r="E86" s="1325"/>
      <c r="F86" s="1325"/>
      <c r="G86" s="1321" t="s">
        <v>3517</v>
      </c>
      <c r="H86" s="1322"/>
      <c r="I86" s="1322"/>
      <c r="J86" s="1322"/>
      <c r="K86" s="1322"/>
      <c r="L86" s="1322"/>
      <c r="M86" s="1322"/>
      <c r="N86" s="1322"/>
      <c r="O86" s="1322"/>
      <c r="P86" s="1322"/>
      <c r="Q86" s="1322"/>
      <c r="R86" s="1322"/>
      <c r="S86" s="1322"/>
      <c r="T86" s="1322"/>
      <c r="U86" s="1322"/>
      <c r="V86" s="1322"/>
      <c r="W86" s="1322"/>
      <c r="X86" s="1322"/>
      <c r="Y86" s="1322"/>
      <c r="Z86" s="1322"/>
      <c r="AA86" s="1322"/>
      <c r="AB86" s="1323"/>
      <c r="AC86" s="28">
        <f>ROUND((AE86/1000),0)</f>
        <v>0</v>
      </c>
      <c r="AD86" s="22" t="s">
        <v>3457</v>
      </c>
      <c r="AE86" s="337">
        <f ca="1">'Alimentazione SP P'!H151</f>
        <v>0</v>
      </c>
      <c r="AF86" s="337">
        <f ca="1">'Alimentazione SP P'!I151</f>
        <v>0</v>
      </c>
    </row>
    <row r="87" spans="1:32" s="99" customFormat="1">
      <c r="A87" s="104"/>
      <c r="B87" s="1326" t="s">
        <v>3518</v>
      </c>
      <c r="C87" s="1327"/>
      <c r="D87" s="1327"/>
      <c r="E87" s="1327"/>
      <c r="F87" s="1327"/>
      <c r="G87" s="1328" t="s">
        <v>3519</v>
      </c>
      <c r="H87" s="1329"/>
      <c r="I87" s="1329"/>
      <c r="J87" s="1329"/>
      <c r="K87" s="1329"/>
      <c r="L87" s="1329"/>
      <c r="M87" s="1329"/>
      <c r="N87" s="1329"/>
      <c r="O87" s="1329"/>
      <c r="P87" s="1329"/>
      <c r="Q87" s="1329"/>
      <c r="R87" s="1329"/>
      <c r="S87" s="1329"/>
      <c r="T87" s="1329"/>
      <c r="U87" s="1329"/>
      <c r="V87" s="1329"/>
      <c r="W87" s="1329"/>
      <c r="X87" s="1329"/>
      <c r="Y87" s="1329"/>
      <c r="Z87" s="1329"/>
      <c r="AA87" s="1329"/>
      <c r="AB87" s="1330"/>
      <c r="AC87" s="138">
        <f>AC88+AC89+AC95+AC101+AC102+AC112+AC116+AC119+AC120+AC121+AC122</f>
        <v>0</v>
      </c>
      <c r="AD87" s="122" t="s">
        <v>3457</v>
      </c>
      <c r="AE87" s="332">
        <f ca="1">AE88+AE89+AE95+AE101+AE102+AE112+AE116+AE119+AE120+AE121+AE122</f>
        <v>0</v>
      </c>
      <c r="AF87" s="332">
        <f ca="1">AF88+AF89+AF95+AF101+AF102+AF112+AF116+AF119+AF120+AF121+AF122</f>
        <v>0</v>
      </c>
    </row>
    <row r="88" spans="1:32" s="99" customFormat="1">
      <c r="A88" s="17"/>
      <c r="B88" s="1304" t="s">
        <v>3520</v>
      </c>
      <c r="C88" s="1305"/>
      <c r="D88" s="1305"/>
      <c r="E88" s="1305"/>
      <c r="F88" s="1305"/>
      <c r="G88" s="1316" t="s">
        <v>3521</v>
      </c>
      <c r="H88" s="1317"/>
      <c r="I88" s="1317"/>
      <c r="J88" s="1317"/>
      <c r="K88" s="1317"/>
      <c r="L88" s="1317"/>
      <c r="M88" s="1317"/>
      <c r="N88" s="1317"/>
      <c r="O88" s="1317"/>
      <c r="P88" s="1317"/>
      <c r="Q88" s="1317"/>
      <c r="R88" s="1317"/>
      <c r="S88" s="1317"/>
      <c r="T88" s="1317"/>
      <c r="U88" s="1317"/>
      <c r="V88" s="1317"/>
      <c r="W88" s="1317"/>
      <c r="X88" s="1317"/>
      <c r="Y88" s="1317"/>
      <c r="Z88" s="1317"/>
      <c r="AA88" s="1317"/>
      <c r="AB88" s="1318"/>
      <c r="AC88" s="28">
        <f>ROUND((AE88/1000),0)</f>
        <v>0</v>
      </c>
      <c r="AD88" s="22" t="s">
        <v>3457</v>
      </c>
      <c r="AE88" s="44">
        <f ca="1">'Alimentazione SP P'!H153</f>
        <v>0</v>
      </c>
      <c r="AF88" s="44">
        <f ca="1">'Alimentazione SP P'!I153</f>
        <v>0</v>
      </c>
    </row>
    <row r="89" spans="1:32" s="99" customFormat="1">
      <c r="A89" s="92"/>
      <c r="B89" s="1296" t="s">
        <v>3522</v>
      </c>
      <c r="C89" s="1297"/>
      <c r="D89" s="1297"/>
      <c r="E89" s="1297"/>
      <c r="F89" s="1297"/>
      <c r="G89" s="1311" t="s">
        <v>3523</v>
      </c>
      <c r="H89" s="1312"/>
      <c r="I89" s="1312"/>
      <c r="J89" s="1312"/>
      <c r="K89" s="1312"/>
      <c r="L89" s="1312"/>
      <c r="M89" s="1312"/>
      <c r="N89" s="1312"/>
      <c r="O89" s="1312"/>
      <c r="P89" s="1312"/>
      <c r="Q89" s="1312"/>
      <c r="R89" s="1312"/>
      <c r="S89" s="1312"/>
      <c r="T89" s="1312"/>
      <c r="U89" s="1312"/>
      <c r="V89" s="1312"/>
      <c r="W89" s="1312"/>
      <c r="X89" s="1312"/>
      <c r="Y89" s="1312"/>
      <c r="Z89" s="1312"/>
      <c r="AA89" s="1312"/>
      <c r="AB89" s="1313"/>
      <c r="AC89" s="132">
        <f>SUM(AC90:AC94)</f>
        <v>0</v>
      </c>
      <c r="AD89" s="116" t="s">
        <v>3457</v>
      </c>
      <c r="AE89" s="325">
        <f ca="1">SUM(AE90:AE94)</f>
        <v>0</v>
      </c>
      <c r="AF89" s="325">
        <f ca="1">SUM(AF90:AF94)</f>
        <v>0</v>
      </c>
    </row>
    <row r="90" spans="1:32" s="99" customFormat="1">
      <c r="A90" s="17" t="s">
        <v>2152</v>
      </c>
      <c r="B90" s="1301" t="s">
        <v>3524</v>
      </c>
      <c r="C90" s="1302"/>
      <c r="D90" s="1302"/>
      <c r="E90" s="1302"/>
      <c r="F90" s="1302"/>
      <c r="G90" s="1306" t="s">
        <v>3525</v>
      </c>
      <c r="H90" s="1307"/>
      <c r="I90" s="1307"/>
      <c r="J90" s="1307"/>
      <c r="K90" s="1307"/>
      <c r="L90" s="1307"/>
      <c r="M90" s="1307"/>
      <c r="N90" s="1307"/>
      <c r="O90" s="1307"/>
      <c r="P90" s="1307"/>
      <c r="Q90" s="1307"/>
      <c r="R90" s="1307"/>
      <c r="S90" s="1307"/>
      <c r="T90" s="1307"/>
      <c r="U90" s="1307"/>
      <c r="V90" s="1307"/>
      <c r="W90" s="1307"/>
      <c r="X90" s="1307"/>
      <c r="Y90" s="1307"/>
      <c r="Z90" s="1307"/>
      <c r="AA90" s="1307"/>
      <c r="AB90" s="1308"/>
      <c r="AC90" s="28">
        <f>ROUND((AE90/1000),0)</f>
        <v>0</v>
      </c>
      <c r="AD90" s="22" t="s">
        <v>3457</v>
      </c>
      <c r="AE90" s="41">
        <f ca="1">'Alimentazione SP P'!H155</f>
        <v>0</v>
      </c>
      <c r="AF90" s="41">
        <f ca="1">'Alimentazione SP P'!I155</f>
        <v>0</v>
      </c>
    </row>
    <row r="91" spans="1:32" s="99" customFormat="1">
      <c r="A91" s="17"/>
      <c r="B91" s="1301" t="s">
        <v>3526</v>
      </c>
      <c r="C91" s="1302"/>
      <c r="D91" s="1302"/>
      <c r="E91" s="1302"/>
      <c r="F91" s="1302"/>
      <c r="G91" s="1306" t="s">
        <v>2137</v>
      </c>
      <c r="H91" s="1307"/>
      <c r="I91" s="1307"/>
      <c r="J91" s="1307"/>
      <c r="K91" s="1307"/>
      <c r="L91" s="1307"/>
      <c r="M91" s="1307"/>
      <c r="N91" s="1307"/>
      <c r="O91" s="1307"/>
      <c r="P91" s="1307"/>
      <c r="Q91" s="1307"/>
      <c r="R91" s="1307"/>
      <c r="S91" s="1307"/>
      <c r="T91" s="1307"/>
      <c r="U91" s="1307"/>
      <c r="V91" s="1307"/>
      <c r="W91" s="1307"/>
      <c r="X91" s="1307"/>
      <c r="Y91" s="1307"/>
      <c r="Z91" s="1307"/>
      <c r="AA91" s="1307"/>
      <c r="AB91" s="1308"/>
      <c r="AC91" s="28">
        <f>ROUND((AE91/1000),0)</f>
        <v>0</v>
      </c>
      <c r="AD91" s="22" t="s">
        <v>3457</v>
      </c>
      <c r="AE91" s="41">
        <f ca="1">'Alimentazione SP P'!H156</f>
        <v>0</v>
      </c>
      <c r="AF91" s="41">
        <f ca="1">'Alimentazione SP P'!I156</f>
        <v>0</v>
      </c>
    </row>
    <row r="92" spans="1:32" s="99" customFormat="1">
      <c r="A92" s="17" t="s">
        <v>847</v>
      </c>
      <c r="B92" s="1301" t="s">
        <v>2138</v>
      </c>
      <c r="C92" s="1302"/>
      <c r="D92" s="1302"/>
      <c r="E92" s="1302"/>
      <c r="F92" s="1302"/>
      <c r="G92" s="1306" t="s">
        <v>2139</v>
      </c>
      <c r="H92" s="1307"/>
      <c r="I92" s="1307"/>
      <c r="J92" s="1307"/>
      <c r="K92" s="1307"/>
      <c r="L92" s="1307"/>
      <c r="M92" s="1307"/>
      <c r="N92" s="1307"/>
      <c r="O92" s="1307"/>
      <c r="P92" s="1307"/>
      <c r="Q92" s="1307"/>
      <c r="R92" s="1307"/>
      <c r="S92" s="1307"/>
      <c r="T92" s="1307"/>
      <c r="U92" s="1307"/>
      <c r="V92" s="1307"/>
      <c r="W92" s="1307"/>
      <c r="X92" s="1307"/>
      <c r="Y92" s="1307"/>
      <c r="Z92" s="1307"/>
      <c r="AA92" s="1307"/>
      <c r="AB92" s="1308"/>
      <c r="AC92" s="28">
        <f>ROUND((AE92/1000),0)</f>
        <v>0</v>
      </c>
      <c r="AD92" s="22" t="s">
        <v>3457</v>
      </c>
      <c r="AE92" s="41">
        <f ca="1">'Alimentazione SP P'!H157</f>
        <v>0</v>
      </c>
      <c r="AF92" s="41">
        <f ca="1">'Alimentazione SP P'!I157</f>
        <v>0</v>
      </c>
    </row>
    <row r="93" spans="1:32" s="99" customFormat="1">
      <c r="A93" s="17" t="s">
        <v>847</v>
      </c>
      <c r="B93" s="1339" t="s">
        <v>2140</v>
      </c>
      <c r="C93" s="1340"/>
      <c r="D93" s="1340"/>
      <c r="E93" s="1340"/>
      <c r="F93" s="1340"/>
      <c r="G93" s="1336" t="s">
        <v>2141</v>
      </c>
      <c r="H93" s="1337"/>
      <c r="I93" s="1337"/>
      <c r="J93" s="1337"/>
      <c r="K93" s="1337"/>
      <c r="L93" s="1337"/>
      <c r="M93" s="1337"/>
      <c r="N93" s="1337"/>
      <c r="O93" s="1337"/>
      <c r="P93" s="1337"/>
      <c r="Q93" s="1337"/>
      <c r="R93" s="1337"/>
      <c r="S93" s="1337"/>
      <c r="T93" s="1337"/>
      <c r="U93" s="1337"/>
      <c r="V93" s="1337"/>
      <c r="W93" s="1337"/>
      <c r="X93" s="1337"/>
      <c r="Y93" s="1337"/>
      <c r="Z93" s="1337"/>
      <c r="AA93" s="1337"/>
      <c r="AB93" s="1338"/>
      <c r="AC93" s="28">
        <f>ROUND((AE93/1000),0)</f>
        <v>0</v>
      </c>
      <c r="AD93" s="22" t="s">
        <v>3457</v>
      </c>
      <c r="AE93" s="41">
        <f ca="1">'Alimentazione SP P'!H158</f>
        <v>0</v>
      </c>
      <c r="AF93" s="41">
        <f ca="1">'Alimentazione SP P'!I158</f>
        <v>0</v>
      </c>
    </row>
    <row r="94" spans="1:32" s="99" customFormat="1">
      <c r="A94" s="17" t="s">
        <v>847</v>
      </c>
      <c r="B94" s="1301" t="s">
        <v>2142</v>
      </c>
      <c r="C94" s="1302"/>
      <c r="D94" s="1302"/>
      <c r="E94" s="1302"/>
      <c r="F94" s="1302"/>
      <c r="G94" s="1306" t="s">
        <v>2143</v>
      </c>
      <c r="H94" s="1307"/>
      <c r="I94" s="1307"/>
      <c r="J94" s="1307"/>
      <c r="K94" s="1307"/>
      <c r="L94" s="1307"/>
      <c r="M94" s="1307"/>
      <c r="N94" s="1307"/>
      <c r="O94" s="1307"/>
      <c r="P94" s="1307"/>
      <c r="Q94" s="1307"/>
      <c r="R94" s="1307"/>
      <c r="S94" s="1307"/>
      <c r="T94" s="1307"/>
      <c r="U94" s="1307"/>
      <c r="V94" s="1307"/>
      <c r="W94" s="1307"/>
      <c r="X94" s="1307"/>
      <c r="Y94" s="1307"/>
      <c r="Z94" s="1307"/>
      <c r="AA94" s="1307"/>
      <c r="AB94" s="1308"/>
      <c r="AC94" s="28">
        <f>ROUND((AE94/1000),0)</f>
        <v>0</v>
      </c>
      <c r="AD94" s="22" t="s">
        <v>3457</v>
      </c>
      <c r="AE94" s="41">
        <f ca="1">'Alimentazione SP P'!H160+'Alimentazione SP P'!H161+'Alimentazione SP P'!H162+'Alimentazione SP P'!H163</f>
        <v>0</v>
      </c>
      <c r="AF94" s="41">
        <f ca="1">'Alimentazione SP P'!I160+'Alimentazione SP P'!I161+'Alimentazione SP P'!I162+'Alimentazione SP P'!I163</f>
        <v>0</v>
      </c>
    </row>
    <row r="95" spans="1:32" s="99" customFormat="1">
      <c r="A95" s="92"/>
      <c r="B95" s="1296" t="s">
        <v>2144</v>
      </c>
      <c r="C95" s="1297"/>
      <c r="D95" s="1297"/>
      <c r="E95" s="1297"/>
      <c r="F95" s="1297"/>
      <c r="G95" s="1311" t="s">
        <v>2145</v>
      </c>
      <c r="H95" s="1312"/>
      <c r="I95" s="1312"/>
      <c r="J95" s="1312"/>
      <c r="K95" s="1312"/>
      <c r="L95" s="1312"/>
      <c r="M95" s="1312"/>
      <c r="N95" s="1312"/>
      <c r="O95" s="1312"/>
      <c r="P95" s="1312"/>
      <c r="Q95" s="1312"/>
      <c r="R95" s="1312"/>
      <c r="S95" s="1312"/>
      <c r="T95" s="1312"/>
      <c r="U95" s="1312"/>
      <c r="V95" s="1312"/>
      <c r="W95" s="1312"/>
      <c r="X95" s="1312"/>
      <c r="Y95" s="1312"/>
      <c r="Z95" s="1312"/>
      <c r="AA95" s="1312"/>
      <c r="AB95" s="1313"/>
      <c r="AC95" s="132">
        <f>SUM(AC96:AC100)</f>
        <v>0</v>
      </c>
      <c r="AD95" s="116" t="s">
        <v>3457</v>
      </c>
      <c r="AE95" s="325">
        <f ca="1">SUM(AE96:AE100)</f>
        <v>0</v>
      </c>
      <c r="AF95" s="325">
        <f ca="1">SUM(AF96:AF100)</f>
        <v>0</v>
      </c>
    </row>
    <row r="96" spans="1:32" s="99" customFormat="1">
      <c r="A96" s="17" t="s">
        <v>2599</v>
      </c>
      <c r="B96" s="1301" t="s">
        <v>2146</v>
      </c>
      <c r="C96" s="1302"/>
      <c r="D96" s="1302"/>
      <c r="E96" s="1302"/>
      <c r="F96" s="1302"/>
      <c r="G96" s="1306" t="s">
        <v>2147</v>
      </c>
      <c r="H96" s="1307"/>
      <c r="I96" s="1307"/>
      <c r="J96" s="1307"/>
      <c r="K96" s="1307"/>
      <c r="L96" s="1307"/>
      <c r="M96" s="1307"/>
      <c r="N96" s="1307"/>
      <c r="O96" s="1307"/>
      <c r="P96" s="1307"/>
      <c r="Q96" s="1307"/>
      <c r="R96" s="1307"/>
      <c r="S96" s="1307"/>
      <c r="T96" s="1307"/>
      <c r="U96" s="1307"/>
      <c r="V96" s="1307"/>
      <c r="W96" s="1307"/>
      <c r="X96" s="1307"/>
      <c r="Y96" s="1307"/>
      <c r="Z96" s="1307"/>
      <c r="AA96" s="1307"/>
      <c r="AB96" s="1308"/>
      <c r="AC96" s="28">
        <f t="shared" ref="AC96:AC101" si="2">ROUND((AE96/1000),0)</f>
        <v>0</v>
      </c>
      <c r="AD96" s="22" t="s">
        <v>3457</v>
      </c>
      <c r="AE96" s="41">
        <f ca="1">'Alimentazione SP P'!H165</f>
        <v>0</v>
      </c>
      <c r="AF96" s="41">
        <f ca="1">'Alimentazione SP P'!I165</f>
        <v>0</v>
      </c>
    </row>
    <row r="97" spans="1:32" s="99" customFormat="1">
      <c r="A97" s="17" t="s">
        <v>2617</v>
      </c>
      <c r="B97" s="1301" t="s">
        <v>2148</v>
      </c>
      <c r="C97" s="1302"/>
      <c r="D97" s="1302"/>
      <c r="E97" s="1302"/>
      <c r="F97" s="1302"/>
      <c r="G97" s="1306" t="s">
        <v>2149</v>
      </c>
      <c r="H97" s="1307"/>
      <c r="I97" s="1307"/>
      <c r="J97" s="1307"/>
      <c r="K97" s="1307"/>
      <c r="L97" s="1307"/>
      <c r="M97" s="1307"/>
      <c r="N97" s="1307"/>
      <c r="O97" s="1307"/>
      <c r="P97" s="1307"/>
      <c r="Q97" s="1307"/>
      <c r="R97" s="1307"/>
      <c r="S97" s="1307"/>
      <c r="T97" s="1307"/>
      <c r="U97" s="1307"/>
      <c r="V97" s="1307"/>
      <c r="W97" s="1307"/>
      <c r="X97" s="1307"/>
      <c r="Y97" s="1307"/>
      <c r="Z97" s="1307"/>
      <c r="AA97" s="1307"/>
      <c r="AB97" s="1308"/>
      <c r="AC97" s="28">
        <f t="shared" si="2"/>
        <v>0</v>
      </c>
      <c r="AD97" s="22" t="s">
        <v>3457</v>
      </c>
      <c r="AE97" s="41">
        <f ca="1">'Alimentazione SP P'!H166</f>
        <v>0</v>
      </c>
      <c r="AF97" s="41">
        <f ca="1">'Alimentazione SP P'!I166</f>
        <v>0</v>
      </c>
    </row>
    <row r="98" spans="1:32" s="99" customFormat="1">
      <c r="A98" s="17" t="s">
        <v>2152</v>
      </c>
      <c r="B98" s="1301" t="s">
        <v>2150</v>
      </c>
      <c r="C98" s="1302"/>
      <c r="D98" s="1302"/>
      <c r="E98" s="1302"/>
      <c r="F98" s="1302"/>
      <c r="G98" s="1306" t="s">
        <v>1464</v>
      </c>
      <c r="H98" s="1307"/>
      <c r="I98" s="1307"/>
      <c r="J98" s="1307"/>
      <c r="K98" s="1307"/>
      <c r="L98" s="1307"/>
      <c r="M98" s="1307"/>
      <c r="N98" s="1307"/>
      <c r="O98" s="1307"/>
      <c r="P98" s="1307"/>
      <c r="Q98" s="1307"/>
      <c r="R98" s="1307"/>
      <c r="S98" s="1307"/>
      <c r="T98" s="1307"/>
      <c r="U98" s="1307"/>
      <c r="V98" s="1307"/>
      <c r="W98" s="1307"/>
      <c r="X98" s="1307"/>
      <c r="Y98" s="1307"/>
      <c r="Z98" s="1307"/>
      <c r="AA98" s="1307"/>
      <c r="AB98" s="1308"/>
      <c r="AC98" s="28">
        <f t="shared" si="2"/>
        <v>0</v>
      </c>
      <c r="AD98" s="22" t="s">
        <v>3457</v>
      </c>
      <c r="AE98" s="41">
        <f ca="1">'Alimentazione SP P'!H167</f>
        <v>0</v>
      </c>
      <c r="AF98" s="41">
        <f ca="1">'Alimentazione SP P'!I167</f>
        <v>0</v>
      </c>
    </row>
    <row r="99" spans="1:32" s="99" customFormat="1">
      <c r="A99" s="17" t="s">
        <v>2599</v>
      </c>
      <c r="B99" s="1301" t="s">
        <v>1465</v>
      </c>
      <c r="C99" s="1302"/>
      <c r="D99" s="1302"/>
      <c r="E99" s="1302"/>
      <c r="F99" s="1302"/>
      <c r="G99" s="1306" t="s">
        <v>1466</v>
      </c>
      <c r="H99" s="1307"/>
      <c r="I99" s="1307"/>
      <c r="J99" s="1307"/>
      <c r="K99" s="1307"/>
      <c r="L99" s="1307"/>
      <c r="M99" s="1307"/>
      <c r="N99" s="1307"/>
      <c r="O99" s="1307"/>
      <c r="P99" s="1307"/>
      <c r="Q99" s="1307"/>
      <c r="R99" s="1307"/>
      <c r="S99" s="1307"/>
      <c r="T99" s="1307"/>
      <c r="U99" s="1307"/>
      <c r="V99" s="1307"/>
      <c r="W99" s="1307"/>
      <c r="X99" s="1307"/>
      <c r="Y99" s="1307"/>
      <c r="Z99" s="1307"/>
      <c r="AA99" s="1307"/>
      <c r="AB99" s="1308"/>
      <c r="AC99" s="28">
        <f t="shared" si="2"/>
        <v>0</v>
      </c>
      <c r="AD99" s="22" t="s">
        <v>3457</v>
      </c>
      <c r="AE99" s="41">
        <f ca="1">'Alimentazione SP P'!H168</f>
        <v>0</v>
      </c>
      <c r="AF99" s="41">
        <f ca="1">'Alimentazione SP P'!I168</f>
        <v>0</v>
      </c>
    </row>
    <row r="100" spans="1:32" s="99" customFormat="1">
      <c r="A100" s="17"/>
      <c r="B100" s="1301" t="s">
        <v>1467</v>
      </c>
      <c r="C100" s="1302"/>
      <c r="D100" s="1302"/>
      <c r="E100" s="1302"/>
      <c r="F100" s="1302"/>
      <c r="G100" s="1306" t="s">
        <v>130</v>
      </c>
      <c r="H100" s="1307"/>
      <c r="I100" s="1307"/>
      <c r="J100" s="1307"/>
      <c r="K100" s="1307"/>
      <c r="L100" s="1307"/>
      <c r="M100" s="1307"/>
      <c r="N100" s="1307"/>
      <c r="O100" s="1307"/>
      <c r="P100" s="1307"/>
      <c r="Q100" s="1307"/>
      <c r="R100" s="1307"/>
      <c r="S100" s="1307"/>
      <c r="T100" s="1307"/>
      <c r="U100" s="1307"/>
      <c r="V100" s="1307"/>
      <c r="W100" s="1307"/>
      <c r="X100" s="1307"/>
      <c r="Y100" s="1307"/>
      <c r="Z100" s="1307"/>
      <c r="AA100" s="1307"/>
      <c r="AB100" s="1308"/>
      <c r="AC100" s="28">
        <f t="shared" si="2"/>
        <v>0</v>
      </c>
      <c r="AD100" s="22" t="s">
        <v>3457</v>
      </c>
      <c r="AE100" s="41">
        <f ca="1">'Alimentazione SP P'!H170+'Alimentazione SP P'!H171+'Alimentazione SP P'!H172+'Alimentazione SP P'!H173+'Alimentazione SP P'!H174</f>
        <v>0</v>
      </c>
      <c r="AF100" s="41">
        <f ca="1">'Alimentazione SP P'!I170+'Alimentazione SP P'!I171+'Alimentazione SP P'!I172+'Alimentazione SP P'!I173+'Alimentazione SP P'!I174</f>
        <v>0</v>
      </c>
    </row>
    <row r="101" spans="1:32" s="99" customFormat="1">
      <c r="A101" s="17"/>
      <c r="B101" s="1304" t="s">
        <v>131</v>
      </c>
      <c r="C101" s="1305"/>
      <c r="D101" s="1305"/>
      <c r="E101" s="1305"/>
      <c r="F101" s="1305"/>
      <c r="G101" s="1316" t="s">
        <v>132</v>
      </c>
      <c r="H101" s="1317"/>
      <c r="I101" s="1317"/>
      <c r="J101" s="1317"/>
      <c r="K101" s="1317"/>
      <c r="L101" s="1317"/>
      <c r="M101" s="1317"/>
      <c r="N101" s="1317"/>
      <c r="O101" s="1317"/>
      <c r="P101" s="1317"/>
      <c r="Q101" s="1317"/>
      <c r="R101" s="1317"/>
      <c r="S101" s="1317"/>
      <c r="T101" s="1317"/>
      <c r="U101" s="1317"/>
      <c r="V101" s="1317"/>
      <c r="W101" s="1317"/>
      <c r="X101" s="1317"/>
      <c r="Y101" s="1317"/>
      <c r="Z101" s="1317"/>
      <c r="AA101" s="1317"/>
      <c r="AB101" s="1318"/>
      <c r="AC101" s="28">
        <f t="shared" si="2"/>
        <v>0</v>
      </c>
      <c r="AD101" s="22" t="s">
        <v>3457</v>
      </c>
      <c r="AE101" s="44">
        <f ca="1">'Alimentazione SP P'!H176+'Alimentazione SP P'!H177+'Alimentazione SP P'!H178+'Alimentazione SP P'!H179</f>
        <v>0</v>
      </c>
      <c r="AF101" s="44">
        <f ca="1">'Alimentazione SP P'!I176+'Alimentazione SP P'!I177+'Alimentazione SP P'!I178+'Alimentazione SP P'!I179</f>
        <v>0</v>
      </c>
    </row>
    <row r="102" spans="1:32" s="99" customFormat="1">
      <c r="A102" s="92"/>
      <c r="B102" s="1296" t="s">
        <v>133</v>
      </c>
      <c r="C102" s="1297"/>
      <c r="D102" s="1297"/>
      <c r="E102" s="1297"/>
      <c r="F102" s="1297"/>
      <c r="G102" s="1311" t="s">
        <v>134</v>
      </c>
      <c r="H102" s="1312"/>
      <c r="I102" s="1312"/>
      <c r="J102" s="1312"/>
      <c r="K102" s="1312"/>
      <c r="L102" s="1312"/>
      <c r="M102" s="1312"/>
      <c r="N102" s="1312"/>
      <c r="O102" s="1312"/>
      <c r="P102" s="1312"/>
      <c r="Q102" s="1312"/>
      <c r="R102" s="1312"/>
      <c r="S102" s="1312"/>
      <c r="T102" s="1312"/>
      <c r="U102" s="1312"/>
      <c r="V102" s="1312"/>
      <c r="W102" s="1312"/>
      <c r="X102" s="1312"/>
      <c r="Y102" s="1312"/>
      <c r="Z102" s="1312"/>
      <c r="AA102" s="1312"/>
      <c r="AB102" s="1313"/>
      <c r="AC102" s="132">
        <f>AC103+AC110+AC111</f>
        <v>0</v>
      </c>
      <c r="AD102" s="116" t="s">
        <v>3457</v>
      </c>
      <c r="AE102" s="325">
        <f ca="1">AE103+AE110+AE111</f>
        <v>0</v>
      </c>
      <c r="AF102" s="325">
        <f ca="1">AF103+AF110+AF111</f>
        <v>0</v>
      </c>
    </row>
    <row r="103" spans="1:32" s="99" customFormat="1">
      <c r="A103" s="20"/>
      <c r="B103" s="1182" t="s">
        <v>135</v>
      </c>
      <c r="C103" s="1183"/>
      <c r="D103" s="1183"/>
      <c r="E103" s="1183"/>
      <c r="F103" s="1183"/>
      <c r="G103" s="1179" t="s">
        <v>136</v>
      </c>
      <c r="H103" s="1180"/>
      <c r="I103" s="1180"/>
      <c r="J103" s="1180"/>
      <c r="K103" s="1180"/>
      <c r="L103" s="1180"/>
      <c r="M103" s="1180"/>
      <c r="N103" s="1180"/>
      <c r="O103" s="1180"/>
      <c r="P103" s="1180"/>
      <c r="Q103" s="1180"/>
      <c r="R103" s="1180"/>
      <c r="S103" s="1180"/>
      <c r="T103" s="1180"/>
      <c r="U103" s="1180"/>
      <c r="V103" s="1180"/>
      <c r="W103" s="1180"/>
      <c r="X103" s="1180"/>
      <c r="Y103" s="1180"/>
      <c r="Z103" s="1180"/>
      <c r="AA103" s="1180"/>
      <c r="AB103" s="1181"/>
      <c r="AC103" s="146">
        <f>SUM(AC104:AC109)</f>
        <v>0</v>
      </c>
      <c r="AD103" s="118" t="s">
        <v>3457</v>
      </c>
      <c r="AE103" s="43">
        <f ca="1">SUM(AE104:AE109)</f>
        <v>0</v>
      </c>
      <c r="AF103" s="43">
        <f ca="1">SUM(AF104:AF109)</f>
        <v>0</v>
      </c>
    </row>
    <row r="104" spans="1:32" s="99" customFormat="1">
      <c r="A104" s="17" t="s">
        <v>2599</v>
      </c>
      <c r="B104" s="1173" t="s">
        <v>137</v>
      </c>
      <c r="C104" s="1174"/>
      <c r="D104" s="1174"/>
      <c r="E104" s="1174"/>
      <c r="F104" s="1174"/>
      <c r="G104" s="1176" t="s">
        <v>138</v>
      </c>
      <c r="H104" s="1177"/>
      <c r="I104" s="1177"/>
      <c r="J104" s="1177"/>
      <c r="K104" s="1177"/>
      <c r="L104" s="1177"/>
      <c r="M104" s="1177"/>
      <c r="N104" s="1177"/>
      <c r="O104" s="1177"/>
      <c r="P104" s="1177"/>
      <c r="Q104" s="1177"/>
      <c r="R104" s="1177"/>
      <c r="S104" s="1177"/>
      <c r="T104" s="1177"/>
      <c r="U104" s="1177"/>
      <c r="V104" s="1177"/>
      <c r="W104" s="1177"/>
      <c r="X104" s="1177"/>
      <c r="Y104" s="1177"/>
      <c r="Z104" s="1177"/>
      <c r="AA104" s="1177"/>
      <c r="AB104" s="1178"/>
      <c r="AC104" s="28">
        <f t="shared" ref="AC104:AC111" si="3">ROUND((AE104/1000),0)</f>
        <v>0</v>
      </c>
      <c r="AD104" s="22" t="s">
        <v>3457</v>
      </c>
      <c r="AE104" s="41">
        <f ca="1">'Alimentazione SP P'!H182</f>
        <v>0</v>
      </c>
      <c r="AF104" s="41">
        <f ca="1">'Alimentazione SP P'!I182</f>
        <v>0</v>
      </c>
    </row>
    <row r="105" spans="1:32" s="99" customFormat="1" ht="33.6" customHeight="1">
      <c r="A105" s="17" t="s">
        <v>2599</v>
      </c>
      <c r="B105" s="1173" t="s">
        <v>139</v>
      </c>
      <c r="C105" s="1174"/>
      <c r="D105" s="1174"/>
      <c r="E105" s="1174"/>
      <c r="F105" s="1174"/>
      <c r="G105" s="1176" t="s">
        <v>461</v>
      </c>
      <c r="H105" s="1177"/>
      <c r="I105" s="1177"/>
      <c r="J105" s="1177"/>
      <c r="K105" s="1177"/>
      <c r="L105" s="1177"/>
      <c r="M105" s="1177"/>
      <c r="N105" s="1177"/>
      <c r="O105" s="1177"/>
      <c r="P105" s="1177"/>
      <c r="Q105" s="1177"/>
      <c r="R105" s="1177"/>
      <c r="S105" s="1177"/>
      <c r="T105" s="1177"/>
      <c r="U105" s="1177"/>
      <c r="V105" s="1177"/>
      <c r="W105" s="1177"/>
      <c r="X105" s="1177"/>
      <c r="Y105" s="1177"/>
      <c r="Z105" s="1177"/>
      <c r="AA105" s="1177"/>
      <c r="AB105" s="1178"/>
      <c r="AC105" s="28">
        <f t="shared" si="3"/>
        <v>0</v>
      </c>
      <c r="AD105" s="22" t="s">
        <v>3457</v>
      </c>
      <c r="AE105" s="41">
        <f ca="1">'Alimentazione SP P'!H183</f>
        <v>0</v>
      </c>
      <c r="AF105" s="41">
        <f ca="1">'Alimentazione SP P'!I183</f>
        <v>0</v>
      </c>
    </row>
    <row r="106" spans="1:32" s="99" customFormat="1" ht="33.6" customHeight="1">
      <c r="A106" s="17" t="s">
        <v>2599</v>
      </c>
      <c r="B106" s="1173" t="s">
        <v>140</v>
      </c>
      <c r="C106" s="1174"/>
      <c r="D106" s="1174"/>
      <c r="E106" s="1174"/>
      <c r="F106" s="1174"/>
      <c r="G106" s="1176" t="s">
        <v>462</v>
      </c>
      <c r="H106" s="1177"/>
      <c r="I106" s="1177"/>
      <c r="J106" s="1177"/>
      <c r="K106" s="1177"/>
      <c r="L106" s="1177"/>
      <c r="M106" s="1177"/>
      <c r="N106" s="1177"/>
      <c r="O106" s="1177"/>
      <c r="P106" s="1177"/>
      <c r="Q106" s="1177"/>
      <c r="R106" s="1177"/>
      <c r="S106" s="1177"/>
      <c r="T106" s="1177"/>
      <c r="U106" s="1177"/>
      <c r="V106" s="1177"/>
      <c r="W106" s="1177"/>
      <c r="X106" s="1177"/>
      <c r="Y106" s="1177"/>
      <c r="Z106" s="1177"/>
      <c r="AA106" s="1177"/>
      <c r="AB106" s="1178"/>
      <c r="AC106" s="28">
        <f t="shared" si="3"/>
        <v>0</v>
      </c>
      <c r="AD106" s="22" t="s">
        <v>3457</v>
      </c>
      <c r="AE106" s="41">
        <f ca="1">'Alimentazione SP P'!H184</f>
        <v>0</v>
      </c>
      <c r="AF106" s="41">
        <f ca="1">'Alimentazione SP P'!I184</f>
        <v>0</v>
      </c>
    </row>
    <row r="107" spans="1:32" s="99" customFormat="1">
      <c r="A107" s="17" t="s">
        <v>2617</v>
      </c>
      <c r="B107" s="1173" t="s">
        <v>141</v>
      </c>
      <c r="C107" s="1174"/>
      <c r="D107" s="1174"/>
      <c r="E107" s="1174"/>
      <c r="F107" s="1174"/>
      <c r="G107" s="1176" t="s">
        <v>142</v>
      </c>
      <c r="H107" s="1177"/>
      <c r="I107" s="1177"/>
      <c r="J107" s="1177"/>
      <c r="K107" s="1177"/>
      <c r="L107" s="1177"/>
      <c r="M107" s="1177"/>
      <c r="N107" s="1177"/>
      <c r="O107" s="1177"/>
      <c r="P107" s="1177"/>
      <c r="Q107" s="1177"/>
      <c r="R107" s="1177"/>
      <c r="S107" s="1177"/>
      <c r="T107" s="1177"/>
      <c r="U107" s="1177"/>
      <c r="V107" s="1177"/>
      <c r="W107" s="1177"/>
      <c r="X107" s="1177"/>
      <c r="Y107" s="1177"/>
      <c r="Z107" s="1177"/>
      <c r="AA107" s="1177"/>
      <c r="AB107" s="1178"/>
      <c r="AC107" s="28">
        <f t="shared" si="3"/>
        <v>0</v>
      </c>
      <c r="AD107" s="22" t="s">
        <v>3457</v>
      </c>
      <c r="AE107" s="41">
        <f ca="1">'Alimentazione SP P'!H185</f>
        <v>0</v>
      </c>
      <c r="AF107" s="41">
        <f ca="1">'Alimentazione SP P'!I185</f>
        <v>0</v>
      </c>
    </row>
    <row r="108" spans="1:32" s="99" customFormat="1">
      <c r="A108" s="17" t="s">
        <v>2599</v>
      </c>
      <c r="B108" s="1173" t="s">
        <v>143</v>
      </c>
      <c r="C108" s="1174"/>
      <c r="D108" s="1174"/>
      <c r="E108" s="1174"/>
      <c r="F108" s="1174"/>
      <c r="G108" s="1176" t="s">
        <v>855</v>
      </c>
      <c r="H108" s="1177"/>
      <c r="I108" s="1177"/>
      <c r="J108" s="1177"/>
      <c r="K108" s="1177"/>
      <c r="L108" s="1177"/>
      <c r="M108" s="1177"/>
      <c r="N108" s="1177"/>
      <c r="O108" s="1177"/>
      <c r="P108" s="1177"/>
      <c r="Q108" s="1177"/>
      <c r="R108" s="1177"/>
      <c r="S108" s="1177"/>
      <c r="T108" s="1177"/>
      <c r="U108" s="1177"/>
      <c r="V108" s="1177"/>
      <c r="W108" s="1177"/>
      <c r="X108" s="1177"/>
      <c r="Y108" s="1177"/>
      <c r="Z108" s="1177"/>
      <c r="AA108" s="1177"/>
      <c r="AB108" s="1178"/>
      <c r="AC108" s="28">
        <f t="shared" si="3"/>
        <v>0</v>
      </c>
      <c r="AD108" s="22" t="s">
        <v>3457</v>
      </c>
      <c r="AE108" s="41">
        <f ca="1">'Alimentazione SP P'!H187+'Alimentazione SP P'!H188+'Alimentazione SP P'!H189</f>
        <v>0</v>
      </c>
      <c r="AF108" s="41">
        <f ca="1">'Alimentazione SP P'!I187+'Alimentazione SP P'!I188+'Alimentazione SP P'!I189</f>
        <v>0</v>
      </c>
    </row>
    <row r="109" spans="1:32" s="99" customFormat="1">
      <c r="A109" s="17" t="s">
        <v>2599</v>
      </c>
      <c r="B109" s="1173" t="s">
        <v>856</v>
      </c>
      <c r="C109" s="1174"/>
      <c r="D109" s="1174"/>
      <c r="E109" s="1174"/>
      <c r="F109" s="1174"/>
      <c r="G109" s="1176" t="s">
        <v>857</v>
      </c>
      <c r="H109" s="1177"/>
      <c r="I109" s="1177"/>
      <c r="J109" s="1177"/>
      <c r="K109" s="1177"/>
      <c r="L109" s="1177"/>
      <c r="M109" s="1177"/>
      <c r="N109" s="1177"/>
      <c r="O109" s="1177"/>
      <c r="P109" s="1177"/>
      <c r="Q109" s="1177"/>
      <c r="R109" s="1177"/>
      <c r="S109" s="1177"/>
      <c r="T109" s="1177"/>
      <c r="U109" s="1177"/>
      <c r="V109" s="1177"/>
      <c r="W109" s="1177"/>
      <c r="X109" s="1177"/>
      <c r="Y109" s="1177"/>
      <c r="Z109" s="1177"/>
      <c r="AA109" s="1177"/>
      <c r="AB109" s="1178"/>
      <c r="AC109" s="28">
        <f t="shared" si="3"/>
        <v>0</v>
      </c>
      <c r="AD109" s="22" t="s">
        <v>3457</v>
      </c>
      <c r="AE109" s="41">
        <f ca="1">'Alimentazione SP P'!H191+'Alimentazione SP P'!H192+'Alimentazione SP P'!H193</f>
        <v>0</v>
      </c>
      <c r="AF109" s="41">
        <f ca="1">'Alimentazione SP P'!I191+'Alimentazione SP P'!I192+'Alimentazione SP P'!I193</f>
        <v>0</v>
      </c>
    </row>
    <row r="110" spans="1:32" s="99" customFormat="1">
      <c r="A110" s="17" t="s">
        <v>847</v>
      </c>
      <c r="B110" s="1292" t="s">
        <v>858</v>
      </c>
      <c r="C110" s="1293"/>
      <c r="D110" s="1293"/>
      <c r="E110" s="1293"/>
      <c r="F110" s="1293"/>
      <c r="G110" s="1287" t="s">
        <v>859</v>
      </c>
      <c r="H110" s="1288"/>
      <c r="I110" s="1288"/>
      <c r="J110" s="1288"/>
      <c r="K110" s="1288"/>
      <c r="L110" s="1288"/>
      <c r="M110" s="1288"/>
      <c r="N110" s="1288"/>
      <c r="O110" s="1288"/>
      <c r="P110" s="1288"/>
      <c r="Q110" s="1288"/>
      <c r="R110" s="1288"/>
      <c r="S110" s="1288"/>
      <c r="T110" s="1288"/>
      <c r="U110" s="1288"/>
      <c r="V110" s="1288"/>
      <c r="W110" s="1288"/>
      <c r="X110" s="1288"/>
      <c r="Y110" s="1288"/>
      <c r="Z110" s="1288"/>
      <c r="AA110" s="1288"/>
      <c r="AB110" s="1289"/>
      <c r="AC110" s="28">
        <f t="shared" si="3"/>
        <v>0</v>
      </c>
      <c r="AD110" s="22" t="s">
        <v>3457</v>
      </c>
      <c r="AE110" s="44">
        <f ca="1">'Alimentazione SP P'!H195+'Alimentazione SP P'!H196+'Alimentazione SP P'!H197</f>
        <v>0</v>
      </c>
      <c r="AF110" s="44">
        <f ca="1">'Alimentazione SP P'!I195+'Alimentazione SP P'!I196+'Alimentazione SP P'!I197</f>
        <v>0</v>
      </c>
    </row>
    <row r="111" spans="1:32" s="99" customFormat="1" ht="33" customHeight="1">
      <c r="A111" s="22" t="s">
        <v>2617</v>
      </c>
      <c r="B111" s="1292" t="s">
        <v>860</v>
      </c>
      <c r="C111" s="1293"/>
      <c r="D111" s="1293"/>
      <c r="E111" s="1293"/>
      <c r="F111" s="1293"/>
      <c r="G111" s="1287" t="s">
        <v>861</v>
      </c>
      <c r="H111" s="1288"/>
      <c r="I111" s="1288"/>
      <c r="J111" s="1288"/>
      <c r="K111" s="1288"/>
      <c r="L111" s="1288"/>
      <c r="M111" s="1288"/>
      <c r="N111" s="1288"/>
      <c r="O111" s="1288"/>
      <c r="P111" s="1288"/>
      <c r="Q111" s="1288"/>
      <c r="R111" s="1288"/>
      <c r="S111" s="1288"/>
      <c r="T111" s="1288"/>
      <c r="U111" s="1288"/>
      <c r="V111" s="1288"/>
      <c r="W111" s="1288"/>
      <c r="X111" s="1288"/>
      <c r="Y111" s="1288"/>
      <c r="Z111" s="1288"/>
      <c r="AA111" s="1288"/>
      <c r="AB111" s="1289"/>
      <c r="AC111" s="28">
        <f t="shared" si="3"/>
        <v>0</v>
      </c>
      <c r="AD111" s="22" t="s">
        <v>3457</v>
      </c>
      <c r="AE111" s="44">
        <f ca="1">'Alimentazione SP P'!H199+'Alimentazione SP P'!H200+'Alimentazione SP P'!H201</f>
        <v>0</v>
      </c>
      <c r="AF111" s="44">
        <f ca="1">'Alimentazione SP P'!I199+'Alimentazione SP P'!I200+'Alimentazione SP P'!I201</f>
        <v>0</v>
      </c>
    </row>
    <row r="112" spans="1:32" s="99" customFormat="1">
      <c r="A112" s="92"/>
      <c r="B112" s="1296" t="s">
        <v>862</v>
      </c>
      <c r="C112" s="1297"/>
      <c r="D112" s="1297"/>
      <c r="E112" s="1297"/>
      <c r="F112" s="1297"/>
      <c r="G112" s="1311" t="s">
        <v>863</v>
      </c>
      <c r="H112" s="1312"/>
      <c r="I112" s="1312"/>
      <c r="J112" s="1312"/>
      <c r="K112" s="1312"/>
      <c r="L112" s="1312"/>
      <c r="M112" s="1312"/>
      <c r="N112" s="1312"/>
      <c r="O112" s="1312"/>
      <c r="P112" s="1312"/>
      <c r="Q112" s="1312"/>
      <c r="R112" s="1312"/>
      <c r="S112" s="1312"/>
      <c r="T112" s="1312"/>
      <c r="U112" s="1312"/>
      <c r="V112" s="1312"/>
      <c r="W112" s="1312"/>
      <c r="X112" s="1312"/>
      <c r="Y112" s="1312"/>
      <c r="Z112" s="1312"/>
      <c r="AA112" s="1312"/>
      <c r="AB112" s="1313"/>
      <c r="AC112" s="132">
        <f>SUM(AC113:AC115)</f>
        <v>0</v>
      </c>
      <c r="AD112" s="116" t="s">
        <v>3457</v>
      </c>
      <c r="AE112" s="325">
        <f ca="1">SUM(AE113:AE115)</f>
        <v>0</v>
      </c>
      <c r="AF112" s="325">
        <f ca="1">SUM(AF113:AF115)</f>
        <v>0</v>
      </c>
    </row>
    <row r="113" spans="1:32" s="99" customFormat="1">
      <c r="A113" s="17"/>
      <c r="B113" s="1237" t="s">
        <v>864</v>
      </c>
      <c r="C113" s="1238"/>
      <c r="D113" s="1238"/>
      <c r="E113" s="1238"/>
      <c r="F113" s="1238"/>
      <c r="G113" s="1234" t="s">
        <v>865</v>
      </c>
      <c r="H113" s="1235"/>
      <c r="I113" s="1235"/>
      <c r="J113" s="1235"/>
      <c r="K113" s="1235"/>
      <c r="L113" s="1235"/>
      <c r="M113" s="1235"/>
      <c r="N113" s="1235"/>
      <c r="O113" s="1235"/>
      <c r="P113" s="1235"/>
      <c r="Q113" s="1235"/>
      <c r="R113" s="1235"/>
      <c r="S113" s="1235"/>
      <c r="T113" s="1235"/>
      <c r="U113" s="1235"/>
      <c r="V113" s="1235"/>
      <c r="W113" s="1235"/>
      <c r="X113" s="1235"/>
      <c r="Y113" s="1235"/>
      <c r="Z113" s="1235"/>
      <c r="AA113" s="1235"/>
      <c r="AB113" s="1236"/>
      <c r="AC113" s="28">
        <f>ROUND((AE113/1000),0)</f>
        <v>0</v>
      </c>
      <c r="AD113" s="22" t="s">
        <v>3457</v>
      </c>
      <c r="AE113" s="41">
        <f ca="1">'Alimentazione SP P'!H203</f>
        <v>0</v>
      </c>
      <c r="AF113" s="41">
        <f ca="1">'Alimentazione SP P'!I203</f>
        <v>0</v>
      </c>
    </row>
    <row r="114" spans="1:32" s="99" customFormat="1">
      <c r="A114" s="17"/>
      <c r="B114" s="1237" t="s">
        <v>866</v>
      </c>
      <c r="C114" s="1238"/>
      <c r="D114" s="1238"/>
      <c r="E114" s="1238"/>
      <c r="F114" s="1238"/>
      <c r="G114" s="1234" t="s">
        <v>867</v>
      </c>
      <c r="H114" s="1235"/>
      <c r="I114" s="1235"/>
      <c r="J114" s="1235"/>
      <c r="K114" s="1235"/>
      <c r="L114" s="1235"/>
      <c r="M114" s="1235"/>
      <c r="N114" s="1235"/>
      <c r="O114" s="1235"/>
      <c r="P114" s="1235"/>
      <c r="Q114" s="1235"/>
      <c r="R114" s="1235"/>
      <c r="S114" s="1235"/>
      <c r="T114" s="1235"/>
      <c r="U114" s="1235"/>
      <c r="V114" s="1235"/>
      <c r="W114" s="1235"/>
      <c r="X114" s="1235"/>
      <c r="Y114" s="1235"/>
      <c r="Z114" s="1235"/>
      <c r="AA114" s="1235"/>
      <c r="AB114" s="1236"/>
      <c r="AC114" s="28">
        <f>ROUND((AE114/1000),0)</f>
        <v>0</v>
      </c>
      <c r="AD114" s="22" t="s">
        <v>3457</v>
      </c>
      <c r="AE114" s="41">
        <f ca="1">'Alimentazione SP P'!H204</f>
        <v>0</v>
      </c>
      <c r="AF114" s="41">
        <f ca="1">'Alimentazione SP P'!I204</f>
        <v>0</v>
      </c>
    </row>
    <row r="115" spans="1:32" s="99" customFormat="1">
      <c r="A115" s="17"/>
      <c r="B115" s="1237" t="s">
        <v>868</v>
      </c>
      <c r="C115" s="1238"/>
      <c r="D115" s="1238"/>
      <c r="E115" s="1238"/>
      <c r="F115" s="1238"/>
      <c r="G115" s="1234" t="s">
        <v>869</v>
      </c>
      <c r="H115" s="1235"/>
      <c r="I115" s="1235"/>
      <c r="J115" s="1235"/>
      <c r="K115" s="1235"/>
      <c r="L115" s="1235"/>
      <c r="M115" s="1235"/>
      <c r="N115" s="1235"/>
      <c r="O115" s="1235"/>
      <c r="P115" s="1235"/>
      <c r="Q115" s="1235"/>
      <c r="R115" s="1235"/>
      <c r="S115" s="1235"/>
      <c r="T115" s="1235"/>
      <c r="U115" s="1235"/>
      <c r="V115" s="1235"/>
      <c r="W115" s="1235"/>
      <c r="X115" s="1235"/>
      <c r="Y115" s="1235"/>
      <c r="Z115" s="1235"/>
      <c r="AA115" s="1235"/>
      <c r="AB115" s="1236"/>
      <c r="AC115" s="28">
        <f>ROUND((AE115/1000),0)</f>
        <v>0</v>
      </c>
      <c r="AD115" s="22" t="s">
        <v>3457</v>
      </c>
      <c r="AE115" s="41">
        <f ca="1">'Alimentazione SP P'!H206+'Alimentazione SP P'!H207+'Alimentazione SP P'!H208</f>
        <v>0</v>
      </c>
      <c r="AF115" s="41">
        <f ca="1">'Alimentazione SP P'!I206+'Alimentazione SP P'!I207+'Alimentazione SP P'!I208</f>
        <v>0</v>
      </c>
    </row>
    <row r="116" spans="1:32" s="99" customFormat="1">
      <c r="A116" s="116"/>
      <c r="B116" s="1341" t="s">
        <v>870</v>
      </c>
      <c r="C116" s="1342"/>
      <c r="D116" s="1342"/>
      <c r="E116" s="1342"/>
      <c r="F116" s="1342"/>
      <c r="G116" s="1351" t="s">
        <v>3553</v>
      </c>
      <c r="H116" s="1352"/>
      <c r="I116" s="1352"/>
      <c r="J116" s="1352"/>
      <c r="K116" s="1352"/>
      <c r="L116" s="1352"/>
      <c r="M116" s="1352"/>
      <c r="N116" s="1352"/>
      <c r="O116" s="1352"/>
      <c r="P116" s="1352"/>
      <c r="Q116" s="1352"/>
      <c r="R116" s="1352"/>
      <c r="S116" s="1352"/>
      <c r="T116" s="1352"/>
      <c r="U116" s="1352"/>
      <c r="V116" s="1352"/>
      <c r="W116" s="1352"/>
      <c r="X116" s="1352"/>
      <c r="Y116" s="1352"/>
      <c r="Z116" s="1352"/>
      <c r="AA116" s="1352"/>
      <c r="AB116" s="1353"/>
      <c r="AC116" s="134">
        <f>SUM(AC117:AC118)</f>
        <v>0</v>
      </c>
      <c r="AD116" s="116" t="s">
        <v>3457</v>
      </c>
      <c r="AE116" s="328">
        <f ca="1">SUM(AE117:AE118)</f>
        <v>0</v>
      </c>
      <c r="AF116" s="328">
        <f ca="1">SUM(AF117:AF118)</f>
        <v>0</v>
      </c>
    </row>
    <row r="117" spans="1:32" s="99" customFormat="1">
      <c r="A117" s="17"/>
      <c r="B117" s="1237" t="s">
        <v>3554</v>
      </c>
      <c r="C117" s="1238"/>
      <c r="D117" s="1238"/>
      <c r="E117" s="1238"/>
      <c r="F117" s="1238"/>
      <c r="G117" s="1234" t="s">
        <v>3555</v>
      </c>
      <c r="H117" s="1235"/>
      <c r="I117" s="1235"/>
      <c r="J117" s="1235"/>
      <c r="K117" s="1235"/>
      <c r="L117" s="1235"/>
      <c r="M117" s="1235"/>
      <c r="N117" s="1235"/>
      <c r="O117" s="1235"/>
      <c r="P117" s="1235"/>
      <c r="Q117" s="1235"/>
      <c r="R117" s="1235"/>
      <c r="S117" s="1235"/>
      <c r="T117" s="1235"/>
      <c r="U117" s="1235"/>
      <c r="V117" s="1235"/>
      <c r="W117" s="1235"/>
      <c r="X117" s="1235"/>
      <c r="Y117" s="1235"/>
      <c r="Z117" s="1235"/>
      <c r="AA117" s="1235"/>
      <c r="AB117" s="1236"/>
      <c r="AC117" s="28">
        <f>ROUND((AE117/1000),0)</f>
        <v>0</v>
      </c>
      <c r="AD117" s="22" t="s">
        <v>3457</v>
      </c>
      <c r="AE117" s="41">
        <f ca="1">'Alimentazione SP P'!H211+'Alimentazione SP P'!H212+'Alimentazione SP P'!H213</f>
        <v>0</v>
      </c>
      <c r="AF117" s="41">
        <f ca="1">'Alimentazione SP P'!I211+'Alimentazione SP P'!I212+'Alimentazione SP P'!I213</f>
        <v>0</v>
      </c>
    </row>
    <row r="118" spans="1:32" s="99" customFormat="1">
      <c r="A118" s="17"/>
      <c r="B118" s="1237" t="s">
        <v>3556</v>
      </c>
      <c r="C118" s="1238"/>
      <c r="D118" s="1238"/>
      <c r="E118" s="1238"/>
      <c r="F118" s="1238"/>
      <c r="G118" s="1234" t="s">
        <v>3557</v>
      </c>
      <c r="H118" s="1235"/>
      <c r="I118" s="1235"/>
      <c r="J118" s="1235"/>
      <c r="K118" s="1235"/>
      <c r="L118" s="1235"/>
      <c r="M118" s="1235"/>
      <c r="N118" s="1235"/>
      <c r="O118" s="1235"/>
      <c r="P118" s="1235"/>
      <c r="Q118" s="1235"/>
      <c r="R118" s="1235"/>
      <c r="S118" s="1235"/>
      <c r="T118" s="1235"/>
      <c r="U118" s="1235"/>
      <c r="V118" s="1235"/>
      <c r="W118" s="1235"/>
      <c r="X118" s="1235"/>
      <c r="Y118" s="1235"/>
      <c r="Z118" s="1235"/>
      <c r="AA118" s="1235"/>
      <c r="AB118" s="1236"/>
      <c r="AC118" s="28">
        <f>ROUND((AE118/1000),0)</f>
        <v>0</v>
      </c>
      <c r="AD118" s="22" t="s">
        <v>3457</v>
      </c>
      <c r="AE118" s="41">
        <f ca="1">'Alimentazione SP P'!H215+'Alimentazione SP P'!H216+'Alimentazione SP P'!H217+'Alimentazione SP P'!H218+'Alimentazione SP P'!H219+'Alimentazione SP P'!H220+'Alimentazione SP P'!H221</f>
        <v>0</v>
      </c>
      <c r="AF118" s="41">
        <f ca="1">'Alimentazione SP P'!I215+'Alimentazione SP P'!I216+'Alimentazione SP P'!I217+'Alimentazione SP P'!I218+'Alimentazione SP P'!I219+'Alimentazione SP P'!I220+'Alimentazione SP P'!I221</f>
        <v>0</v>
      </c>
    </row>
    <row r="119" spans="1:32" s="99" customFormat="1">
      <c r="A119" s="22"/>
      <c r="B119" s="1304" t="s">
        <v>3558</v>
      </c>
      <c r="C119" s="1305"/>
      <c r="D119" s="1305"/>
      <c r="E119" s="1305"/>
      <c r="F119" s="1305"/>
      <c r="G119" s="1316" t="s">
        <v>3559</v>
      </c>
      <c r="H119" s="1317"/>
      <c r="I119" s="1317"/>
      <c r="J119" s="1317"/>
      <c r="K119" s="1317"/>
      <c r="L119" s="1317"/>
      <c r="M119" s="1317"/>
      <c r="N119" s="1317"/>
      <c r="O119" s="1317"/>
      <c r="P119" s="1317"/>
      <c r="Q119" s="1317"/>
      <c r="R119" s="1317"/>
      <c r="S119" s="1317"/>
      <c r="T119" s="1317"/>
      <c r="U119" s="1317"/>
      <c r="V119" s="1317"/>
      <c r="W119" s="1317"/>
      <c r="X119" s="1317"/>
      <c r="Y119" s="1317"/>
      <c r="Z119" s="1317"/>
      <c r="AA119" s="1317"/>
      <c r="AB119" s="1318"/>
      <c r="AC119" s="28">
        <f>ROUND((AE119/1000),0)</f>
        <v>0</v>
      </c>
      <c r="AD119" s="22" t="s">
        <v>3457</v>
      </c>
      <c r="AE119" s="44">
        <f ca="1">'Alimentazione SP P'!H223+'Alimentazione SP P'!H224</f>
        <v>0</v>
      </c>
      <c r="AF119" s="44">
        <f ca="1">'Alimentazione SP P'!I223+'Alimentazione SP P'!I224</f>
        <v>0</v>
      </c>
    </row>
    <row r="120" spans="1:32" s="99" customFormat="1">
      <c r="A120" s="22"/>
      <c r="B120" s="1304" t="s">
        <v>3560</v>
      </c>
      <c r="C120" s="1305"/>
      <c r="D120" s="1305"/>
      <c r="E120" s="1305"/>
      <c r="F120" s="1305"/>
      <c r="G120" s="1316" t="s">
        <v>3561</v>
      </c>
      <c r="H120" s="1317"/>
      <c r="I120" s="1317"/>
      <c r="J120" s="1317"/>
      <c r="K120" s="1317"/>
      <c r="L120" s="1317"/>
      <c r="M120" s="1317"/>
      <c r="N120" s="1317"/>
      <c r="O120" s="1317"/>
      <c r="P120" s="1317"/>
      <c r="Q120" s="1317"/>
      <c r="R120" s="1317"/>
      <c r="S120" s="1317"/>
      <c r="T120" s="1317"/>
      <c r="U120" s="1317"/>
      <c r="V120" s="1317"/>
      <c r="W120" s="1317"/>
      <c r="X120" s="1317"/>
      <c r="Y120" s="1317"/>
      <c r="Z120" s="1317"/>
      <c r="AA120" s="1317"/>
      <c r="AB120" s="1318"/>
      <c r="AC120" s="28">
        <f>ROUND((AE120/1000),0)</f>
        <v>0</v>
      </c>
      <c r="AD120" s="22" t="s">
        <v>3457</v>
      </c>
      <c r="AE120" s="44">
        <f ca="1">'Alimentazione SP P'!H226+'Alimentazione SP P'!H227+'Alimentazione SP P'!H228+'Alimentazione SP P'!H229+'Alimentazione SP P'!H230+'Alimentazione SP P'!H231+'Alimentazione SP P'!H232+'Alimentazione SP P'!H233</f>
        <v>0</v>
      </c>
      <c r="AF120" s="44">
        <f ca="1">'Alimentazione SP P'!I226+'Alimentazione SP P'!I227+'Alimentazione SP P'!I228+'Alimentazione SP P'!I229+'Alimentazione SP P'!I230+'Alimentazione SP P'!I231+'Alimentazione SP P'!I232+'Alimentazione SP P'!I233</f>
        <v>0</v>
      </c>
    </row>
    <row r="121" spans="1:32" s="99" customFormat="1">
      <c r="A121" s="22"/>
      <c r="B121" s="1304" t="s">
        <v>3562</v>
      </c>
      <c r="C121" s="1305"/>
      <c r="D121" s="1305"/>
      <c r="E121" s="1305"/>
      <c r="F121" s="1305"/>
      <c r="G121" s="1316" t="s">
        <v>3563</v>
      </c>
      <c r="H121" s="1317"/>
      <c r="I121" s="1317"/>
      <c r="J121" s="1317"/>
      <c r="K121" s="1317"/>
      <c r="L121" s="1317"/>
      <c r="M121" s="1317"/>
      <c r="N121" s="1317"/>
      <c r="O121" s="1317"/>
      <c r="P121" s="1317"/>
      <c r="Q121" s="1317"/>
      <c r="R121" s="1317"/>
      <c r="S121" s="1317"/>
      <c r="T121" s="1317"/>
      <c r="U121" s="1317"/>
      <c r="V121" s="1317"/>
      <c r="W121" s="1317"/>
      <c r="X121" s="1317"/>
      <c r="Y121" s="1317"/>
      <c r="Z121" s="1317"/>
      <c r="AA121" s="1317"/>
      <c r="AB121" s="1318"/>
      <c r="AC121" s="28">
        <f>ROUND((AE121/1000),0)</f>
        <v>0</v>
      </c>
      <c r="AD121" s="22" t="s">
        <v>3457</v>
      </c>
      <c r="AE121" s="44">
        <f ca="1">'Alimentazione SP P'!H235+'Alimentazione SP P'!H236+'Alimentazione SP P'!H237+'Alimentazione SP P'!H238+'Alimentazione SP P'!H239+'Alimentazione SP P'!H240+'Alimentazione SP P'!H241+'Alimentazione SP P'!H242+'Alimentazione SP P'!H243</f>
        <v>0</v>
      </c>
      <c r="AF121" s="44">
        <f ca="1">'Alimentazione SP P'!I235+'Alimentazione SP P'!I236+'Alimentazione SP P'!I237+'Alimentazione SP P'!I238+'Alimentazione SP P'!I239+'Alimentazione SP P'!I240+'Alimentazione SP P'!I241+'Alimentazione SP P'!I242+'Alimentazione SP P'!I243</f>
        <v>0</v>
      </c>
    </row>
    <row r="122" spans="1:32" s="99" customFormat="1">
      <c r="A122" s="116"/>
      <c r="B122" s="1296" t="s">
        <v>3564</v>
      </c>
      <c r="C122" s="1297"/>
      <c r="D122" s="1297"/>
      <c r="E122" s="1297"/>
      <c r="F122" s="1297"/>
      <c r="G122" s="1311" t="s">
        <v>3565</v>
      </c>
      <c r="H122" s="1312"/>
      <c r="I122" s="1312"/>
      <c r="J122" s="1312"/>
      <c r="K122" s="1312"/>
      <c r="L122" s="1312"/>
      <c r="M122" s="1312"/>
      <c r="N122" s="1312"/>
      <c r="O122" s="1312"/>
      <c r="P122" s="1312"/>
      <c r="Q122" s="1312"/>
      <c r="R122" s="1312"/>
      <c r="S122" s="1312"/>
      <c r="T122" s="1312"/>
      <c r="U122" s="1312"/>
      <c r="V122" s="1312"/>
      <c r="W122" s="1312"/>
      <c r="X122" s="1312"/>
      <c r="Y122" s="1312"/>
      <c r="Z122" s="1312"/>
      <c r="AA122" s="1312"/>
      <c r="AB122" s="1313"/>
      <c r="AC122" s="132">
        <f>SUM(AC123:AC126)</f>
        <v>0</v>
      </c>
      <c r="AD122" s="116" t="s">
        <v>3457</v>
      </c>
      <c r="AE122" s="325">
        <f ca="1">SUM(AE123:AE126)</f>
        <v>0</v>
      </c>
      <c r="AF122" s="325">
        <f ca="1">SUM(AF123:AF126)</f>
        <v>0</v>
      </c>
    </row>
    <row r="123" spans="1:32" s="99" customFormat="1">
      <c r="A123" s="22"/>
      <c r="B123" s="1301" t="s">
        <v>3566</v>
      </c>
      <c r="C123" s="1302"/>
      <c r="D123" s="1302"/>
      <c r="E123" s="1302"/>
      <c r="F123" s="1302"/>
      <c r="G123" s="1306" t="s">
        <v>3567</v>
      </c>
      <c r="H123" s="1307"/>
      <c r="I123" s="1307"/>
      <c r="J123" s="1307"/>
      <c r="K123" s="1307"/>
      <c r="L123" s="1307"/>
      <c r="M123" s="1307"/>
      <c r="N123" s="1307"/>
      <c r="O123" s="1307"/>
      <c r="P123" s="1307"/>
      <c r="Q123" s="1307"/>
      <c r="R123" s="1307"/>
      <c r="S123" s="1307"/>
      <c r="T123" s="1307"/>
      <c r="U123" s="1307"/>
      <c r="V123" s="1307"/>
      <c r="W123" s="1307"/>
      <c r="X123" s="1307"/>
      <c r="Y123" s="1307"/>
      <c r="Z123" s="1307"/>
      <c r="AA123" s="1307"/>
      <c r="AB123" s="1308"/>
      <c r="AC123" s="28">
        <f>ROUND((AE123/1000),0)</f>
        <v>0</v>
      </c>
      <c r="AD123" s="22" t="s">
        <v>3457</v>
      </c>
      <c r="AE123" s="45">
        <f ca="1">'Alimentazione SP P'!H245</f>
        <v>0</v>
      </c>
      <c r="AF123" s="45">
        <f ca="1">'Alimentazione SP P'!I245</f>
        <v>0</v>
      </c>
    </row>
    <row r="124" spans="1:32" s="99" customFormat="1">
      <c r="A124" s="17"/>
      <c r="B124" s="1301" t="s">
        <v>3568</v>
      </c>
      <c r="C124" s="1302"/>
      <c r="D124" s="1302"/>
      <c r="E124" s="1302"/>
      <c r="F124" s="1302"/>
      <c r="G124" s="1306" t="s">
        <v>3569</v>
      </c>
      <c r="H124" s="1307"/>
      <c r="I124" s="1307"/>
      <c r="J124" s="1307"/>
      <c r="K124" s="1307"/>
      <c r="L124" s="1307"/>
      <c r="M124" s="1307"/>
      <c r="N124" s="1307"/>
      <c r="O124" s="1307"/>
      <c r="P124" s="1307"/>
      <c r="Q124" s="1307"/>
      <c r="R124" s="1307"/>
      <c r="S124" s="1307"/>
      <c r="T124" s="1307"/>
      <c r="U124" s="1307"/>
      <c r="V124" s="1307"/>
      <c r="W124" s="1307"/>
      <c r="X124" s="1307"/>
      <c r="Y124" s="1307"/>
      <c r="Z124" s="1307"/>
      <c r="AA124" s="1307"/>
      <c r="AB124" s="1308"/>
      <c r="AC124" s="28">
        <f>ROUND((AE124/1000),0)</f>
        <v>0</v>
      </c>
      <c r="AD124" s="22" t="s">
        <v>3457</v>
      </c>
      <c r="AE124" s="41">
        <f ca="1">'Alimentazione SP P'!H247+'Alimentazione SP P'!H248</f>
        <v>0</v>
      </c>
      <c r="AF124" s="41">
        <f ca="1">'Alimentazione SP P'!I247+'Alimentazione SP P'!I248</f>
        <v>0</v>
      </c>
    </row>
    <row r="125" spans="1:32" s="99" customFormat="1">
      <c r="A125" s="17"/>
      <c r="B125" s="1301" t="s">
        <v>3570</v>
      </c>
      <c r="C125" s="1302"/>
      <c r="D125" s="1302"/>
      <c r="E125" s="1302"/>
      <c r="F125" s="1302"/>
      <c r="G125" s="1306" t="s">
        <v>3571</v>
      </c>
      <c r="H125" s="1307"/>
      <c r="I125" s="1307"/>
      <c r="J125" s="1307"/>
      <c r="K125" s="1307"/>
      <c r="L125" s="1307"/>
      <c r="M125" s="1307"/>
      <c r="N125" s="1307"/>
      <c r="O125" s="1307"/>
      <c r="P125" s="1307"/>
      <c r="Q125" s="1307"/>
      <c r="R125" s="1307"/>
      <c r="S125" s="1307"/>
      <c r="T125" s="1307"/>
      <c r="U125" s="1307"/>
      <c r="V125" s="1307"/>
      <c r="W125" s="1307"/>
      <c r="X125" s="1307"/>
      <c r="Y125" s="1307"/>
      <c r="Z125" s="1307"/>
      <c r="AA125" s="1307"/>
      <c r="AB125" s="1308"/>
      <c r="AC125" s="28">
        <f>ROUND((AE125/1000),0)</f>
        <v>0</v>
      </c>
      <c r="AD125" s="22" t="s">
        <v>3457</v>
      </c>
      <c r="AE125" s="41">
        <f ca="1">'Alimentazione SP P'!H250+'Alimentazione SP P'!H251</f>
        <v>0</v>
      </c>
      <c r="AF125" s="41">
        <f ca="1">'Alimentazione SP P'!I250+'Alimentazione SP P'!I251</f>
        <v>0</v>
      </c>
    </row>
    <row r="126" spans="1:32" s="99" customFormat="1" ht="15.75" thickBot="1">
      <c r="A126" s="17"/>
      <c r="B126" s="1346" t="s">
        <v>3572</v>
      </c>
      <c r="C126" s="1347"/>
      <c r="D126" s="1347"/>
      <c r="E126" s="1347"/>
      <c r="F126" s="1347"/>
      <c r="G126" s="1343" t="s">
        <v>3573</v>
      </c>
      <c r="H126" s="1344"/>
      <c r="I126" s="1344"/>
      <c r="J126" s="1344"/>
      <c r="K126" s="1344"/>
      <c r="L126" s="1344"/>
      <c r="M126" s="1344"/>
      <c r="N126" s="1344"/>
      <c r="O126" s="1344"/>
      <c r="P126" s="1344"/>
      <c r="Q126" s="1344"/>
      <c r="R126" s="1344"/>
      <c r="S126" s="1344"/>
      <c r="T126" s="1344"/>
      <c r="U126" s="1344"/>
      <c r="V126" s="1344"/>
      <c r="W126" s="1344"/>
      <c r="X126" s="1344"/>
      <c r="Y126" s="1344"/>
      <c r="Z126" s="1344"/>
      <c r="AA126" s="1344"/>
      <c r="AB126" s="1345"/>
      <c r="AC126" s="28">
        <f>ROUND((AE126/1000),0)</f>
        <v>0</v>
      </c>
      <c r="AD126" s="22" t="s">
        <v>3457</v>
      </c>
      <c r="AE126" s="334">
        <f ca="1">'Alimentazione SP P'!H253+'Alimentazione SP P'!H254+'Alimentazione SP P'!H255+'Alimentazione SP P'!H256+'Alimentazione SP P'!H258+'Alimentazione SP P'!H259+'Alimentazione SP P'!H260+'Alimentazione SP P'!H261+'Alimentazione SP P'!H262+'Alimentazione SP P'!H264+'Alimentazione SP P'!H265+'Alimentazione SP P'!H266+'Alimentazione SP P'!H267+'Alimentazione SP P'!H269+'Alimentazione SP P'!H270+'Alimentazione SP P'!H271+'Alimentazione SP P'!H272</f>
        <v>0</v>
      </c>
      <c r="AF126" s="334">
        <f ca="1">'Alimentazione SP P'!I253+'Alimentazione SP P'!I254+'Alimentazione SP P'!I255+'Alimentazione SP P'!I256+'Alimentazione SP P'!I258+'Alimentazione SP P'!I259+'Alimentazione SP P'!I260+'Alimentazione SP P'!I261+'Alimentazione SP P'!I262+'Alimentazione SP P'!I264+'Alimentazione SP P'!I265+'Alimentazione SP P'!I266+'Alimentazione SP P'!I267+'Alimentazione SP P'!I269+'Alimentazione SP P'!I270+'Alimentazione SP P'!I271+'Alimentazione SP P'!I272</f>
        <v>0</v>
      </c>
    </row>
    <row r="127" spans="1:32" s="99" customFormat="1">
      <c r="A127" s="104"/>
      <c r="B127" s="1326" t="s">
        <v>2779</v>
      </c>
      <c r="C127" s="1327"/>
      <c r="D127" s="1327"/>
      <c r="E127" s="1327"/>
      <c r="F127" s="1327"/>
      <c r="G127" s="1328" t="s">
        <v>2780</v>
      </c>
      <c r="H127" s="1329"/>
      <c r="I127" s="1329"/>
      <c r="J127" s="1329"/>
      <c r="K127" s="1329"/>
      <c r="L127" s="1329"/>
      <c r="M127" s="1329"/>
      <c r="N127" s="1329"/>
      <c r="O127" s="1329"/>
      <c r="P127" s="1329"/>
      <c r="Q127" s="1329"/>
      <c r="R127" s="1329"/>
      <c r="S127" s="1329"/>
      <c r="T127" s="1329"/>
      <c r="U127" s="1329"/>
      <c r="V127" s="1329"/>
      <c r="W127" s="1329"/>
      <c r="X127" s="1329"/>
      <c r="Y127" s="1329"/>
      <c r="Z127" s="1329"/>
      <c r="AA127" s="1329"/>
      <c r="AB127" s="1330"/>
      <c r="AC127" s="138">
        <f>AC128+AC131</f>
        <v>0</v>
      </c>
      <c r="AD127" s="122" t="s">
        <v>3457</v>
      </c>
      <c r="AE127" s="332">
        <f ca="1">AE128+AE131</f>
        <v>0</v>
      </c>
      <c r="AF127" s="332">
        <f ca="1">AF128+AF131</f>
        <v>0</v>
      </c>
    </row>
    <row r="128" spans="1:32" s="99" customFormat="1">
      <c r="A128" s="92"/>
      <c r="B128" s="1296" t="s">
        <v>2781</v>
      </c>
      <c r="C128" s="1297"/>
      <c r="D128" s="1297"/>
      <c r="E128" s="1297"/>
      <c r="F128" s="1297"/>
      <c r="G128" s="1311" t="s">
        <v>2782</v>
      </c>
      <c r="H128" s="1312"/>
      <c r="I128" s="1312"/>
      <c r="J128" s="1312"/>
      <c r="K128" s="1312"/>
      <c r="L128" s="1312"/>
      <c r="M128" s="1312"/>
      <c r="N128" s="1312"/>
      <c r="O128" s="1312"/>
      <c r="P128" s="1312"/>
      <c r="Q128" s="1312"/>
      <c r="R128" s="1312"/>
      <c r="S128" s="1312"/>
      <c r="T128" s="1312"/>
      <c r="U128" s="1312"/>
      <c r="V128" s="1312"/>
      <c r="W128" s="1312"/>
      <c r="X128" s="1312"/>
      <c r="Y128" s="1312"/>
      <c r="Z128" s="1312"/>
      <c r="AA128" s="1312"/>
      <c r="AB128" s="1313"/>
      <c r="AC128" s="132">
        <f>SUM(AC129:AC130)</f>
        <v>0</v>
      </c>
      <c r="AD128" s="116" t="s">
        <v>3457</v>
      </c>
      <c r="AE128" s="325">
        <f ca="1">SUM(AE129:AE130)</f>
        <v>0</v>
      </c>
      <c r="AF128" s="325">
        <f ca="1">SUM(AF129:AF130)</f>
        <v>0</v>
      </c>
    </row>
    <row r="129" spans="1:32" s="99" customFormat="1">
      <c r="A129" s="17"/>
      <c r="B129" s="1301" t="s">
        <v>2783</v>
      </c>
      <c r="C129" s="1302"/>
      <c r="D129" s="1302"/>
      <c r="E129" s="1302"/>
      <c r="F129" s="1302"/>
      <c r="G129" s="1306" t="s">
        <v>2784</v>
      </c>
      <c r="H129" s="1307"/>
      <c r="I129" s="1307"/>
      <c r="J129" s="1307"/>
      <c r="K129" s="1307"/>
      <c r="L129" s="1307"/>
      <c r="M129" s="1307"/>
      <c r="N129" s="1307"/>
      <c r="O129" s="1307"/>
      <c r="P129" s="1307"/>
      <c r="Q129" s="1307"/>
      <c r="R129" s="1307"/>
      <c r="S129" s="1307"/>
      <c r="T129" s="1307"/>
      <c r="U129" s="1307"/>
      <c r="V129" s="1307"/>
      <c r="W129" s="1307"/>
      <c r="X129" s="1307"/>
      <c r="Y129" s="1307"/>
      <c r="Z129" s="1307"/>
      <c r="AA129" s="1307"/>
      <c r="AB129" s="1308"/>
      <c r="AC129" s="28">
        <f>ROUND((AE129/1000),0)</f>
        <v>0</v>
      </c>
      <c r="AD129" s="22" t="s">
        <v>3457</v>
      </c>
      <c r="AE129" s="45">
        <f ca="1">'Alimentazione SP P'!H275</f>
        <v>0</v>
      </c>
      <c r="AF129" s="45">
        <f ca="1">'Alimentazione SP P'!I275</f>
        <v>0</v>
      </c>
    </row>
    <row r="130" spans="1:32" s="99" customFormat="1">
      <c r="A130" s="22" t="s">
        <v>2617</v>
      </c>
      <c r="B130" s="1301" t="s">
        <v>2785</v>
      </c>
      <c r="C130" s="1302"/>
      <c r="D130" s="1302"/>
      <c r="E130" s="1302"/>
      <c r="F130" s="1302"/>
      <c r="G130" s="1306" t="s">
        <v>2786</v>
      </c>
      <c r="H130" s="1307"/>
      <c r="I130" s="1307"/>
      <c r="J130" s="1307"/>
      <c r="K130" s="1307"/>
      <c r="L130" s="1307"/>
      <c r="M130" s="1307"/>
      <c r="N130" s="1307"/>
      <c r="O130" s="1307"/>
      <c r="P130" s="1307"/>
      <c r="Q130" s="1307"/>
      <c r="R130" s="1307"/>
      <c r="S130" s="1307"/>
      <c r="T130" s="1307"/>
      <c r="U130" s="1307"/>
      <c r="V130" s="1307"/>
      <c r="W130" s="1307"/>
      <c r="X130" s="1307"/>
      <c r="Y130" s="1307"/>
      <c r="Z130" s="1307"/>
      <c r="AA130" s="1307"/>
      <c r="AB130" s="1308"/>
      <c r="AC130" s="28">
        <f>ROUND((AE130/1000),0)</f>
        <v>0</v>
      </c>
      <c r="AD130" s="22" t="s">
        <v>3457</v>
      </c>
      <c r="AE130" s="45">
        <f ca="1">'Alimentazione SP P'!H276</f>
        <v>0</v>
      </c>
      <c r="AF130" s="45">
        <f ca="1">'Alimentazione SP P'!I276</f>
        <v>0</v>
      </c>
    </row>
    <row r="131" spans="1:32" s="99" customFormat="1">
      <c r="A131" s="92"/>
      <c r="B131" s="1296" t="s">
        <v>2810</v>
      </c>
      <c r="C131" s="1297"/>
      <c r="D131" s="1297"/>
      <c r="E131" s="1297"/>
      <c r="F131" s="1297"/>
      <c r="G131" s="1311" t="s">
        <v>2811</v>
      </c>
      <c r="H131" s="1312"/>
      <c r="I131" s="1312"/>
      <c r="J131" s="1312"/>
      <c r="K131" s="1312"/>
      <c r="L131" s="1312"/>
      <c r="M131" s="1312"/>
      <c r="N131" s="1312"/>
      <c r="O131" s="1312"/>
      <c r="P131" s="1312"/>
      <c r="Q131" s="1312"/>
      <c r="R131" s="1312"/>
      <c r="S131" s="1312"/>
      <c r="T131" s="1312"/>
      <c r="U131" s="1312"/>
      <c r="V131" s="1312"/>
      <c r="W131" s="1312"/>
      <c r="X131" s="1312"/>
      <c r="Y131" s="1312"/>
      <c r="Z131" s="1312"/>
      <c r="AA131" s="1312"/>
      <c r="AB131" s="1313"/>
      <c r="AC131" s="132">
        <f>SUM(AC132:AC133)</f>
        <v>0</v>
      </c>
      <c r="AD131" s="116" t="s">
        <v>3457</v>
      </c>
      <c r="AE131" s="325">
        <f ca="1">SUM(AE132:AE133)</f>
        <v>0</v>
      </c>
      <c r="AF131" s="325">
        <f ca="1">SUM(AF132:AF133)</f>
        <v>0</v>
      </c>
    </row>
    <row r="132" spans="1:32" s="99" customFormat="1">
      <c r="A132" s="17"/>
      <c r="B132" s="1301" t="s">
        <v>2812</v>
      </c>
      <c r="C132" s="1302"/>
      <c r="D132" s="1302"/>
      <c r="E132" s="1302"/>
      <c r="F132" s="1302"/>
      <c r="G132" s="1306" t="s">
        <v>2813</v>
      </c>
      <c r="H132" s="1307"/>
      <c r="I132" s="1307"/>
      <c r="J132" s="1307"/>
      <c r="K132" s="1307"/>
      <c r="L132" s="1307"/>
      <c r="M132" s="1307"/>
      <c r="N132" s="1307"/>
      <c r="O132" s="1307"/>
      <c r="P132" s="1307"/>
      <c r="Q132" s="1307"/>
      <c r="R132" s="1307"/>
      <c r="S132" s="1307"/>
      <c r="T132" s="1307"/>
      <c r="U132" s="1307"/>
      <c r="V132" s="1307"/>
      <c r="W132" s="1307"/>
      <c r="X132" s="1307"/>
      <c r="Y132" s="1307"/>
      <c r="Z132" s="1307"/>
      <c r="AA132" s="1307"/>
      <c r="AB132" s="1308"/>
      <c r="AC132" s="28">
        <f>ROUND((AE132/1000),0)</f>
        <v>0</v>
      </c>
      <c r="AD132" s="22" t="s">
        <v>3457</v>
      </c>
      <c r="AE132" s="45">
        <f ca="1">'Alimentazione SP P'!H278</f>
        <v>0</v>
      </c>
      <c r="AF132" s="45">
        <f ca="1">'Alimentazione SP P'!I278</f>
        <v>0</v>
      </c>
    </row>
    <row r="133" spans="1:32" s="99" customFormat="1" ht="15.75" thickBot="1">
      <c r="A133" s="100" t="s">
        <v>2617</v>
      </c>
      <c r="B133" s="1346" t="s">
        <v>2814</v>
      </c>
      <c r="C133" s="1347"/>
      <c r="D133" s="1347"/>
      <c r="E133" s="1347"/>
      <c r="F133" s="1347"/>
      <c r="G133" s="1343" t="s">
        <v>2815</v>
      </c>
      <c r="H133" s="1344"/>
      <c r="I133" s="1344"/>
      <c r="J133" s="1344"/>
      <c r="K133" s="1344"/>
      <c r="L133" s="1344"/>
      <c r="M133" s="1344"/>
      <c r="N133" s="1344"/>
      <c r="O133" s="1344"/>
      <c r="P133" s="1344"/>
      <c r="Q133" s="1344"/>
      <c r="R133" s="1344"/>
      <c r="S133" s="1344"/>
      <c r="T133" s="1344"/>
      <c r="U133" s="1344"/>
      <c r="V133" s="1344"/>
      <c r="W133" s="1344"/>
      <c r="X133" s="1344"/>
      <c r="Y133" s="1344"/>
      <c r="Z133" s="1344"/>
      <c r="AA133" s="1344"/>
      <c r="AB133" s="1345"/>
      <c r="AC133" s="28">
        <f>ROUND((AE133/1000),0)</f>
        <v>0</v>
      </c>
      <c r="AD133" s="22" t="s">
        <v>3457</v>
      </c>
      <c r="AE133" s="343">
        <f ca="1">'Alimentazione SP P'!H279</f>
        <v>0</v>
      </c>
      <c r="AF133" s="343">
        <f ca="1">'Alimentazione SP P'!I279</f>
        <v>0</v>
      </c>
    </row>
    <row r="134" spans="1:32" s="99" customFormat="1">
      <c r="A134" s="105"/>
      <c r="B134" s="1354" t="s">
        <v>2816</v>
      </c>
      <c r="C134" s="1355"/>
      <c r="D134" s="1355"/>
      <c r="E134" s="1355"/>
      <c r="F134" s="1355"/>
      <c r="G134" s="1348" t="s">
        <v>2817</v>
      </c>
      <c r="H134" s="1349"/>
      <c r="I134" s="1349"/>
      <c r="J134" s="1349"/>
      <c r="K134" s="1349"/>
      <c r="L134" s="1349"/>
      <c r="M134" s="1349"/>
      <c r="N134" s="1349"/>
      <c r="O134" s="1349"/>
      <c r="P134" s="1349"/>
      <c r="Q134" s="1349"/>
      <c r="R134" s="1349"/>
      <c r="S134" s="1349"/>
      <c r="T134" s="1349"/>
      <c r="U134" s="1349"/>
      <c r="V134" s="1349"/>
      <c r="W134" s="1349"/>
      <c r="X134" s="1349"/>
      <c r="Y134" s="1349"/>
      <c r="Z134" s="1349"/>
      <c r="AA134" s="1349"/>
      <c r="AB134" s="1350"/>
      <c r="AC134" s="141">
        <f>SUM(AC135:AC138)</f>
        <v>0</v>
      </c>
      <c r="AD134" s="123" t="s">
        <v>3457</v>
      </c>
      <c r="AE134" s="336">
        <f ca="1">SUM(AE135:AE138)</f>
        <v>0</v>
      </c>
      <c r="AF134" s="336">
        <f ca="1">SUM(AF135:AF138)</f>
        <v>0</v>
      </c>
    </row>
    <row r="135" spans="1:32" s="99" customFormat="1">
      <c r="A135" s="17"/>
      <c r="B135" s="1290" t="s">
        <v>2818</v>
      </c>
      <c r="C135" s="1291"/>
      <c r="D135" s="1291"/>
      <c r="E135" s="1291"/>
      <c r="F135" s="1291"/>
      <c r="G135" s="1298" t="s">
        <v>2819</v>
      </c>
      <c r="H135" s="1299"/>
      <c r="I135" s="1299"/>
      <c r="J135" s="1299"/>
      <c r="K135" s="1299"/>
      <c r="L135" s="1299"/>
      <c r="M135" s="1299"/>
      <c r="N135" s="1299"/>
      <c r="O135" s="1299"/>
      <c r="P135" s="1299"/>
      <c r="Q135" s="1299"/>
      <c r="R135" s="1299"/>
      <c r="S135" s="1299"/>
      <c r="T135" s="1299"/>
      <c r="U135" s="1299"/>
      <c r="V135" s="1299"/>
      <c r="W135" s="1299"/>
      <c r="X135" s="1299"/>
      <c r="Y135" s="1299"/>
      <c r="Z135" s="1299"/>
      <c r="AA135" s="1299"/>
      <c r="AB135" s="1300"/>
      <c r="AC135" s="28">
        <f>ROUND((AE135/1000),0)</f>
        <v>0</v>
      </c>
      <c r="AD135" s="22" t="s">
        <v>3457</v>
      </c>
      <c r="AE135" s="41">
        <f ca="1">'Alimentazione SP P'!H285</f>
        <v>0</v>
      </c>
      <c r="AF135" s="41">
        <f ca="1">'Alimentazione SP P'!I285</f>
        <v>0</v>
      </c>
    </row>
    <row r="136" spans="1:32" s="99" customFormat="1">
      <c r="A136" s="17"/>
      <c r="B136" s="1290" t="s">
        <v>2820</v>
      </c>
      <c r="C136" s="1291"/>
      <c r="D136" s="1291"/>
      <c r="E136" s="1291"/>
      <c r="F136" s="1291"/>
      <c r="G136" s="1298" t="s">
        <v>2821</v>
      </c>
      <c r="H136" s="1299"/>
      <c r="I136" s="1299"/>
      <c r="J136" s="1299"/>
      <c r="K136" s="1299"/>
      <c r="L136" s="1299"/>
      <c r="M136" s="1299"/>
      <c r="N136" s="1299"/>
      <c r="O136" s="1299"/>
      <c r="P136" s="1299"/>
      <c r="Q136" s="1299"/>
      <c r="R136" s="1299"/>
      <c r="S136" s="1299"/>
      <c r="T136" s="1299"/>
      <c r="U136" s="1299"/>
      <c r="V136" s="1299"/>
      <c r="W136" s="1299"/>
      <c r="X136" s="1299"/>
      <c r="Y136" s="1299"/>
      <c r="Z136" s="1299"/>
      <c r="AA136" s="1299"/>
      <c r="AB136" s="1300"/>
      <c r="AC136" s="28">
        <f>ROUND((AE136/1000),0)</f>
        <v>0</v>
      </c>
      <c r="AD136" s="22" t="s">
        <v>3457</v>
      </c>
      <c r="AE136" s="41">
        <f ca="1">'Alimentazione SP P'!H286</f>
        <v>0</v>
      </c>
      <c r="AF136" s="41">
        <f ca="1">'Alimentazione SP P'!I286</f>
        <v>0</v>
      </c>
    </row>
    <row r="137" spans="1:32" s="99" customFormat="1">
      <c r="A137" s="17"/>
      <c r="B137" s="1367" t="s">
        <v>2822</v>
      </c>
      <c r="C137" s="1368"/>
      <c r="D137" s="1368"/>
      <c r="E137" s="1368"/>
      <c r="F137" s="1368"/>
      <c r="G137" s="1369" t="s">
        <v>2823</v>
      </c>
      <c r="H137" s="1370"/>
      <c r="I137" s="1370"/>
      <c r="J137" s="1370"/>
      <c r="K137" s="1370"/>
      <c r="L137" s="1370"/>
      <c r="M137" s="1370"/>
      <c r="N137" s="1370"/>
      <c r="O137" s="1370"/>
      <c r="P137" s="1370"/>
      <c r="Q137" s="1370"/>
      <c r="R137" s="1370"/>
      <c r="S137" s="1370"/>
      <c r="T137" s="1370"/>
      <c r="U137" s="1370"/>
      <c r="V137" s="1370"/>
      <c r="W137" s="1370"/>
      <c r="X137" s="1370"/>
      <c r="Y137" s="1370"/>
      <c r="Z137" s="1370"/>
      <c r="AA137" s="1370"/>
      <c r="AB137" s="1371"/>
      <c r="AC137" s="28">
        <f>ROUND((AE137/1000),0)</f>
        <v>0</v>
      </c>
      <c r="AD137" s="22" t="s">
        <v>3457</v>
      </c>
      <c r="AE137" s="41">
        <f ca="1">'Alimentazione SP P'!H287</f>
        <v>0</v>
      </c>
      <c r="AF137" s="41">
        <f ca="1">'Alimentazione SP P'!I287</f>
        <v>0</v>
      </c>
    </row>
    <row r="138" spans="1:32" s="99" customFormat="1" ht="15.75" thickBot="1">
      <c r="A138" s="100"/>
      <c r="B138" s="1372" t="s">
        <v>2824</v>
      </c>
      <c r="C138" s="1373"/>
      <c r="D138" s="1373"/>
      <c r="E138" s="1373"/>
      <c r="F138" s="1373"/>
      <c r="G138" s="1374" t="s">
        <v>2825</v>
      </c>
      <c r="H138" s="1375"/>
      <c r="I138" s="1375"/>
      <c r="J138" s="1375"/>
      <c r="K138" s="1375"/>
      <c r="L138" s="1375"/>
      <c r="M138" s="1375"/>
      <c r="N138" s="1375"/>
      <c r="O138" s="1375"/>
      <c r="P138" s="1375"/>
      <c r="Q138" s="1375"/>
      <c r="R138" s="1375"/>
      <c r="S138" s="1375"/>
      <c r="T138" s="1375"/>
      <c r="U138" s="1375"/>
      <c r="V138" s="1375"/>
      <c r="W138" s="1375"/>
      <c r="X138" s="1375"/>
      <c r="Y138" s="1375"/>
      <c r="Z138" s="1375"/>
      <c r="AA138" s="1375"/>
      <c r="AB138" s="1376"/>
      <c r="AC138" s="28">
        <f>ROUND((AE138/1000),0)</f>
        <v>0</v>
      </c>
      <c r="AD138" s="124" t="s">
        <v>3457</v>
      </c>
      <c r="AE138" s="334">
        <f ca="1">'Alimentazione SP P'!H289+'Alimentazione SP P'!H290+'Alimentazione SP P'!H291+'Alimentazione SP P'!H292+'Alimentazione SP P'!H293+'Alimentazione SP P'!H294+'Alimentazione SP P'!H295</f>
        <v>0</v>
      </c>
      <c r="AF138" s="334">
        <f ca="1">'Alimentazione SP P'!I289+'Alimentazione SP P'!I290+'Alimentazione SP P'!I291+'Alimentazione SP P'!I292+'Alimentazione SP P'!I293+'Alimentazione SP P'!I294+'Alimentazione SP P'!I295</f>
        <v>0</v>
      </c>
    </row>
    <row r="139" spans="1:32" ht="15.75" thickBot="1">
      <c r="A139" s="23"/>
      <c r="B139" s="125"/>
      <c r="C139" s="125"/>
      <c r="D139" s="125"/>
      <c r="E139" s="125"/>
      <c r="F139" s="125"/>
      <c r="G139" s="1276" t="s">
        <v>2826</v>
      </c>
      <c r="H139" s="1276"/>
      <c r="I139" s="1276"/>
      <c r="J139" s="1276"/>
      <c r="K139" s="1276"/>
      <c r="L139" s="1276"/>
      <c r="M139" s="1276"/>
      <c r="N139" s="1276"/>
      <c r="O139" s="1276"/>
      <c r="P139" s="1276"/>
      <c r="Q139" s="1276"/>
      <c r="R139" s="1276"/>
      <c r="S139" s="1276"/>
      <c r="T139" s="1276"/>
      <c r="U139" s="1276"/>
      <c r="V139" s="1276"/>
      <c r="W139" s="1276"/>
      <c r="X139" s="1276"/>
      <c r="Y139" s="1276"/>
      <c r="Z139" s="1276"/>
      <c r="AA139" s="1276"/>
      <c r="AB139" s="110"/>
      <c r="AC139" s="149">
        <f>+AC32+AC56+AC84+AC87+AC127</f>
        <v>0</v>
      </c>
      <c r="AD139" s="90"/>
      <c r="AE139" s="338">
        <f>+AE32+AE56+AE84+AE87+AE127</f>
        <v>0</v>
      </c>
      <c r="AF139" s="338">
        <f>+AF32+AF56+AF84+AF87+AF127</f>
        <v>0</v>
      </c>
    </row>
    <row r="140" spans="1:32" ht="15.75" thickBot="1">
      <c r="A140" s="23"/>
      <c r="B140" s="125"/>
      <c r="C140" s="125"/>
      <c r="D140" s="125"/>
      <c r="E140" s="125"/>
      <c r="F140" s="125"/>
      <c r="G140" s="1276" t="s">
        <v>2128</v>
      </c>
      <c r="H140" s="1276"/>
      <c r="I140" s="1276"/>
      <c r="J140" s="1276"/>
      <c r="K140" s="1276"/>
      <c r="L140" s="1276"/>
      <c r="M140" s="1276"/>
      <c r="N140" s="1276"/>
      <c r="O140" s="1276"/>
      <c r="P140" s="1276"/>
      <c r="Q140" s="1276"/>
      <c r="R140" s="1276"/>
      <c r="S140" s="1276"/>
      <c r="T140" s="1276"/>
      <c r="U140" s="1276"/>
      <c r="V140" s="1276"/>
      <c r="W140" s="1276"/>
      <c r="X140" s="1276"/>
      <c r="Y140" s="1276"/>
      <c r="Z140" s="1276"/>
      <c r="AA140" s="1276"/>
      <c r="AB140" s="111"/>
      <c r="AC140" s="149">
        <f>+AC134</f>
        <v>0</v>
      </c>
      <c r="AD140" s="314"/>
      <c r="AE140" s="338">
        <f>+AE134</f>
        <v>0</v>
      </c>
      <c r="AF140" s="338">
        <f>+AF134</f>
        <v>0</v>
      </c>
    </row>
    <row r="141" spans="1:32">
      <c r="A141" s="23"/>
      <c r="B141" s="125"/>
      <c r="C141" s="125"/>
      <c r="D141" s="125"/>
      <c r="E141" s="125"/>
      <c r="F141" s="125"/>
      <c r="G141" s="126"/>
      <c r="H141" s="126"/>
      <c r="I141" s="126"/>
      <c r="J141" s="126"/>
      <c r="K141" s="126"/>
      <c r="L141" s="126"/>
      <c r="M141" s="126"/>
      <c r="N141" s="126"/>
      <c r="O141" s="126"/>
      <c r="P141" s="126"/>
      <c r="Q141" s="126"/>
      <c r="R141" s="126"/>
      <c r="S141" s="126"/>
      <c r="T141" s="126"/>
      <c r="U141" s="126"/>
      <c r="V141" s="126"/>
      <c r="W141" s="126"/>
      <c r="X141" s="126"/>
      <c r="Y141" s="126"/>
      <c r="Z141" s="126"/>
      <c r="AA141" s="126"/>
      <c r="AB141" s="126"/>
      <c r="AC141" s="127"/>
      <c r="AD141" s="127"/>
    </row>
    <row r="142" spans="1:32">
      <c r="A142" s="23"/>
      <c r="B142" s="125"/>
      <c r="C142" s="125"/>
      <c r="D142" s="125"/>
      <c r="E142" s="125"/>
      <c r="F142" s="125"/>
      <c r="G142" s="126"/>
      <c r="H142" s="126"/>
      <c r="I142" s="126"/>
      <c r="J142" s="126"/>
      <c r="K142" s="126"/>
      <c r="L142" s="126"/>
      <c r="M142" s="126"/>
      <c r="N142" s="126"/>
      <c r="O142" s="126"/>
      <c r="P142" s="126"/>
      <c r="Q142" s="126"/>
      <c r="R142" s="126"/>
      <c r="S142" s="126"/>
      <c r="T142" s="126"/>
      <c r="U142" s="126"/>
      <c r="V142" s="126"/>
      <c r="W142" s="126"/>
      <c r="X142" s="126"/>
      <c r="Y142" s="126"/>
      <c r="Z142" s="126"/>
      <c r="AA142" s="126"/>
      <c r="AB142" s="126"/>
      <c r="AD142" s="127"/>
    </row>
    <row r="143" spans="1:32">
      <c r="A143" s="128" t="s">
        <v>2827</v>
      </c>
      <c r="B143" s="125"/>
      <c r="C143" s="125"/>
      <c r="D143" s="125"/>
      <c r="E143" s="125"/>
      <c r="F143" s="125"/>
      <c r="G143" s="126"/>
      <c r="H143" s="126"/>
      <c r="I143" s="126"/>
      <c r="J143" s="126"/>
      <c r="K143" s="126"/>
      <c r="L143" s="126"/>
      <c r="M143" s="126"/>
      <c r="N143" s="126"/>
      <c r="O143" s="126"/>
      <c r="P143" s="126"/>
      <c r="Q143" s="126"/>
      <c r="R143" s="126"/>
      <c r="S143" s="126"/>
      <c r="T143" s="126"/>
      <c r="U143" s="126"/>
      <c r="V143" s="126"/>
      <c r="W143" s="126"/>
      <c r="X143" s="126"/>
      <c r="Y143" s="126"/>
      <c r="Z143" s="126"/>
      <c r="AA143" s="126"/>
      <c r="AB143" s="126"/>
      <c r="AC143" s="127"/>
      <c r="AD143" s="127"/>
    </row>
    <row r="144" spans="1:32">
      <c r="A144" s="23"/>
      <c r="B144" s="125"/>
      <c r="C144" s="125"/>
      <c r="D144" s="125"/>
      <c r="E144" s="125"/>
      <c r="F144" s="125"/>
      <c r="G144" s="126"/>
      <c r="H144" s="126"/>
      <c r="I144" s="126"/>
      <c r="J144" s="126"/>
      <c r="K144" s="126"/>
      <c r="L144" s="126"/>
      <c r="M144" s="126"/>
      <c r="N144" s="126"/>
      <c r="O144" s="126"/>
      <c r="P144" s="126"/>
      <c r="Q144" s="126"/>
      <c r="R144" s="126"/>
      <c r="S144" s="126"/>
      <c r="T144" s="126"/>
      <c r="U144" s="126"/>
      <c r="V144" s="126"/>
      <c r="W144" s="126"/>
      <c r="X144" s="126"/>
      <c r="Y144" s="126"/>
      <c r="Z144" s="126"/>
      <c r="AA144" s="126"/>
      <c r="AB144" s="126"/>
      <c r="AC144" s="127"/>
      <c r="AD144" s="127"/>
    </row>
    <row r="145" spans="1:40" ht="28.9" customHeight="1">
      <c r="A145" s="1360"/>
      <c r="B145" s="1361"/>
      <c r="C145" s="1361"/>
      <c r="D145" s="1361"/>
      <c r="E145" s="1362"/>
      <c r="F145" s="1359" t="s">
        <v>2828</v>
      </c>
      <c r="G145" s="1359"/>
      <c r="H145" s="1359"/>
      <c r="I145" s="1359"/>
      <c r="J145" s="1359"/>
      <c r="K145" s="1359" t="s">
        <v>2829</v>
      </c>
      <c r="L145" s="1359"/>
      <c r="M145" s="1359"/>
      <c r="N145" s="1359"/>
      <c r="O145" s="1359"/>
      <c r="P145" s="1363" t="s">
        <v>1775</v>
      </c>
      <c r="Q145" s="1363"/>
      <c r="R145" s="1363"/>
      <c r="S145" s="1363"/>
      <c r="T145" s="1363"/>
      <c r="U145" s="1363"/>
      <c r="V145" s="126"/>
      <c r="W145" s="126"/>
      <c r="X145" s="126"/>
      <c r="Y145" s="126"/>
      <c r="Z145" s="126"/>
      <c r="AA145" s="126"/>
      <c r="AB145" s="126"/>
      <c r="AC145" s="127"/>
      <c r="AD145" s="127"/>
    </row>
    <row r="146" spans="1:40">
      <c r="A146" s="1356" t="s">
        <v>2830</v>
      </c>
      <c r="B146" s="1357"/>
      <c r="C146" s="1357"/>
      <c r="D146" s="1357"/>
      <c r="E146" s="1358"/>
      <c r="F146" s="1366">
        <v>0</v>
      </c>
      <c r="G146" s="1366"/>
      <c r="H146" s="1366"/>
      <c r="I146" s="1366"/>
      <c r="J146" s="1366"/>
      <c r="K146" s="1364">
        <v>0</v>
      </c>
      <c r="L146" s="1364"/>
      <c r="M146" s="1364"/>
      <c r="N146" s="1364"/>
      <c r="O146" s="1364"/>
      <c r="P146" s="1365">
        <f>SUM(F146:O146)</f>
        <v>0</v>
      </c>
      <c r="Q146" s="1365"/>
      <c r="R146" s="1365"/>
      <c r="S146" s="1365"/>
      <c r="T146" s="1365"/>
      <c r="U146" s="1365"/>
      <c r="V146" s="126"/>
      <c r="W146" s="126"/>
      <c r="AC146" s="127"/>
      <c r="AD146" s="127"/>
      <c r="AE146" s="344"/>
      <c r="AF146" s="126"/>
      <c r="AG146" s="126"/>
    </row>
    <row r="147" spans="1:40">
      <c r="A147" s="1356" t="s">
        <v>2831</v>
      </c>
      <c r="B147" s="1357"/>
      <c r="C147" s="1357"/>
      <c r="D147" s="1357"/>
      <c r="E147" s="1358"/>
      <c r="F147" s="1366">
        <v>0</v>
      </c>
      <c r="G147" s="1366"/>
      <c r="H147" s="1366"/>
      <c r="I147" s="1366"/>
      <c r="J147" s="1366"/>
      <c r="K147" s="1364">
        <f>AC87-F147</f>
        <v>0</v>
      </c>
      <c r="L147" s="1364"/>
      <c r="M147" s="1364"/>
      <c r="N147" s="1364"/>
      <c r="O147" s="1364"/>
      <c r="P147" s="1365">
        <f>SUM(F147:O147)</f>
        <v>0</v>
      </c>
      <c r="Q147" s="1365"/>
      <c r="R147" s="1365"/>
      <c r="S147" s="1365"/>
      <c r="T147" s="1365"/>
      <c r="U147" s="1365"/>
      <c r="V147" s="126"/>
      <c r="W147" s="126"/>
      <c r="X147" s="126"/>
      <c r="Y147" s="126"/>
      <c r="Z147" s="126"/>
      <c r="AA147" s="126"/>
      <c r="AB147" s="126"/>
      <c r="AC147" s="126"/>
      <c r="AD147" s="127"/>
    </row>
    <row r="148" spans="1:40">
      <c r="A148" s="1378" t="s">
        <v>1614</v>
      </c>
      <c r="B148" s="1379"/>
      <c r="C148" s="1379"/>
      <c r="D148" s="1379"/>
      <c r="E148" s="1380"/>
      <c r="F148" s="1366">
        <f>SUM(F146:J147)</f>
        <v>0</v>
      </c>
      <c r="G148" s="1366"/>
      <c r="H148" s="1366"/>
      <c r="I148" s="1366"/>
      <c r="J148" s="1366"/>
      <c r="K148" s="1366">
        <f>SUM(K146:O147)</f>
        <v>0</v>
      </c>
      <c r="L148" s="1366"/>
      <c r="M148" s="1366"/>
      <c r="N148" s="1366"/>
      <c r="O148" s="1366"/>
      <c r="P148" s="1365">
        <f>SUM(P146:U147)</f>
        <v>0</v>
      </c>
      <c r="Q148" s="1365"/>
      <c r="R148" s="1365"/>
      <c r="S148" s="1365"/>
      <c r="T148" s="1365"/>
      <c r="U148" s="1365"/>
      <c r="V148" s="129" t="s">
        <v>2832</v>
      </c>
      <c r="W148" s="126"/>
      <c r="X148" s="126"/>
      <c r="Y148" s="126"/>
      <c r="Z148" s="126"/>
      <c r="AA148" s="126"/>
      <c r="AB148" s="126"/>
      <c r="AC148" s="126"/>
      <c r="AD148" s="127"/>
    </row>
    <row r="149" spans="1:40">
      <c r="A149" s="23"/>
      <c r="B149" s="125"/>
      <c r="C149" s="125"/>
      <c r="D149" s="125"/>
      <c r="E149" s="125"/>
      <c r="F149" s="125"/>
      <c r="G149" s="126"/>
      <c r="H149" s="126"/>
      <c r="I149" s="126"/>
      <c r="J149" s="126"/>
      <c r="K149" s="126"/>
      <c r="L149" s="126"/>
      <c r="M149" s="126"/>
      <c r="N149" s="126"/>
      <c r="O149" s="126"/>
      <c r="P149" s="126"/>
      <c r="Q149" s="126"/>
      <c r="R149" s="126"/>
      <c r="S149" s="126"/>
      <c r="T149" s="126"/>
      <c r="U149" s="126"/>
      <c r="V149" s="126"/>
      <c r="W149" s="126"/>
      <c r="X149" s="126"/>
      <c r="Y149" s="126"/>
      <c r="Z149" s="126"/>
      <c r="AA149" s="126"/>
      <c r="AB149" s="126"/>
      <c r="AC149" s="54"/>
      <c r="AD149" s="127"/>
    </row>
    <row r="150" spans="1:40">
      <c r="A150" s="23"/>
      <c r="B150" s="125"/>
      <c r="C150" s="125"/>
      <c r="D150" s="125"/>
      <c r="E150" s="125"/>
      <c r="F150" s="125"/>
      <c r="G150" s="126"/>
      <c r="H150" s="126"/>
      <c r="I150" s="126"/>
      <c r="J150" s="126"/>
      <c r="K150" s="126"/>
      <c r="L150" s="126"/>
      <c r="M150" s="126"/>
      <c r="N150" s="126"/>
      <c r="O150" s="126"/>
      <c r="P150" s="126"/>
      <c r="Q150" s="126"/>
      <c r="R150" s="126"/>
      <c r="S150" s="126"/>
      <c r="T150" s="126"/>
      <c r="U150" s="126"/>
      <c r="V150" s="126"/>
      <c r="W150" s="126"/>
      <c r="X150" s="126"/>
      <c r="Y150" s="126"/>
      <c r="Z150" s="126"/>
      <c r="AA150" s="126"/>
      <c r="AB150" s="126"/>
      <c r="AC150" s="126"/>
      <c r="AD150" s="127"/>
    </row>
    <row r="151" spans="1:40">
      <c r="A151" s="84"/>
      <c r="B151" s="84" t="s">
        <v>2833</v>
      </c>
      <c r="C151" s="63" t="s">
        <v>2834</v>
      </c>
      <c r="D151" s="63"/>
      <c r="E151" s="63"/>
      <c r="F151" s="63"/>
      <c r="G151" s="126"/>
      <c r="H151" s="126"/>
      <c r="I151" s="126"/>
      <c r="J151" s="126"/>
      <c r="K151" s="126"/>
      <c r="L151" s="126"/>
      <c r="M151" s="126"/>
      <c r="N151" s="126"/>
      <c r="O151" s="126"/>
      <c r="P151" s="126"/>
      <c r="Q151" s="126"/>
      <c r="R151" s="126"/>
      <c r="S151" s="126"/>
      <c r="T151" s="126"/>
      <c r="U151" s="126"/>
      <c r="V151" s="126"/>
      <c r="W151" s="126"/>
      <c r="X151" s="126"/>
      <c r="Y151" s="126"/>
      <c r="Z151" s="126"/>
      <c r="AA151" s="126"/>
      <c r="AB151" s="126"/>
      <c r="AC151" s="54"/>
      <c r="AD151" s="126"/>
    </row>
    <row r="152" spans="1:40">
      <c r="A152" s="84"/>
      <c r="B152" s="63"/>
      <c r="C152" s="63"/>
      <c r="D152" s="63"/>
      <c r="E152" s="63"/>
      <c r="F152" s="63"/>
      <c r="G152" s="126"/>
      <c r="H152" s="126"/>
      <c r="I152" s="126"/>
      <c r="J152" s="126"/>
      <c r="K152" s="126"/>
      <c r="L152" s="126"/>
      <c r="M152" s="126"/>
      <c r="N152" s="126"/>
      <c r="O152" s="126"/>
      <c r="P152" s="126"/>
      <c r="Q152" s="126"/>
      <c r="R152" s="126"/>
      <c r="S152" s="126"/>
      <c r="T152" s="126"/>
      <c r="U152" s="126"/>
      <c r="V152" s="126"/>
      <c r="W152" s="126"/>
      <c r="X152" s="126"/>
      <c r="Y152" s="126"/>
      <c r="Z152" s="126"/>
      <c r="AA152" s="126"/>
      <c r="AB152" s="126"/>
      <c r="AC152" s="54"/>
      <c r="AD152" s="126"/>
    </row>
    <row r="153" spans="1:40" s="24" customFormat="1" ht="12.75">
      <c r="A153" s="16"/>
      <c r="B153" s="1377"/>
      <c r="C153" s="1377"/>
      <c r="D153" s="1377"/>
      <c r="E153" s="1377"/>
      <c r="F153" s="1377"/>
      <c r="G153" s="1377"/>
      <c r="H153" s="1377"/>
      <c r="I153" s="1377"/>
      <c r="J153" s="1377"/>
      <c r="K153" s="1377"/>
      <c r="L153" s="1377"/>
      <c r="M153" s="1377"/>
      <c r="N153" s="1377"/>
      <c r="O153" s="1377"/>
      <c r="P153" s="1377" t="s">
        <v>574</v>
      </c>
      <c r="Q153" s="1377"/>
      <c r="R153" s="1377"/>
      <c r="S153" s="1377"/>
      <c r="T153" s="1377"/>
      <c r="U153" s="1377"/>
      <c r="V153" s="1377"/>
      <c r="W153" s="1377"/>
      <c r="X153" s="1377"/>
      <c r="Y153" s="1377"/>
      <c r="Z153" s="1377"/>
      <c r="AA153" s="1377"/>
      <c r="AB153" s="1377"/>
      <c r="AC153" s="1377"/>
      <c r="AD153" s="1377"/>
      <c r="AE153" s="345"/>
    </row>
    <row r="154" spans="1:40" s="24" customFormat="1" ht="12.75">
      <c r="A154" s="16"/>
      <c r="B154" s="13"/>
      <c r="C154" s="13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345"/>
    </row>
    <row r="155" spans="1:40" s="18" customFormat="1">
      <c r="A155" s="23"/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346"/>
    </row>
    <row r="156" spans="1:40" s="18" customFormat="1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Q156" s="15"/>
      <c r="R156" s="15"/>
      <c r="S156" s="15" t="s">
        <v>575</v>
      </c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346"/>
    </row>
    <row r="157" spans="1:40" s="49" customFormat="1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8"/>
      <c r="AD157" s="58"/>
      <c r="AE157" s="319"/>
      <c r="AF157" s="50"/>
      <c r="AG157" s="50"/>
      <c r="AH157" s="50"/>
      <c r="AI157" s="50"/>
      <c r="AJ157" s="50"/>
      <c r="AK157" s="50"/>
      <c r="AL157" s="50"/>
      <c r="AM157" s="50"/>
      <c r="AN157" s="50"/>
    </row>
    <row r="158" spans="1:40" s="49" customFormat="1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8"/>
      <c r="AD158" s="58"/>
      <c r="AE158" s="319"/>
      <c r="AF158" s="50"/>
      <c r="AG158" s="50"/>
      <c r="AH158" s="50"/>
      <c r="AI158" s="50"/>
      <c r="AJ158" s="50"/>
      <c r="AK158" s="50"/>
      <c r="AL158" s="50"/>
      <c r="AM158" s="50"/>
      <c r="AN158" s="50"/>
    </row>
    <row r="159" spans="1:40" s="18" customFormat="1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5"/>
      <c r="Q159" s="15"/>
      <c r="R159" s="15"/>
      <c r="S159" s="15"/>
      <c r="T159" s="15"/>
      <c r="U159" s="15"/>
      <c r="V159" s="15" t="s">
        <v>576</v>
      </c>
      <c r="W159" s="15"/>
      <c r="X159" s="15"/>
      <c r="Y159" s="15"/>
      <c r="Z159" s="15"/>
      <c r="AA159" s="15"/>
      <c r="AB159" s="15"/>
      <c r="AC159" s="15"/>
      <c r="AD159" s="15"/>
      <c r="AE159" s="346"/>
    </row>
    <row r="160" spans="1:40" s="18" customFormat="1">
      <c r="A160" s="12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13"/>
      <c r="Q160" s="13"/>
      <c r="R160" s="13"/>
      <c r="S160" s="13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346"/>
    </row>
    <row r="161" spans="1:40" s="18" customFormat="1">
      <c r="A161" s="12"/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346"/>
    </row>
    <row r="162" spans="1:40" s="12" customFormat="1">
      <c r="B162" s="26"/>
      <c r="C162" s="26"/>
      <c r="D162" s="26"/>
      <c r="E162" s="26"/>
      <c r="F162" s="26"/>
      <c r="G162" s="26"/>
      <c r="H162" s="14"/>
      <c r="I162" s="14"/>
      <c r="J162" s="14"/>
      <c r="K162" s="14"/>
      <c r="L162" s="14"/>
      <c r="M162" s="14"/>
      <c r="N162" s="14"/>
      <c r="O162" s="14"/>
      <c r="P162" s="1377" t="s">
        <v>575</v>
      </c>
      <c r="Q162" s="1377"/>
      <c r="R162" s="1377"/>
      <c r="S162" s="1377"/>
      <c r="T162" s="1377"/>
      <c r="U162" s="1377"/>
      <c r="V162" s="1377"/>
      <c r="W162" s="1377"/>
      <c r="X162" s="1377"/>
      <c r="Y162" s="1377"/>
      <c r="Z162" s="1377"/>
      <c r="AA162" s="1377"/>
      <c r="AB162" s="1377"/>
      <c r="AC162" s="1377"/>
      <c r="AD162" s="1377"/>
      <c r="AE162" s="347"/>
    </row>
    <row r="163" spans="1:40" s="49" customFormat="1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8"/>
      <c r="AD163" s="58"/>
      <c r="AE163" s="319"/>
      <c r="AF163" s="50"/>
      <c r="AG163" s="50"/>
      <c r="AH163" s="50"/>
      <c r="AI163" s="50"/>
      <c r="AJ163" s="50"/>
      <c r="AK163" s="50"/>
      <c r="AL163" s="50"/>
      <c r="AM163" s="50"/>
      <c r="AN163" s="50"/>
    </row>
    <row r="164" spans="1:40" s="49" customFormat="1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8"/>
      <c r="AD164" s="58"/>
      <c r="AE164" s="319"/>
      <c r="AF164" s="50"/>
      <c r="AG164" s="50"/>
      <c r="AH164" s="50"/>
      <c r="AI164" s="50"/>
      <c r="AJ164" s="50"/>
      <c r="AK164" s="50"/>
      <c r="AL164" s="50"/>
      <c r="AM164" s="50"/>
      <c r="AN164" s="50"/>
    </row>
    <row r="165" spans="1:40" s="49" customFormat="1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8"/>
      <c r="AD165" s="58"/>
      <c r="AE165" s="319"/>
      <c r="AF165" s="50"/>
      <c r="AG165" s="50"/>
      <c r="AH165" s="50"/>
      <c r="AI165" s="50"/>
      <c r="AJ165" s="50"/>
      <c r="AK165" s="50"/>
      <c r="AL165" s="50"/>
      <c r="AM165" s="50"/>
      <c r="AN165" s="50"/>
    </row>
    <row r="166" spans="1:40" s="49" customFormat="1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8"/>
      <c r="AD166" s="58"/>
      <c r="AE166" s="319"/>
      <c r="AF166" s="50"/>
      <c r="AG166" s="50"/>
      <c r="AH166" s="50"/>
      <c r="AI166" s="50"/>
      <c r="AJ166" s="50"/>
      <c r="AK166" s="50"/>
      <c r="AL166" s="50"/>
      <c r="AM166" s="50"/>
      <c r="AN166" s="50"/>
    </row>
    <row r="167" spans="1:40" s="49" customFormat="1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8"/>
      <c r="AD167" s="58"/>
      <c r="AE167" s="319"/>
      <c r="AF167" s="50"/>
      <c r="AG167" s="50"/>
      <c r="AH167" s="50"/>
      <c r="AI167" s="50"/>
      <c r="AJ167" s="50"/>
      <c r="AK167" s="50"/>
      <c r="AL167" s="50"/>
      <c r="AM167" s="50"/>
      <c r="AN167" s="50"/>
    </row>
    <row r="168" spans="1:40" s="49" customFormat="1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8"/>
      <c r="AD168" s="58"/>
      <c r="AE168" s="319"/>
      <c r="AF168" s="50"/>
      <c r="AG168" s="50"/>
      <c r="AH168" s="50"/>
      <c r="AI168" s="50"/>
      <c r="AJ168" s="50"/>
      <c r="AK168" s="50"/>
      <c r="AL168" s="50"/>
      <c r="AM168" s="50"/>
      <c r="AN168" s="50"/>
    </row>
    <row r="169" spans="1:40" s="49" customFormat="1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8"/>
      <c r="AD169" s="58"/>
      <c r="AE169" s="319"/>
      <c r="AF169" s="50"/>
      <c r="AG169" s="50"/>
      <c r="AH169" s="50"/>
      <c r="AI169" s="50"/>
      <c r="AJ169" s="50"/>
      <c r="AK169" s="50"/>
      <c r="AL169" s="50"/>
      <c r="AM169" s="50"/>
      <c r="AN169" s="50"/>
    </row>
    <row r="170" spans="1:40" s="49" customFormat="1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8"/>
      <c r="AD170" s="58"/>
      <c r="AE170" s="319"/>
      <c r="AF170" s="50"/>
      <c r="AG170" s="50"/>
      <c r="AH170" s="50"/>
      <c r="AI170" s="50"/>
      <c r="AJ170" s="50"/>
      <c r="AK170" s="50"/>
      <c r="AL170" s="50"/>
      <c r="AM170" s="50"/>
      <c r="AN170" s="50"/>
    </row>
    <row r="171" spans="1:40" s="49" customFormat="1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8"/>
      <c r="AD171" s="58"/>
      <c r="AE171" s="319"/>
      <c r="AF171" s="50"/>
      <c r="AG171" s="50"/>
      <c r="AH171" s="50"/>
      <c r="AI171" s="50"/>
      <c r="AJ171" s="50"/>
      <c r="AK171" s="50"/>
      <c r="AL171" s="50"/>
      <c r="AM171" s="50"/>
      <c r="AN171" s="50"/>
    </row>
    <row r="172" spans="1:40" s="49" customFormat="1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8"/>
      <c r="AD172" s="58"/>
      <c r="AE172" s="319"/>
      <c r="AF172" s="50"/>
      <c r="AG172" s="50"/>
      <c r="AH172" s="50"/>
      <c r="AI172" s="50"/>
      <c r="AJ172" s="50"/>
      <c r="AK172" s="50"/>
      <c r="AL172" s="50"/>
      <c r="AM172" s="50"/>
      <c r="AN172" s="50"/>
    </row>
    <row r="173" spans="1:40" s="49" customFormat="1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8"/>
      <c r="AD173" s="58"/>
      <c r="AE173" s="319"/>
      <c r="AF173" s="50"/>
      <c r="AG173" s="50"/>
      <c r="AH173" s="50"/>
      <c r="AI173" s="50"/>
      <c r="AJ173" s="50"/>
      <c r="AK173" s="50"/>
      <c r="AL173" s="50"/>
      <c r="AM173" s="50"/>
      <c r="AN173" s="50"/>
    </row>
    <row r="174" spans="1:40" s="49" customFormat="1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8"/>
      <c r="AD174" s="58"/>
      <c r="AE174" s="319"/>
      <c r="AF174" s="50"/>
      <c r="AG174" s="50"/>
      <c r="AH174" s="50"/>
      <c r="AI174" s="50"/>
      <c r="AJ174" s="50"/>
      <c r="AK174" s="50"/>
      <c r="AL174" s="50"/>
      <c r="AM174" s="50"/>
      <c r="AN174" s="50"/>
    </row>
    <row r="175" spans="1:40">
      <c r="AC175" s="58"/>
      <c r="AD175" s="58"/>
    </row>
    <row r="176" spans="1:40">
      <c r="AC176" s="58"/>
      <c r="AD176" s="58"/>
    </row>
    <row r="177" spans="29:30">
      <c r="AC177" s="58"/>
      <c r="AD177" s="58"/>
    </row>
    <row r="178" spans="29:30">
      <c r="AC178" s="58"/>
      <c r="AD178" s="58"/>
    </row>
    <row r="179" spans="29:30">
      <c r="AC179" s="58"/>
      <c r="AD179" s="58"/>
    </row>
    <row r="180" spans="29:30">
      <c r="AC180" s="58"/>
      <c r="AD180" s="58"/>
    </row>
    <row r="181" spans="29:30">
      <c r="AC181" s="58"/>
      <c r="AD181" s="58"/>
    </row>
    <row r="182" spans="29:30">
      <c r="AC182" s="58"/>
      <c r="AD182" s="58"/>
    </row>
    <row r="183" spans="29:30">
      <c r="AC183" s="58"/>
      <c r="AD183" s="58"/>
    </row>
    <row r="184" spans="29:30">
      <c r="AC184" s="58"/>
      <c r="AD184" s="58"/>
    </row>
    <row r="185" spans="29:30">
      <c r="AC185" s="58"/>
      <c r="AD185" s="58"/>
    </row>
    <row r="186" spans="29:30">
      <c r="AC186" s="58"/>
      <c r="AD186" s="58"/>
    </row>
    <row r="187" spans="29:30">
      <c r="AC187" s="58"/>
      <c r="AD187" s="58"/>
    </row>
    <row r="188" spans="29:30">
      <c r="AC188" s="58"/>
      <c r="AD188" s="58"/>
    </row>
    <row r="189" spans="29:30">
      <c r="AC189" s="58"/>
      <c r="AD189" s="58"/>
    </row>
    <row r="190" spans="29:30">
      <c r="AC190" s="58"/>
      <c r="AD190" s="58"/>
    </row>
    <row r="191" spans="29:30">
      <c r="AC191" s="58"/>
      <c r="AD191" s="58"/>
    </row>
    <row r="192" spans="29:30">
      <c r="AC192" s="58"/>
      <c r="AD192" s="58"/>
    </row>
    <row r="193" spans="29:30">
      <c r="AC193" s="58"/>
      <c r="AD193" s="58"/>
    </row>
    <row r="194" spans="29:30">
      <c r="AC194" s="58"/>
      <c r="AD194" s="58"/>
    </row>
    <row r="195" spans="29:30">
      <c r="AC195" s="58"/>
      <c r="AD195" s="58"/>
    </row>
    <row r="196" spans="29:30">
      <c r="AC196" s="58"/>
      <c r="AD196" s="58"/>
    </row>
    <row r="197" spans="29:30">
      <c r="AC197" s="58"/>
      <c r="AD197" s="58"/>
    </row>
    <row r="198" spans="29:30">
      <c r="AC198" s="58"/>
      <c r="AD198" s="58"/>
    </row>
    <row r="199" spans="29:30">
      <c r="AC199" s="58"/>
      <c r="AD199" s="58"/>
    </row>
    <row r="200" spans="29:30">
      <c r="AC200" s="58"/>
      <c r="AD200" s="58"/>
    </row>
    <row r="201" spans="29:30">
      <c r="AC201" s="58"/>
      <c r="AD201" s="58"/>
    </row>
    <row r="202" spans="29:30">
      <c r="AC202" s="58"/>
      <c r="AD202" s="58"/>
    </row>
    <row r="203" spans="29:30">
      <c r="AC203" s="58"/>
      <c r="AD203" s="58"/>
    </row>
    <row r="204" spans="29:30">
      <c r="AC204" s="58"/>
      <c r="AD204" s="58"/>
    </row>
    <row r="205" spans="29:30">
      <c r="AC205" s="58"/>
      <c r="AD205" s="58"/>
    </row>
    <row r="206" spans="29:30">
      <c r="AC206" s="58"/>
      <c r="AD206" s="58"/>
    </row>
    <row r="207" spans="29:30">
      <c r="AC207" s="58"/>
      <c r="AD207" s="58"/>
    </row>
    <row r="208" spans="29:30">
      <c r="AC208" s="58"/>
      <c r="AD208" s="58"/>
    </row>
    <row r="209" spans="29:30">
      <c r="AC209" s="58"/>
      <c r="AD209" s="58"/>
    </row>
    <row r="210" spans="29:30">
      <c r="AC210" s="58"/>
      <c r="AD210" s="58"/>
    </row>
    <row r="211" spans="29:30">
      <c r="AC211" s="58"/>
      <c r="AD211" s="58"/>
    </row>
    <row r="212" spans="29:30">
      <c r="AC212" s="58"/>
      <c r="AD212" s="58"/>
    </row>
    <row r="213" spans="29:30">
      <c r="AC213" s="58"/>
      <c r="AD213" s="58"/>
    </row>
    <row r="214" spans="29:30">
      <c r="AC214" s="58"/>
      <c r="AD214" s="58"/>
    </row>
    <row r="215" spans="29:30">
      <c r="AC215" s="58"/>
      <c r="AD215" s="58"/>
    </row>
    <row r="216" spans="29:30">
      <c r="AC216" s="58"/>
      <c r="AD216" s="58"/>
    </row>
    <row r="217" spans="29:30">
      <c r="AC217" s="58"/>
      <c r="AD217" s="58"/>
    </row>
    <row r="218" spans="29:30">
      <c r="AC218" s="58"/>
      <c r="AD218" s="58"/>
    </row>
    <row r="219" spans="29:30">
      <c r="AC219" s="58"/>
      <c r="AD219" s="58"/>
    </row>
    <row r="220" spans="29:30">
      <c r="AC220" s="58"/>
      <c r="AD220" s="58"/>
    </row>
    <row r="221" spans="29:30">
      <c r="AC221" s="58"/>
      <c r="AD221" s="58"/>
    </row>
    <row r="222" spans="29:30">
      <c r="AC222" s="58"/>
      <c r="AD222" s="58"/>
    </row>
    <row r="223" spans="29:30">
      <c r="AC223" s="58"/>
      <c r="AD223" s="58"/>
    </row>
    <row r="224" spans="29:30">
      <c r="AC224" s="58"/>
      <c r="AD224" s="58"/>
    </row>
    <row r="225" spans="29:30">
      <c r="AC225" s="58"/>
      <c r="AD225" s="58"/>
    </row>
    <row r="226" spans="29:30">
      <c r="AC226" s="58"/>
      <c r="AD226" s="58"/>
    </row>
    <row r="227" spans="29:30">
      <c r="AC227" s="58"/>
      <c r="AD227" s="58"/>
    </row>
    <row r="228" spans="29:30">
      <c r="AC228" s="58"/>
      <c r="AD228" s="58"/>
    </row>
    <row r="229" spans="29:30">
      <c r="AC229" s="58"/>
      <c r="AD229" s="58"/>
    </row>
    <row r="230" spans="29:30">
      <c r="AC230" s="58"/>
      <c r="AD230" s="58"/>
    </row>
    <row r="231" spans="29:30">
      <c r="AC231" s="58"/>
      <c r="AD231" s="58"/>
    </row>
    <row r="232" spans="29:30">
      <c r="AC232" s="58"/>
      <c r="AD232" s="58"/>
    </row>
    <row r="233" spans="29:30">
      <c r="AC233" s="58"/>
      <c r="AD233" s="58"/>
    </row>
    <row r="234" spans="29:30">
      <c r="AC234" s="58"/>
      <c r="AD234" s="58"/>
    </row>
    <row r="235" spans="29:30">
      <c r="AC235" s="58"/>
      <c r="AD235" s="58"/>
    </row>
    <row r="236" spans="29:30">
      <c r="AC236" s="58"/>
      <c r="AD236" s="58"/>
    </row>
    <row r="237" spans="29:30">
      <c r="AC237" s="58"/>
      <c r="AD237" s="58"/>
    </row>
    <row r="238" spans="29:30">
      <c r="AC238" s="58"/>
      <c r="AD238" s="58"/>
    </row>
    <row r="239" spans="29:30">
      <c r="AC239" s="58"/>
      <c r="AD239" s="58"/>
    </row>
    <row r="240" spans="29:30">
      <c r="AC240" s="58"/>
      <c r="AD240" s="58"/>
    </row>
    <row r="241" spans="29:30">
      <c r="AC241" s="58"/>
      <c r="AD241" s="58"/>
    </row>
    <row r="242" spans="29:30">
      <c r="AC242" s="58"/>
      <c r="AD242" s="58"/>
    </row>
    <row r="243" spans="29:30">
      <c r="AC243" s="58"/>
      <c r="AD243" s="58"/>
    </row>
    <row r="244" spans="29:30">
      <c r="AC244" s="58"/>
      <c r="AD244" s="58"/>
    </row>
    <row r="245" spans="29:30">
      <c r="AC245" s="58"/>
      <c r="AD245" s="58"/>
    </row>
    <row r="246" spans="29:30">
      <c r="AC246" s="58"/>
      <c r="AD246" s="58"/>
    </row>
    <row r="247" spans="29:30">
      <c r="AC247" s="58"/>
      <c r="AD247" s="58"/>
    </row>
    <row r="248" spans="29:30">
      <c r="AC248" s="58"/>
      <c r="AD248" s="58"/>
    </row>
    <row r="249" spans="29:30">
      <c r="AC249" s="58"/>
      <c r="AD249" s="58"/>
    </row>
    <row r="250" spans="29:30">
      <c r="AC250" s="58"/>
      <c r="AD250" s="58"/>
    </row>
    <row r="251" spans="29:30">
      <c r="AC251" s="58"/>
      <c r="AD251" s="58"/>
    </row>
    <row r="252" spans="29:30">
      <c r="AC252" s="58"/>
      <c r="AD252" s="58"/>
    </row>
    <row r="253" spans="29:30">
      <c r="AC253" s="58"/>
      <c r="AD253" s="58"/>
    </row>
    <row r="254" spans="29:30">
      <c r="AC254" s="58"/>
      <c r="AD254" s="58"/>
    </row>
    <row r="255" spans="29:30">
      <c r="AC255" s="58"/>
      <c r="AD255" s="58"/>
    </row>
    <row r="256" spans="29:30">
      <c r="AC256" s="58"/>
      <c r="AD256" s="58"/>
    </row>
    <row r="257" spans="29:30">
      <c r="AC257" s="58"/>
      <c r="AD257" s="58"/>
    </row>
    <row r="258" spans="29:30">
      <c r="AC258" s="58"/>
      <c r="AD258" s="58"/>
    </row>
    <row r="259" spans="29:30">
      <c r="AC259" s="58"/>
      <c r="AD259" s="58"/>
    </row>
    <row r="260" spans="29:30">
      <c r="AC260" s="58"/>
      <c r="AD260" s="58"/>
    </row>
    <row r="261" spans="29:30">
      <c r="AC261" s="58"/>
      <c r="AD261" s="58"/>
    </row>
    <row r="262" spans="29:30">
      <c r="AC262" s="58"/>
      <c r="AD262" s="58"/>
    </row>
    <row r="263" spans="29:30">
      <c r="AC263" s="58"/>
      <c r="AD263" s="58"/>
    </row>
    <row r="264" spans="29:30">
      <c r="AC264" s="58"/>
      <c r="AD264" s="58"/>
    </row>
    <row r="265" spans="29:30">
      <c r="AC265" s="58"/>
      <c r="AD265" s="58"/>
    </row>
    <row r="266" spans="29:30">
      <c r="AC266" s="58"/>
      <c r="AD266" s="58"/>
    </row>
    <row r="267" spans="29:30">
      <c r="AC267" s="58"/>
      <c r="AD267" s="58"/>
    </row>
    <row r="268" spans="29:30">
      <c r="AC268" s="58"/>
      <c r="AD268" s="58"/>
    </row>
    <row r="269" spans="29:30">
      <c r="AC269" s="58"/>
      <c r="AD269" s="58"/>
    </row>
    <row r="270" spans="29:30">
      <c r="AC270" s="58"/>
      <c r="AD270" s="58"/>
    </row>
    <row r="271" spans="29:30">
      <c r="AC271" s="58"/>
      <c r="AD271" s="58"/>
    </row>
    <row r="272" spans="29:30">
      <c r="AC272" s="58"/>
      <c r="AD272" s="58"/>
    </row>
    <row r="273" spans="29:30">
      <c r="AC273" s="58"/>
      <c r="AD273" s="58"/>
    </row>
    <row r="274" spans="29:30">
      <c r="AC274" s="58"/>
      <c r="AD274" s="58"/>
    </row>
    <row r="275" spans="29:30">
      <c r="AC275" s="58"/>
      <c r="AD275" s="58"/>
    </row>
    <row r="276" spans="29:30">
      <c r="AC276" s="58"/>
      <c r="AD276" s="58"/>
    </row>
    <row r="277" spans="29:30">
      <c r="AC277" s="58"/>
      <c r="AD277" s="58"/>
    </row>
    <row r="278" spans="29:30">
      <c r="AC278" s="58"/>
      <c r="AD278" s="58"/>
    </row>
    <row r="279" spans="29:30">
      <c r="AC279" s="58"/>
      <c r="AD279" s="58"/>
    </row>
    <row r="280" spans="29:30">
      <c r="AC280" s="58"/>
      <c r="AD280" s="58"/>
    </row>
    <row r="281" spans="29:30">
      <c r="AC281" s="58"/>
      <c r="AD281" s="58"/>
    </row>
    <row r="282" spans="29:30">
      <c r="AC282" s="58"/>
      <c r="AD282" s="58"/>
    </row>
    <row r="283" spans="29:30">
      <c r="AC283" s="58"/>
      <c r="AD283" s="58"/>
    </row>
    <row r="284" spans="29:30">
      <c r="AC284" s="58"/>
      <c r="AD284" s="58"/>
    </row>
    <row r="285" spans="29:30">
      <c r="AC285" s="58"/>
      <c r="AD285" s="58"/>
    </row>
    <row r="286" spans="29:30">
      <c r="AC286" s="58"/>
      <c r="AD286" s="58"/>
    </row>
    <row r="287" spans="29:30">
      <c r="AC287" s="58"/>
      <c r="AD287" s="58"/>
    </row>
    <row r="288" spans="29:30">
      <c r="AC288" s="58"/>
      <c r="AD288" s="58"/>
    </row>
    <row r="289" spans="29:30">
      <c r="AC289" s="58"/>
      <c r="AD289" s="58"/>
    </row>
    <row r="290" spans="29:30">
      <c r="AC290" s="58"/>
      <c r="AD290" s="58"/>
    </row>
    <row r="291" spans="29:30">
      <c r="AC291" s="58"/>
      <c r="AD291" s="58"/>
    </row>
    <row r="292" spans="29:30">
      <c r="AC292" s="58"/>
      <c r="AD292" s="58"/>
    </row>
    <row r="293" spans="29:30">
      <c r="AC293" s="58"/>
      <c r="AD293" s="58"/>
    </row>
    <row r="294" spans="29:30">
      <c r="AC294" s="58"/>
      <c r="AD294" s="58"/>
    </row>
    <row r="295" spans="29:30">
      <c r="AC295" s="58"/>
      <c r="AD295" s="58"/>
    </row>
    <row r="296" spans="29:30">
      <c r="AC296" s="58"/>
      <c r="AD296" s="58"/>
    </row>
    <row r="297" spans="29:30">
      <c r="AC297" s="58"/>
      <c r="AD297" s="58"/>
    </row>
    <row r="298" spans="29:30">
      <c r="AC298" s="58"/>
      <c r="AD298" s="58"/>
    </row>
    <row r="299" spans="29:30">
      <c r="AC299" s="58"/>
      <c r="AD299" s="58"/>
    </row>
    <row r="300" spans="29:30">
      <c r="AC300" s="58"/>
      <c r="AD300" s="58"/>
    </row>
    <row r="301" spans="29:30">
      <c r="AC301" s="58"/>
      <c r="AD301" s="58"/>
    </row>
    <row r="302" spans="29:30">
      <c r="AC302" s="58"/>
      <c r="AD302" s="58"/>
    </row>
    <row r="303" spans="29:30">
      <c r="AC303" s="58"/>
      <c r="AD303" s="58"/>
    </row>
    <row r="304" spans="29:30">
      <c r="AC304" s="58"/>
      <c r="AD304" s="58"/>
    </row>
    <row r="305" spans="29:30">
      <c r="AC305" s="58"/>
      <c r="AD305" s="58"/>
    </row>
    <row r="306" spans="29:30">
      <c r="AC306" s="58"/>
      <c r="AD306" s="58"/>
    </row>
    <row r="307" spans="29:30">
      <c r="AC307" s="58"/>
      <c r="AD307" s="58"/>
    </row>
    <row r="308" spans="29:30">
      <c r="AC308" s="58"/>
      <c r="AD308" s="58"/>
    </row>
    <row r="309" spans="29:30">
      <c r="AC309" s="58"/>
      <c r="AD309" s="58"/>
    </row>
    <row r="310" spans="29:30">
      <c r="AC310" s="58"/>
      <c r="AD310" s="58"/>
    </row>
    <row r="311" spans="29:30">
      <c r="AC311" s="58"/>
      <c r="AD311" s="58"/>
    </row>
    <row r="312" spans="29:30">
      <c r="AC312" s="58"/>
      <c r="AD312" s="58"/>
    </row>
    <row r="313" spans="29:30">
      <c r="AC313" s="58"/>
      <c r="AD313" s="58"/>
    </row>
    <row r="314" spans="29:30">
      <c r="AC314" s="58"/>
      <c r="AD314" s="58"/>
    </row>
    <row r="315" spans="29:30">
      <c r="AC315" s="58"/>
      <c r="AD315" s="58"/>
    </row>
    <row r="316" spans="29:30">
      <c r="AC316" s="58"/>
      <c r="AD316" s="58"/>
    </row>
    <row r="317" spans="29:30">
      <c r="AC317" s="58"/>
      <c r="AD317" s="58"/>
    </row>
    <row r="318" spans="29:30">
      <c r="AC318" s="58"/>
      <c r="AD318" s="58"/>
    </row>
    <row r="319" spans="29:30">
      <c r="AC319" s="58"/>
      <c r="AD319" s="58"/>
    </row>
    <row r="320" spans="29:30">
      <c r="AC320" s="58"/>
      <c r="AD320" s="58"/>
    </row>
    <row r="321" spans="29:30">
      <c r="AC321" s="58"/>
      <c r="AD321" s="58"/>
    </row>
    <row r="322" spans="29:30">
      <c r="AC322" s="58"/>
      <c r="AD322" s="58"/>
    </row>
    <row r="323" spans="29:30">
      <c r="AC323" s="58"/>
      <c r="AD323" s="58"/>
    </row>
    <row r="324" spans="29:30">
      <c r="AC324" s="58"/>
      <c r="AD324" s="58"/>
    </row>
    <row r="325" spans="29:30">
      <c r="AC325" s="58"/>
      <c r="AD325" s="58"/>
    </row>
    <row r="326" spans="29:30">
      <c r="AC326" s="58"/>
      <c r="AD326" s="58"/>
    </row>
    <row r="327" spans="29:30">
      <c r="AC327" s="58"/>
      <c r="AD327" s="58"/>
    </row>
    <row r="328" spans="29:30">
      <c r="AC328" s="58"/>
      <c r="AD328" s="58"/>
    </row>
    <row r="329" spans="29:30">
      <c r="AC329" s="58"/>
      <c r="AD329" s="58"/>
    </row>
    <row r="330" spans="29:30">
      <c r="AC330" s="58"/>
      <c r="AD330" s="58"/>
    </row>
    <row r="331" spans="29:30">
      <c r="AC331" s="58"/>
      <c r="AD331" s="58"/>
    </row>
    <row r="332" spans="29:30">
      <c r="AC332" s="58"/>
      <c r="AD332" s="58"/>
    </row>
    <row r="333" spans="29:30">
      <c r="AC333" s="58"/>
      <c r="AD333" s="58"/>
    </row>
    <row r="334" spans="29:30">
      <c r="AC334" s="58"/>
      <c r="AD334" s="58"/>
    </row>
    <row r="335" spans="29:30">
      <c r="AC335" s="58"/>
      <c r="AD335" s="58"/>
    </row>
    <row r="336" spans="29:30">
      <c r="AC336" s="58"/>
      <c r="AD336" s="58"/>
    </row>
    <row r="337" spans="29:30">
      <c r="AC337" s="58"/>
      <c r="AD337" s="58"/>
    </row>
    <row r="338" spans="29:30">
      <c r="AC338" s="58"/>
      <c r="AD338" s="58"/>
    </row>
    <row r="339" spans="29:30">
      <c r="AC339" s="58"/>
      <c r="AD339" s="58"/>
    </row>
    <row r="340" spans="29:30">
      <c r="AC340" s="58"/>
      <c r="AD340" s="58"/>
    </row>
    <row r="341" spans="29:30">
      <c r="AC341" s="58"/>
      <c r="AD341" s="58"/>
    </row>
    <row r="342" spans="29:30">
      <c r="AC342" s="58"/>
      <c r="AD342" s="58"/>
    </row>
    <row r="343" spans="29:30">
      <c r="AC343" s="58"/>
      <c r="AD343" s="58"/>
    </row>
    <row r="344" spans="29:30">
      <c r="AC344" s="58"/>
      <c r="AD344" s="58"/>
    </row>
    <row r="345" spans="29:30">
      <c r="AC345" s="58"/>
      <c r="AD345" s="58"/>
    </row>
    <row r="346" spans="29:30">
      <c r="AC346" s="58"/>
      <c r="AD346" s="58"/>
    </row>
    <row r="347" spans="29:30">
      <c r="AC347" s="58"/>
      <c r="AD347" s="58"/>
    </row>
    <row r="348" spans="29:30">
      <c r="AC348" s="58"/>
      <c r="AD348" s="58"/>
    </row>
    <row r="349" spans="29:30">
      <c r="AD349" s="58"/>
    </row>
    <row r="350" spans="29:30">
      <c r="AD350" s="58"/>
    </row>
    <row r="351" spans="29:30">
      <c r="AD351" s="58"/>
    </row>
    <row r="352" spans="29:30">
      <c r="AD352" s="58"/>
    </row>
  </sheetData>
  <mergeCells count="251">
    <mergeCell ref="P162:AD162"/>
    <mergeCell ref="A148:E148"/>
    <mergeCell ref="F148:J148"/>
    <mergeCell ref="K148:O148"/>
    <mergeCell ref="P148:U148"/>
    <mergeCell ref="B153:O153"/>
    <mergeCell ref="P153:AD153"/>
    <mergeCell ref="P147:U147"/>
    <mergeCell ref="F147:J147"/>
    <mergeCell ref="A146:E146"/>
    <mergeCell ref="P146:U146"/>
    <mergeCell ref="G139:AA139"/>
    <mergeCell ref="B137:F137"/>
    <mergeCell ref="G137:AB137"/>
    <mergeCell ref="F146:J146"/>
    <mergeCell ref="B138:F138"/>
    <mergeCell ref="G138:AB138"/>
    <mergeCell ref="B128:F128"/>
    <mergeCell ref="B126:F126"/>
    <mergeCell ref="A147:E147"/>
    <mergeCell ref="F145:J145"/>
    <mergeCell ref="G140:AA140"/>
    <mergeCell ref="A145:E145"/>
    <mergeCell ref="K145:O145"/>
    <mergeCell ref="P145:U145"/>
    <mergeCell ref="K146:O146"/>
    <mergeCell ref="K147:O147"/>
    <mergeCell ref="G131:AB131"/>
    <mergeCell ref="B131:F131"/>
    <mergeCell ref="B136:F136"/>
    <mergeCell ref="B135:F135"/>
    <mergeCell ref="G132:AB132"/>
    <mergeCell ref="G135:AB135"/>
    <mergeCell ref="G136:AB136"/>
    <mergeCell ref="B134:F134"/>
    <mergeCell ref="G133:AB133"/>
    <mergeCell ref="B132:F132"/>
    <mergeCell ref="B133:F133"/>
    <mergeCell ref="G134:AB134"/>
    <mergeCell ref="G112:AB112"/>
    <mergeCell ref="G120:AB120"/>
    <mergeCell ref="G116:AB116"/>
    <mergeCell ref="B130:F130"/>
    <mergeCell ref="G130:AB130"/>
    <mergeCell ref="B123:F123"/>
    <mergeCell ref="G123:AB123"/>
    <mergeCell ref="B122:F122"/>
    <mergeCell ref="G122:AB122"/>
    <mergeCell ref="G118:AB118"/>
    <mergeCell ref="G119:AB119"/>
    <mergeCell ref="B127:F127"/>
    <mergeCell ref="B120:F120"/>
    <mergeCell ref="B118:F118"/>
    <mergeCell ref="G124:AB124"/>
    <mergeCell ref="B125:F125"/>
    <mergeCell ref="G128:AB128"/>
    <mergeCell ref="G129:AB129"/>
    <mergeCell ref="B119:F119"/>
    <mergeCell ref="G121:AB121"/>
    <mergeCell ref="G125:AB125"/>
    <mergeCell ref="B129:F129"/>
    <mergeCell ref="G126:AB126"/>
    <mergeCell ref="B121:F121"/>
    <mergeCell ref="B124:F124"/>
    <mergeCell ref="G127:AB127"/>
    <mergeCell ref="G115:AB115"/>
    <mergeCell ref="G117:AB117"/>
    <mergeCell ref="B117:F117"/>
    <mergeCell ref="B116:F116"/>
    <mergeCell ref="B115:F115"/>
    <mergeCell ref="B105:F105"/>
    <mergeCell ref="B109:F109"/>
    <mergeCell ref="B112:F112"/>
    <mergeCell ref="B111:F111"/>
    <mergeCell ref="B107:F107"/>
    <mergeCell ref="B114:F114"/>
    <mergeCell ref="G108:AB108"/>
    <mergeCell ref="B108:F108"/>
    <mergeCell ref="G114:AB114"/>
    <mergeCell ref="B113:F113"/>
    <mergeCell ref="G109:AB109"/>
    <mergeCell ref="B110:F110"/>
    <mergeCell ref="B104:F104"/>
    <mergeCell ref="G107:AB107"/>
    <mergeCell ref="G110:AB110"/>
    <mergeCell ref="G105:AB105"/>
    <mergeCell ref="G106:AB106"/>
    <mergeCell ref="G113:AB113"/>
    <mergeCell ref="G104:AB104"/>
    <mergeCell ref="G102:AB102"/>
    <mergeCell ref="B106:F106"/>
    <mergeCell ref="B103:F103"/>
    <mergeCell ref="G92:AB92"/>
    <mergeCell ref="G111:AB111"/>
    <mergeCell ref="G99:AB99"/>
    <mergeCell ref="B100:F100"/>
    <mergeCell ref="B99:F99"/>
    <mergeCell ref="G98:AB98"/>
    <mergeCell ref="G95:AB95"/>
    <mergeCell ref="G93:AB93"/>
    <mergeCell ref="B93:F93"/>
    <mergeCell ref="B94:F94"/>
    <mergeCell ref="B95:F95"/>
    <mergeCell ref="G103:AB103"/>
    <mergeCell ref="G100:AB100"/>
    <mergeCell ref="B98:F98"/>
    <mergeCell ref="B102:F102"/>
    <mergeCell ref="G101:AB101"/>
    <mergeCell ref="B101:F101"/>
    <mergeCell ref="B96:F96"/>
    <mergeCell ref="G96:AB96"/>
    <mergeCell ref="G97:AB97"/>
    <mergeCell ref="B97:F97"/>
    <mergeCell ref="G73:AB73"/>
    <mergeCell ref="G85:AB85"/>
    <mergeCell ref="B85:F85"/>
    <mergeCell ref="B74:F74"/>
    <mergeCell ref="B73:F73"/>
    <mergeCell ref="B78:F78"/>
    <mergeCell ref="G86:AB86"/>
    <mergeCell ref="G89:AB89"/>
    <mergeCell ref="B87:F87"/>
    <mergeCell ref="B89:F89"/>
    <mergeCell ref="G87:AB87"/>
    <mergeCell ref="B90:F90"/>
    <mergeCell ref="B86:F86"/>
    <mergeCell ref="B92:F92"/>
    <mergeCell ref="G94:AB94"/>
    <mergeCell ref="G88:AB88"/>
    <mergeCell ref="G91:AB91"/>
    <mergeCell ref="B91:F91"/>
    <mergeCell ref="G90:AB90"/>
    <mergeCell ref="B88:F88"/>
    <mergeCell ref="G69:AB69"/>
    <mergeCell ref="G71:AB71"/>
    <mergeCell ref="B84:F84"/>
    <mergeCell ref="G84:AB84"/>
    <mergeCell ref="B82:F82"/>
    <mergeCell ref="G82:AB82"/>
    <mergeCell ref="G83:AB83"/>
    <mergeCell ref="B83:F83"/>
    <mergeCell ref="B75:F75"/>
    <mergeCell ref="G76:AB76"/>
    <mergeCell ref="G81:AB81"/>
    <mergeCell ref="B80:F80"/>
    <mergeCell ref="G78:AB78"/>
    <mergeCell ref="G79:AB79"/>
    <mergeCell ref="G80:AB80"/>
    <mergeCell ref="B81:F81"/>
    <mergeCell ref="B79:F79"/>
    <mergeCell ref="G61:AB61"/>
    <mergeCell ref="B64:F64"/>
    <mergeCell ref="B68:F68"/>
    <mergeCell ref="B62:F62"/>
    <mergeCell ref="B61:F61"/>
    <mergeCell ref="B70:F70"/>
    <mergeCell ref="B67:F67"/>
    <mergeCell ref="G70:AB70"/>
    <mergeCell ref="G68:AB68"/>
    <mergeCell ref="G67:AB67"/>
    <mergeCell ref="G64:AB64"/>
    <mergeCell ref="B65:F65"/>
    <mergeCell ref="G65:AB65"/>
    <mergeCell ref="B66:F66"/>
    <mergeCell ref="G77:AB77"/>
    <mergeCell ref="G62:AB62"/>
    <mergeCell ref="B71:F71"/>
    <mergeCell ref="B72:F72"/>
    <mergeCell ref="B76:F76"/>
    <mergeCell ref="B77:F77"/>
    <mergeCell ref="G74:AB74"/>
    <mergeCell ref="G75:AB75"/>
    <mergeCell ref="G56:AB56"/>
    <mergeCell ref="G60:AB60"/>
    <mergeCell ref="G57:AB57"/>
    <mergeCell ref="B69:F69"/>
    <mergeCell ref="G66:AB66"/>
    <mergeCell ref="G72:AB72"/>
    <mergeCell ref="B63:F63"/>
    <mergeCell ref="G63:AB63"/>
    <mergeCell ref="B58:F58"/>
    <mergeCell ref="B59:F59"/>
    <mergeCell ref="B60:F60"/>
    <mergeCell ref="G59:AB59"/>
    <mergeCell ref="G58:AB58"/>
    <mergeCell ref="B56:F56"/>
    <mergeCell ref="B57:F57"/>
    <mergeCell ref="G51:AB51"/>
    <mergeCell ref="G48:AB48"/>
    <mergeCell ref="G47:AB47"/>
    <mergeCell ref="G50:AB50"/>
    <mergeCell ref="G55:AB55"/>
    <mergeCell ref="B55:F55"/>
    <mergeCell ref="G39:AB39"/>
    <mergeCell ref="G49:AB49"/>
    <mergeCell ref="B50:F50"/>
    <mergeCell ref="B44:F44"/>
    <mergeCell ref="B46:F46"/>
    <mergeCell ref="B39:F39"/>
    <mergeCell ref="B40:F40"/>
    <mergeCell ref="B43:F43"/>
    <mergeCell ref="B45:F45"/>
    <mergeCell ref="B41:F41"/>
    <mergeCell ref="G54:AB54"/>
    <mergeCell ref="G46:AB46"/>
    <mergeCell ref="G40:AB40"/>
    <mergeCell ref="G43:AB43"/>
    <mergeCell ref="G42:AB42"/>
    <mergeCell ref="G44:AB44"/>
    <mergeCell ref="G53:AB53"/>
    <mergeCell ref="G52:AB52"/>
    <mergeCell ref="G41:AB41"/>
    <mergeCell ref="B42:F42"/>
    <mergeCell ref="B37:F37"/>
    <mergeCell ref="B54:F54"/>
    <mergeCell ref="G45:AB45"/>
    <mergeCell ref="A30:A31"/>
    <mergeCell ref="B30:F31"/>
    <mergeCell ref="G33:AB33"/>
    <mergeCell ref="G34:AB34"/>
    <mergeCell ref="G37:AB37"/>
    <mergeCell ref="B32:F32"/>
    <mergeCell ref="B51:F51"/>
    <mergeCell ref="B53:F53"/>
    <mergeCell ref="B47:F47"/>
    <mergeCell ref="B52:F52"/>
    <mergeCell ref="B49:F49"/>
    <mergeCell ref="B48:F48"/>
    <mergeCell ref="AD1:AD2"/>
    <mergeCell ref="B3:AC3"/>
    <mergeCell ref="B4:AC4"/>
    <mergeCell ref="B1:AC2"/>
    <mergeCell ref="B34:F34"/>
    <mergeCell ref="G38:AB38"/>
    <mergeCell ref="B33:F33"/>
    <mergeCell ref="B6:AC6"/>
    <mergeCell ref="B38:F38"/>
    <mergeCell ref="B35:F35"/>
    <mergeCell ref="B16:AC16"/>
    <mergeCell ref="B25:AC25"/>
    <mergeCell ref="B24:AC24"/>
    <mergeCell ref="B20:AC20"/>
    <mergeCell ref="B36:F36"/>
    <mergeCell ref="G28:AB28"/>
    <mergeCell ref="G30:AB31"/>
    <mergeCell ref="AD30:AD31"/>
    <mergeCell ref="G32:AB32"/>
    <mergeCell ref="B8:N8"/>
    <mergeCell ref="P8:AC8"/>
    <mergeCell ref="G36:AB36"/>
    <mergeCell ref="G35:AB35"/>
  </mergeCells>
  <phoneticPr fontId="67" type="noConversion"/>
  <printOptions horizontalCentered="1"/>
  <pageMargins left="0.59055118110236227" right="0.59055118110236227" top="0.44" bottom="0.51" header="0.19685039370078741" footer="0.19685039370078741"/>
  <pageSetup paperSize="9" scale="65" fitToHeight="0" orientation="portrait" r:id="rId1"/>
  <headerFooter alignWithMargins="0">
    <oddFooter>&amp;C&amp;"Tahoma,Normale Italic"&amp;10&amp;P / 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31"/>
  <sheetViews>
    <sheetView topLeftCell="A4" workbookViewId="0">
      <selection activeCell="J169" sqref="J169"/>
    </sheetView>
  </sheetViews>
  <sheetFormatPr defaultColWidth="8.85546875" defaultRowHeight="15"/>
  <cols>
    <col min="1" max="3" width="4.5703125" style="151" bestFit="1" customWidth="1"/>
    <col min="4" max="4" width="4.7109375" style="151" bestFit="1" customWidth="1"/>
    <col min="5" max="5" width="3.28515625" style="151" bestFit="1" customWidth="1"/>
    <col min="6" max="6" width="3.28515625" style="151" customWidth="1"/>
    <col min="7" max="7" width="66.5703125" style="151" customWidth="1"/>
    <col min="8" max="8" width="16.140625" style="315" bestFit="1" customWidth="1"/>
    <col min="9" max="9" width="19.28515625" style="315" bestFit="1" customWidth="1"/>
    <col min="10" max="10" width="15.28515625" style="151" bestFit="1" customWidth="1"/>
    <col min="11" max="11" width="11.42578125" style="151" customWidth="1"/>
    <col min="12" max="12" width="10.7109375" style="151" customWidth="1"/>
    <col min="13" max="13" width="11" style="151" customWidth="1"/>
    <col min="14" max="16384" width="8.85546875" style="151"/>
  </cols>
  <sheetData>
    <row r="1" spans="1:10" ht="15.75" thickBot="1"/>
    <row r="2" spans="1:10" s="152" customFormat="1" ht="46.5" customHeight="1" thickBot="1">
      <c r="A2" s="503" t="s">
        <v>3</v>
      </c>
      <c r="B2" s="492" t="s">
        <v>4</v>
      </c>
      <c r="C2" s="492" t="s">
        <v>5</v>
      </c>
      <c r="D2" s="492" t="s">
        <v>6</v>
      </c>
      <c r="E2" s="492" t="s">
        <v>7</v>
      </c>
      <c r="F2" s="493" t="s">
        <v>8</v>
      </c>
      <c r="G2" s="494" t="s">
        <v>1571</v>
      </c>
      <c r="H2" s="490" t="s">
        <v>1615</v>
      </c>
      <c r="I2" s="491" t="s">
        <v>1616</v>
      </c>
      <c r="J2" s="490" t="s">
        <v>1572</v>
      </c>
    </row>
    <row r="3" spans="1:10" s="94" customFormat="1" ht="15" customHeight="1" thickBot="1">
      <c r="A3" s="153">
        <v>10</v>
      </c>
      <c r="B3" s="154">
        <v>0</v>
      </c>
      <c r="C3" s="154">
        <v>0</v>
      </c>
      <c r="D3" s="154">
        <v>0</v>
      </c>
      <c r="E3" s="155">
        <v>0</v>
      </c>
      <c r="F3" s="156">
        <v>0</v>
      </c>
      <c r="G3" s="348" t="s">
        <v>2836</v>
      </c>
      <c r="H3" s="470"/>
      <c r="I3" s="471"/>
      <c r="J3" s="309"/>
    </row>
    <row r="4" spans="1:10" s="99" customFormat="1" ht="15" customHeight="1">
      <c r="A4" s="158">
        <v>10</v>
      </c>
      <c r="B4" s="159">
        <v>100</v>
      </c>
      <c r="C4" s="159"/>
      <c r="D4" s="159"/>
      <c r="E4" s="159"/>
      <c r="F4" s="160"/>
      <c r="G4" s="446" t="s">
        <v>2837</v>
      </c>
      <c r="H4" s="472"/>
      <c r="I4" s="473"/>
      <c r="J4" s="162" t="s">
        <v>1771</v>
      </c>
    </row>
    <row r="5" spans="1:10" s="99" customFormat="1" ht="15" customHeight="1">
      <c r="A5" s="158">
        <v>10</v>
      </c>
      <c r="B5" s="159">
        <v>200</v>
      </c>
      <c r="C5" s="159"/>
      <c r="D5" s="159"/>
      <c r="E5" s="159"/>
      <c r="F5" s="160"/>
      <c r="G5" s="446" t="s">
        <v>2838</v>
      </c>
      <c r="H5" s="474"/>
      <c r="I5" s="475"/>
      <c r="J5" s="162" t="s">
        <v>635</v>
      </c>
    </row>
    <row r="6" spans="1:10" s="99" customFormat="1" ht="15" customHeight="1">
      <c r="A6" s="158">
        <v>10</v>
      </c>
      <c r="B6" s="163">
        <v>300</v>
      </c>
      <c r="C6" s="163"/>
      <c r="D6" s="163"/>
      <c r="E6" s="163"/>
      <c r="F6" s="164"/>
      <c r="G6" s="447" t="s">
        <v>2839</v>
      </c>
      <c r="H6" s="316"/>
      <c r="I6" s="450"/>
      <c r="J6" s="162"/>
    </row>
    <row r="7" spans="1:10" s="99" customFormat="1" ht="25.5">
      <c r="A7" s="158">
        <v>10</v>
      </c>
      <c r="B7" s="163">
        <v>300</v>
      </c>
      <c r="C7" s="159">
        <v>100</v>
      </c>
      <c r="D7" s="159"/>
      <c r="E7" s="159"/>
      <c r="F7" s="160"/>
      <c r="G7" s="446" t="s">
        <v>913</v>
      </c>
      <c r="H7" s="474"/>
      <c r="I7" s="475"/>
      <c r="J7" s="162" t="s">
        <v>2436</v>
      </c>
    </row>
    <row r="8" spans="1:10" s="99" customFormat="1" ht="15" customHeight="1">
      <c r="A8" s="158">
        <v>10</v>
      </c>
      <c r="B8" s="163">
        <v>300</v>
      </c>
      <c r="C8" s="159">
        <v>200</v>
      </c>
      <c r="D8" s="159"/>
      <c r="E8" s="159"/>
      <c r="F8" s="160"/>
      <c r="G8" s="446" t="s">
        <v>914</v>
      </c>
      <c r="H8" s="474"/>
      <c r="I8" s="475"/>
      <c r="J8" s="162" t="s">
        <v>649</v>
      </c>
    </row>
    <row r="9" spans="1:10" s="99" customFormat="1" ht="15" customHeight="1">
      <c r="A9" s="158">
        <v>10</v>
      </c>
      <c r="B9" s="159">
        <v>400</v>
      </c>
      <c r="C9" s="159"/>
      <c r="D9" s="159"/>
      <c r="E9" s="159"/>
      <c r="F9" s="160"/>
      <c r="G9" s="446" t="s">
        <v>1676</v>
      </c>
      <c r="H9" s="474"/>
      <c r="I9" s="475"/>
      <c r="J9" s="162" t="s">
        <v>1846</v>
      </c>
    </row>
    <row r="10" spans="1:10" s="99" customFormat="1" ht="15" customHeight="1">
      <c r="A10" s="158">
        <v>10</v>
      </c>
      <c r="B10" s="163">
        <v>500</v>
      </c>
      <c r="C10" s="163"/>
      <c r="D10" s="163"/>
      <c r="E10" s="163"/>
      <c r="F10" s="164"/>
      <c r="G10" s="447" t="s">
        <v>1677</v>
      </c>
      <c r="H10" s="316"/>
      <c r="I10" s="450"/>
      <c r="J10" s="162"/>
    </row>
    <row r="11" spans="1:10" s="99" customFormat="1" ht="15" customHeight="1">
      <c r="A11" s="158">
        <v>10</v>
      </c>
      <c r="B11" s="163">
        <v>500</v>
      </c>
      <c r="C11" s="159">
        <v>100</v>
      </c>
      <c r="D11" s="159"/>
      <c r="E11" s="159"/>
      <c r="F11" s="160"/>
      <c r="G11" s="446" t="s">
        <v>915</v>
      </c>
      <c r="H11" s="474"/>
      <c r="I11" s="475"/>
      <c r="J11" s="162" t="s">
        <v>1796</v>
      </c>
    </row>
    <row r="12" spans="1:10" s="99" customFormat="1" ht="15" customHeight="1">
      <c r="A12" s="158">
        <v>10</v>
      </c>
      <c r="B12" s="163">
        <v>500</v>
      </c>
      <c r="C12" s="159">
        <v>200</v>
      </c>
      <c r="D12" s="159"/>
      <c r="E12" s="159"/>
      <c r="F12" s="160"/>
      <c r="G12" s="446" t="s">
        <v>916</v>
      </c>
      <c r="H12" s="474"/>
      <c r="I12" s="475"/>
      <c r="J12" s="162" t="s">
        <v>1800</v>
      </c>
    </row>
    <row r="13" spans="1:10" s="99" customFormat="1" ht="15" customHeight="1">
      <c r="A13" s="158">
        <v>10</v>
      </c>
      <c r="B13" s="163">
        <v>500</v>
      </c>
      <c r="C13" s="159">
        <v>300</v>
      </c>
      <c r="D13" s="159"/>
      <c r="E13" s="159"/>
      <c r="F13" s="160"/>
      <c r="G13" s="446" t="s">
        <v>917</v>
      </c>
      <c r="H13" s="474"/>
      <c r="I13" s="475"/>
      <c r="J13" s="162" t="s">
        <v>3337</v>
      </c>
    </row>
    <row r="14" spans="1:10" s="99" customFormat="1" ht="15" customHeight="1">
      <c r="A14" s="158">
        <v>10</v>
      </c>
      <c r="B14" s="163">
        <v>500</v>
      </c>
      <c r="C14" s="159">
        <v>400</v>
      </c>
      <c r="D14" s="159"/>
      <c r="E14" s="159"/>
      <c r="F14" s="160"/>
      <c r="G14" s="446" t="s">
        <v>1677</v>
      </c>
      <c r="H14" s="474"/>
      <c r="I14" s="475"/>
      <c r="J14" s="162" t="s">
        <v>3341</v>
      </c>
    </row>
    <row r="15" spans="1:10" s="94" customFormat="1" ht="15" customHeight="1">
      <c r="A15" s="166">
        <v>20</v>
      </c>
      <c r="B15" s="167">
        <v>0</v>
      </c>
      <c r="C15" s="167">
        <v>0</v>
      </c>
      <c r="D15" s="167">
        <v>0</v>
      </c>
      <c r="E15" s="167">
        <v>0</v>
      </c>
      <c r="F15" s="156">
        <v>0</v>
      </c>
      <c r="G15" s="348" t="s">
        <v>918</v>
      </c>
      <c r="H15" s="476"/>
      <c r="I15" s="477"/>
      <c r="J15" s="303"/>
    </row>
    <row r="16" spans="1:10" s="99" customFormat="1" ht="15" customHeight="1">
      <c r="A16" s="158">
        <v>20</v>
      </c>
      <c r="B16" s="168">
        <v>100</v>
      </c>
      <c r="C16" s="168"/>
      <c r="D16" s="168"/>
      <c r="E16" s="168"/>
      <c r="F16" s="169"/>
      <c r="G16" s="447" t="s">
        <v>1777</v>
      </c>
      <c r="H16" s="316"/>
      <c r="I16" s="450"/>
      <c r="J16" s="162"/>
    </row>
    <row r="17" spans="1:10" s="99" customFormat="1" ht="15" customHeight="1">
      <c r="A17" s="158">
        <v>20</v>
      </c>
      <c r="B17" s="168">
        <v>100</v>
      </c>
      <c r="C17" s="170">
        <v>100</v>
      </c>
      <c r="D17" s="170"/>
      <c r="E17" s="170"/>
      <c r="F17" s="171"/>
      <c r="G17" s="446" t="s">
        <v>1778</v>
      </c>
      <c r="H17" s="474"/>
      <c r="I17" s="475"/>
      <c r="J17" s="162" t="s">
        <v>662</v>
      </c>
    </row>
    <row r="18" spans="1:10" s="99" customFormat="1" ht="15" customHeight="1">
      <c r="A18" s="158">
        <v>20</v>
      </c>
      <c r="B18" s="168">
        <v>100</v>
      </c>
      <c r="C18" s="170">
        <v>200</v>
      </c>
      <c r="D18" s="170"/>
      <c r="E18" s="170"/>
      <c r="F18" s="171"/>
      <c r="G18" s="446" t="s">
        <v>1779</v>
      </c>
      <c r="H18" s="474"/>
      <c r="I18" s="475"/>
      <c r="J18" s="162" t="s">
        <v>664</v>
      </c>
    </row>
    <row r="19" spans="1:10" s="99" customFormat="1" ht="15" customHeight="1">
      <c r="A19" s="158">
        <v>20</v>
      </c>
      <c r="B19" s="168">
        <v>200</v>
      </c>
      <c r="C19" s="168"/>
      <c r="D19" s="168"/>
      <c r="E19" s="168"/>
      <c r="F19" s="169"/>
      <c r="G19" s="447" t="s">
        <v>606</v>
      </c>
      <c r="H19" s="316"/>
      <c r="I19" s="450"/>
      <c r="J19" s="162"/>
    </row>
    <row r="20" spans="1:10" s="99" customFormat="1" ht="15" customHeight="1">
      <c r="A20" s="158">
        <v>20</v>
      </c>
      <c r="B20" s="168">
        <v>200</v>
      </c>
      <c r="C20" s="170">
        <v>100</v>
      </c>
      <c r="D20" s="170"/>
      <c r="E20" s="170"/>
      <c r="F20" s="171"/>
      <c r="G20" s="446" t="s">
        <v>1679</v>
      </c>
      <c r="H20" s="474"/>
      <c r="I20" s="475"/>
      <c r="J20" s="162" t="s">
        <v>670</v>
      </c>
    </row>
    <row r="21" spans="1:10" s="99" customFormat="1" ht="15" customHeight="1">
      <c r="A21" s="158">
        <v>20</v>
      </c>
      <c r="B21" s="168">
        <v>200</v>
      </c>
      <c r="C21" s="170">
        <v>200</v>
      </c>
      <c r="D21" s="170"/>
      <c r="E21" s="170"/>
      <c r="F21" s="171"/>
      <c r="G21" s="446" t="s">
        <v>1680</v>
      </c>
      <c r="H21" s="474"/>
      <c r="I21" s="475"/>
      <c r="J21" s="162" t="s">
        <v>2447</v>
      </c>
    </row>
    <row r="22" spans="1:10" s="99" customFormat="1" ht="15" customHeight="1">
      <c r="A22" s="158">
        <v>20</v>
      </c>
      <c r="B22" s="159">
        <v>300</v>
      </c>
      <c r="C22" s="170"/>
      <c r="D22" s="170"/>
      <c r="E22" s="170"/>
      <c r="F22" s="171"/>
      <c r="G22" s="446" t="s">
        <v>607</v>
      </c>
      <c r="H22" s="474"/>
      <c r="I22" s="475"/>
      <c r="J22" s="162" t="s">
        <v>2453</v>
      </c>
    </row>
    <row r="23" spans="1:10" s="99" customFormat="1" ht="15" customHeight="1">
      <c r="A23" s="158">
        <v>20</v>
      </c>
      <c r="B23" s="159">
        <v>400</v>
      </c>
      <c r="C23" s="170"/>
      <c r="D23" s="170"/>
      <c r="E23" s="170"/>
      <c r="F23" s="171"/>
      <c r="G23" s="446" t="s">
        <v>1681</v>
      </c>
      <c r="H23" s="474"/>
      <c r="I23" s="475"/>
      <c r="J23" s="162" t="s">
        <v>2459</v>
      </c>
    </row>
    <row r="24" spans="1:10" s="99" customFormat="1" ht="15" customHeight="1">
      <c r="A24" s="158">
        <v>20</v>
      </c>
      <c r="B24" s="159">
        <v>500</v>
      </c>
      <c r="C24" s="159"/>
      <c r="D24" s="159"/>
      <c r="E24" s="159"/>
      <c r="F24" s="160"/>
      <c r="G24" s="446" t="s">
        <v>1780</v>
      </c>
      <c r="H24" s="474"/>
      <c r="I24" s="475"/>
      <c r="J24" s="162" t="s">
        <v>1897</v>
      </c>
    </row>
    <row r="25" spans="1:10" s="99" customFormat="1" ht="15" customHeight="1">
      <c r="A25" s="158">
        <v>20</v>
      </c>
      <c r="B25" s="159">
        <v>600</v>
      </c>
      <c r="C25" s="159"/>
      <c r="D25" s="159"/>
      <c r="E25" s="159"/>
      <c r="F25" s="160"/>
      <c r="G25" s="446" t="s">
        <v>1773</v>
      </c>
      <c r="H25" s="474"/>
      <c r="I25" s="475"/>
      <c r="J25" s="162" t="s">
        <v>1841</v>
      </c>
    </row>
    <row r="26" spans="1:10" s="99" customFormat="1" ht="15" customHeight="1">
      <c r="A26" s="158">
        <v>20</v>
      </c>
      <c r="B26" s="159">
        <v>700</v>
      </c>
      <c r="C26" s="159"/>
      <c r="D26" s="159"/>
      <c r="E26" s="159"/>
      <c r="F26" s="160"/>
      <c r="G26" s="446" t="s">
        <v>1684</v>
      </c>
      <c r="H26" s="474"/>
      <c r="I26" s="475"/>
      <c r="J26" s="162" t="s">
        <v>3358</v>
      </c>
    </row>
    <row r="27" spans="1:10" s="99" customFormat="1" ht="15" customHeight="1">
      <c r="A27" s="158">
        <v>20</v>
      </c>
      <c r="B27" s="159">
        <v>800</v>
      </c>
      <c r="C27" s="163"/>
      <c r="D27" s="163"/>
      <c r="E27" s="163"/>
      <c r="F27" s="164"/>
      <c r="G27" s="446" t="s">
        <v>1686</v>
      </c>
      <c r="H27" s="474"/>
      <c r="I27" s="475"/>
      <c r="J27" s="162" t="s">
        <v>3361</v>
      </c>
    </row>
    <row r="28" spans="1:10" s="99" customFormat="1" ht="15" customHeight="1">
      <c r="A28" s="158">
        <v>20</v>
      </c>
      <c r="B28" s="159">
        <v>900</v>
      </c>
      <c r="C28" s="159"/>
      <c r="D28" s="159"/>
      <c r="E28" s="159"/>
      <c r="F28" s="160"/>
      <c r="G28" s="446" t="s">
        <v>1687</v>
      </c>
      <c r="H28" s="474"/>
      <c r="I28" s="475"/>
      <c r="J28" s="162" t="s">
        <v>3363</v>
      </c>
    </row>
    <row r="29" spans="1:10" s="94" customFormat="1" ht="15" customHeight="1">
      <c r="A29" s="166">
        <v>30</v>
      </c>
      <c r="B29" s="167">
        <v>0</v>
      </c>
      <c r="C29" s="167">
        <v>0</v>
      </c>
      <c r="D29" s="167">
        <v>0</v>
      </c>
      <c r="E29" s="167">
        <v>0</v>
      </c>
      <c r="F29" s="156">
        <v>0</v>
      </c>
      <c r="G29" s="348" t="s">
        <v>919</v>
      </c>
      <c r="H29" s="476"/>
      <c r="I29" s="477"/>
      <c r="J29" s="303"/>
    </row>
    <row r="30" spans="1:10" s="99" customFormat="1" ht="15" customHeight="1">
      <c r="A30" s="158">
        <v>30</v>
      </c>
      <c r="B30" s="163">
        <v>100</v>
      </c>
      <c r="C30" s="163"/>
      <c r="D30" s="163"/>
      <c r="E30" s="163"/>
      <c r="F30" s="164"/>
      <c r="G30" s="447" t="s">
        <v>2262</v>
      </c>
      <c r="H30" s="316"/>
      <c r="I30" s="450"/>
      <c r="J30" s="162"/>
    </row>
    <row r="31" spans="1:10" s="99" customFormat="1" ht="15" customHeight="1">
      <c r="A31" s="158">
        <v>30</v>
      </c>
      <c r="B31" s="163">
        <v>100</v>
      </c>
      <c r="C31" s="159">
        <v>100</v>
      </c>
      <c r="D31" s="159"/>
      <c r="E31" s="159"/>
      <c r="F31" s="160"/>
      <c r="G31" s="446" t="s">
        <v>2263</v>
      </c>
      <c r="H31" s="474"/>
      <c r="I31" s="475"/>
      <c r="J31" s="162" t="s">
        <v>686</v>
      </c>
    </row>
    <row r="32" spans="1:10" s="99" customFormat="1" ht="15" customHeight="1">
      <c r="A32" s="158">
        <v>30</v>
      </c>
      <c r="B32" s="163">
        <v>100</v>
      </c>
      <c r="C32" s="159">
        <v>200</v>
      </c>
      <c r="D32" s="159"/>
      <c r="E32" s="159"/>
      <c r="F32" s="160"/>
      <c r="G32" s="446" t="s">
        <v>2264</v>
      </c>
      <c r="H32" s="474"/>
      <c r="I32" s="475"/>
      <c r="J32" s="162" t="s">
        <v>688</v>
      </c>
    </row>
    <row r="33" spans="1:10" s="99" customFormat="1" ht="15" customHeight="1">
      <c r="A33" s="158">
        <v>30</v>
      </c>
      <c r="B33" s="163">
        <v>100</v>
      </c>
      <c r="C33" s="159">
        <v>300</v>
      </c>
      <c r="D33" s="159"/>
      <c r="E33" s="159"/>
      <c r="F33" s="160"/>
      <c r="G33" s="446" t="s">
        <v>2265</v>
      </c>
      <c r="H33" s="474"/>
      <c r="I33" s="475"/>
      <c r="J33" s="162" t="s">
        <v>690</v>
      </c>
    </row>
    <row r="34" spans="1:10" s="99" customFormat="1" ht="15" customHeight="1">
      <c r="A34" s="158">
        <v>30</v>
      </c>
      <c r="B34" s="163">
        <v>100</v>
      </c>
      <c r="C34" s="163">
        <v>400</v>
      </c>
      <c r="D34" s="163"/>
      <c r="E34" s="163"/>
      <c r="F34" s="164"/>
      <c r="G34" s="447" t="s">
        <v>2266</v>
      </c>
      <c r="H34" s="316"/>
      <c r="I34" s="450"/>
      <c r="J34" s="162" t="s">
        <v>692</v>
      </c>
    </row>
    <row r="35" spans="1:10" s="99" customFormat="1" ht="15" customHeight="1">
      <c r="A35" s="158">
        <v>30</v>
      </c>
      <c r="B35" s="163">
        <v>100</v>
      </c>
      <c r="C35" s="163">
        <v>400</v>
      </c>
      <c r="D35" s="159">
        <v>100</v>
      </c>
      <c r="E35" s="159"/>
      <c r="F35" s="160"/>
      <c r="G35" s="448" t="s">
        <v>920</v>
      </c>
      <c r="H35" s="474"/>
      <c r="I35" s="475"/>
      <c r="J35" s="162"/>
    </row>
    <row r="36" spans="1:10" s="99" customFormat="1" ht="15" customHeight="1">
      <c r="A36" s="158">
        <v>30</v>
      </c>
      <c r="B36" s="163">
        <v>100</v>
      </c>
      <c r="C36" s="163">
        <v>400</v>
      </c>
      <c r="D36" s="159">
        <v>200</v>
      </c>
      <c r="E36" s="159"/>
      <c r="F36" s="160"/>
      <c r="G36" s="448" t="s">
        <v>921</v>
      </c>
      <c r="H36" s="474"/>
      <c r="I36" s="475"/>
      <c r="J36" s="162"/>
    </row>
    <row r="37" spans="1:10" s="99" customFormat="1" ht="15" customHeight="1">
      <c r="A37" s="158">
        <v>30</v>
      </c>
      <c r="B37" s="163">
        <v>100</v>
      </c>
      <c r="C37" s="163">
        <v>400</v>
      </c>
      <c r="D37" s="159">
        <v>300</v>
      </c>
      <c r="E37" s="159"/>
      <c r="F37" s="160"/>
      <c r="G37" s="448" t="s">
        <v>922</v>
      </c>
      <c r="H37" s="474"/>
      <c r="I37" s="475"/>
      <c r="J37" s="162"/>
    </row>
    <row r="38" spans="1:10" s="99" customFormat="1" ht="15" customHeight="1">
      <c r="A38" s="158">
        <v>30</v>
      </c>
      <c r="B38" s="163">
        <v>200</v>
      </c>
      <c r="C38" s="163"/>
      <c r="D38" s="163"/>
      <c r="E38" s="163"/>
      <c r="F38" s="164"/>
      <c r="G38" s="447" t="s">
        <v>1781</v>
      </c>
      <c r="H38" s="316"/>
      <c r="I38" s="450"/>
      <c r="J38" s="162"/>
    </row>
    <row r="39" spans="1:10" s="99" customFormat="1" ht="15" customHeight="1">
      <c r="A39" s="158">
        <v>30</v>
      </c>
      <c r="B39" s="163">
        <v>200</v>
      </c>
      <c r="C39" s="159">
        <v>100</v>
      </c>
      <c r="D39" s="159"/>
      <c r="E39" s="159"/>
      <c r="F39" s="160"/>
      <c r="G39" s="446" t="s">
        <v>2382</v>
      </c>
      <c r="H39" s="474"/>
      <c r="I39" s="475"/>
      <c r="J39" s="162" t="s">
        <v>1227</v>
      </c>
    </row>
    <row r="40" spans="1:10" s="99" customFormat="1" ht="15" customHeight="1">
      <c r="A40" s="158">
        <v>30</v>
      </c>
      <c r="B40" s="163">
        <v>200</v>
      </c>
      <c r="C40" s="163">
        <v>200</v>
      </c>
      <c r="D40" s="163"/>
      <c r="E40" s="163"/>
      <c r="F40" s="164"/>
      <c r="G40" s="447" t="s">
        <v>2267</v>
      </c>
      <c r="H40" s="316"/>
      <c r="I40" s="450"/>
      <c r="J40" s="162"/>
    </row>
    <row r="41" spans="1:10" s="99" customFormat="1" ht="15" customHeight="1">
      <c r="A41" s="158">
        <v>30</v>
      </c>
      <c r="B41" s="163">
        <v>200</v>
      </c>
      <c r="C41" s="163">
        <v>200</v>
      </c>
      <c r="D41" s="159">
        <v>100</v>
      </c>
      <c r="E41" s="159"/>
      <c r="F41" s="160"/>
      <c r="G41" s="446" t="s">
        <v>923</v>
      </c>
      <c r="H41" s="474"/>
      <c r="I41" s="475"/>
      <c r="J41" s="162" t="s">
        <v>1231</v>
      </c>
    </row>
    <row r="42" spans="1:10" s="99" customFormat="1" ht="15" customHeight="1">
      <c r="A42" s="158">
        <v>30</v>
      </c>
      <c r="B42" s="163">
        <v>200</v>
      </c>
      <c r="C42" s="163">
        <v>200</v>
      </c>
      <c r="D42" s="159">
        <v>200</v>
      </c>
      <c r="E42" s="159"/>
      <c r="F42" s="160"/>
      <c r="G42" s="446" t="s">
        <v>924</v>
      </c>
      <c r="H42" s="474"/>
      <c r="I42" s="475"/>
      <c r="J42" s="162" t="s">
        <v>1233</v>
      </c>
    </row>
    <row r="43" spans="1:10" s="99" customFormat="1" ht="15" customHeight="1">
      <c r="A43" s="158">
        <v>30</v>
      </c>
      <c r="B43" s="163">
        <v>200</v>
      </c>
      <c r="C43" s="163">
        <v>200</v>
      </c>
      <c r="D43" s="159">
        <v>300</v>
      </c>
      <c r="E43" s="159"/>
      <c r="F43" s="160"/>
      <c r="G43" s="446" t="s">
        <v>925</v>
      </c>
      <c r="H43" s="474"/>
      <c r="I43" s="475"/>
      <c r="J43" s="162" t="s">
        <v>1235</v>
      </c>
    </row>
    <row r="44" spans="1:10" s="99" customFormat="1" ht="15" customHeight="1">
      <c r="A44" s="158">
        <v>30</v>
      </c>
      <c r="B44" s="163">
        <v>200</v>
      </c>
      <c r="C44" s="163">
        <v>200</v>
      </c>
      <c r="D44" s="159">
        <v>400</v>
      </c>
      <c r="E44" s="159"/>
      <c r="F44" s="160"/>
      <c r="G44" s="446" t="s">
        <v>926</v>
      </c>
      <c r="H44" s="474"/>
      <c r="I44" s="475"/>
      <c r="J44" s="162" t="s">
        <v>1237</v>
      </c>
    </row>
    <row r="45" spans="1:10" s="94" customFormat="1" ht="15" customHeight="1">
      <c r="A45" s="166">
        <v>100</v>
      </c>
      <c r="B45" s="167">
        <v>0</v>
      </c>
      <c r="C45" s="167">
        <v>0</v>
      </c>
      <c r="D45" s="167">
        <v>0</v>
      </c>
      <c r="E45" s="167">
        <v>0</v>
      </c>
      <c r="F45" s="156">
        <v>0</v>
      </c>
      <c r="G45" s="348" t="s">
        <v>927</v>
      </c>
      <c r="H45" s="476"/>
      <c r="I45" s="477"/>
      <c r="J45" s="303"/>
    </row>
    <row r="46" spans="1:10" s="99" customFormat="1" ht="15" customHeight="1">
      <c r="A46" s="158">
        <v>100</v>
      </c>
      <c r="B46" s="163">
        <v>100</v>
      </c>
      <c r="C46" s="163"/>
      <c r="D46" s="163"/>
      <c r="E46" s="163"/>
      <c r="F46" s="164"/>
      <c r="G46" s="447" t="s">
        <v>2269</v>
      </c>
      <c r="H46" s="316"/>
      <c r="I46" s="450"/>
      <c r="J46" s="162"/>
    </row>
    <row r="47" spans="1:10" s="99" customFormat="1" ht="15" customHeight="1">
      <c r="A47" s="158">
        <v>100</v>
      </c>
      <c r="B47" s="163">
        <v>100</v>
      </c>
      <c r="C47" s="163">
        <v>100</v>
      </c>
      <c r="D47" s="163"/>
      <c r="E47" s="163"/>
      <c r="F47" s="164"/>
      <c r="G47" s="447" t="s">
        <v>928</v>
      </c>
      <c r="H47" s="316"/>
      <c r="I47" s="450"/>
      <c r="J47" s="162" t="s">
        <v>1244</v>
      </c>
    </row>
    <row r="48" spans="1:10" s="99" customFormat="1" ht="25.5">
      <c r="A48" s="158">
        <v>100</v>
      </c>
      <c r="B48" s="163">
        <v>100</v>
      </c>
      <c r="C48" s="163">
        <v>100</v>
      </c>
      <c r="D48" s="159">
        <v>10</v>
      </c>
      <c r="E48" s="159"/>
      <c r="F48" s="160"/>
      <c r="G48" s="307" t="s">
        <v>929</v>
      </c>
      <c r="H48" s="478"/>
      <c r="I48" s="479"/>
      <c r="J48" s="162"/>
    </row>
    <row r="49" spans="1:10" s="99" customFormat="1" ht="15" customHeight="1">
      <c r="A49" s="158">
        <v>100</v>
      </c>
      <c r="B49" s="163">
        <v>100</v>
      </c>
      <c r="C49" s="163">
        <v>100</v>
      </c>
      <c r="D49" s="159">
        <v>20</v>
      </c>
      <c r="E49" s="159"/>
      <c r="F49" s="160"/>
      <c r="G49" s="448" t="s">
        <v>930</v>
      </c>
      <c r="H49" s="478"/>
      <c r="I49" s="479"/>
      <c r="J49" s="162"/>
    </row>
    <row r="50" spans="1:10" s="99" customFormat="1" ht="15" customHeight="1">
      <c r="A50" s="158">
        <v>100</v>
      </c>
      <c r="B50" s="163">
        <v>100</v>
      </c>
      <c r="C50" s="163">
        <v>100</v>
      </c>
      <c r="D50" s="159">
        <v>30</v>
      </c>
      <c r="E50" s="159"/>
      <c r="F50" s="160"/>
      <c r="G50" s="448" t="s">
        <v>931</v>
      </c>
      <c r="H50" s="478"/>
      <c r="I50" s="479"/>
      <c r="J50" s="162"/>
    </row>
    <row r="51" spans="1:10" s="99" customFormat="1" ht="15" customHeight="1">
      <c r="A51" s="158">
        <v>100</v>
      </c>
      <c r="B51" s="163">
        <v>100</v>
      </c>
      <c r="C51" s="159">
        <v>200</v>
      </c>
      <c r="D51" s="159"/>
      <c r="E51" s="159"/>
      <c r="F51" s="160"/>
      <c r="G51" s="446" t="s">
        <v>932</v>
      </c>
      <c r="H51" s="478"/>
      <c r="I51" s="479"/>
      <c r="J51" s="162" t="s">
        <v>1246</v>
      </c>
    </row>
    <row r="52" spans="1:10" s="99" customFormat="1" ht="15" customHeight="1">
      <c r="A52" s="158">
        <v>100</v>
      </c>
      <c r="B52" s="163">
        <v>100</v>
      </c>
      <c r="C52" s="163">
        <v>300</v>
      </c>
      <c r="D52" s="163"/>
      <c r="E52" s="163"/>
      <c r="F52" s="164"/>
      <c r="G52" s="447" t="s">
        <v>933</v>
      </c>
      <c r="H52" s="316"/>
      <c r="I52" s="450"/>
      <c r="J52" s="162" t="s">
        <v>1248</v>
      </c>
    </row>
    <row r="53" spans="1:10" s="99" customFormat="1" ht="15" customHeight="1">
      <c r="A53" s="158">
        <v>100</v>
      </c>
      <c r="B53" s="163">
        <v>100</v>
      </c>
      <c r="C53" s="163">
        <v>300</v>
      </c>
      <c r="D53" s="159">
        <v>10</v>
      </c>
      <c r="E53" s="159"/>
      <c r="F53" s="160"/>
      <c r="G53" s="448" t="s">
        <v>933</v>
      </c>
      <c r="H53" s="478"/>
      <c r="I53" s="479"/>
      <c r="J53" s="162"/>
    </row>
    <row r="54" spans="1:10" s="99" customFormat="1" ht="15" customHeight="1">
      <c r="A54" s="158">
        <v>100</v>
      </c>
      <c r="B54" s="163">
        <v>100</v>
      </c>
      <c r="C54" s="163">
        <v>300</v>
      </c>
      <c r="D54" s="159">
        <v>20</v>
      </c>
      <c r="E54" s="159"/>
      <c r="F54" s="160"/>
      <c r="G54" s="448" t="s">
        <v>934</v>
      </c>
      <c r="H54" s="478"/>
      <c r="I54" s="479"/>
      <c r="J54" s="162"/>
    </row>
    <row r="55" spans="1:10" s="99" customFormat="1" ht="15" customHeight="1">
      <c r="A55" s="158">
        <v>100</v>
      </c>
      <c r="B55" s="163">
        <v>100</v>
      </c>
      <c r="C55" s="163">
        <v>300</v>
      </c>
      <c r="D55" s="159">
        <v>30</v>
      </c>
      <c r="E55" s="159"/>
      <c r="F55" s="160"/>
      <c r="G55" s="448" t="s">
        <v>935</v>
      </c>
      <c r="H55" s="478"/>
      <c r="I55" s="479"/>
      <c r="J55" s="162"/>
    </row>
    <row r="56" spans="1:10" s="99" customFormat="1" ht="15" customHeight="1">
      <c r="A56" s="158">
        <v>100</v>
      </c>
      <c r="B56" s="163">
        <v>100</v>
      </c>
      <c r="C56" s="159">
        <v>400</v>
      </c>
      <c r="D56" s="159"/>
      <c r="E56" s="159"/>
      <c r="F56" s="160"/>
      <c r="G56" s="446" t="s">
        <v>936</v>
      </c>
      <c r="H56" s="478"/>
      <c r="I56" s="479"/>
      <c r="J56" s="162" t="s">
        <v>1280</v>
      </c>
    </row>
    <row r="57" spans="1:10" s="99" customFormat="1" ht="15" customHeight="1">
      <c r="A57" s="158">
        <v>100</v>
      </c>
      <c r="B57" s="163">
        <v>100</v>
      </c>
      <c r="C57" s="159">
        <v>500</v>
      </c>
      <c r="D57" s="159"/>
      <c r="E57" s="159"/>
      <c r="F57" s="160"/>
      <c r="G57" s="446" t="s">
        <v>165</v>
      </c>
      <c r="H57" s="478"/>
      <c r="I57" s="479"/>
      <c r="J57" s="162" t="s">
        <v>1282</v>
      </c>
    </row>
    <row r="58" spans="1:10" s="99" customFormat="1" ht="15" customHeight="1">
      <c r="A58" s="158">
        <v>100</v>
      </c>
      <c r="B58" s="163">
        <v>100</v>
      </c>
      <c r="C58" s="159">
        <v>600</v>
      </c>
      <c r="D58" s="159"/>
      <c r="E58" s="159"/>
      <c r="F58" s="160"/>
      <c r="G58" s="446" t="s">
        <v>166</v>
      </c>
      <c r="H58" s="478"/>
      <c r="I58" s="479"/>
      <c r="J58" s="162" t="s">
        <v>1284</v>
      </c>
    </row>
    <row r="59" spans="1:10" s="99" customFormat="1" ht="15" customHeight="1">
      <c r="A59" s="158">
        <v>100</v>
      </c>
      <c r="B59" s="163">
        <v>100</v>
      </c>
      <c r="C59" s="159">
        <v>700</v>
      </c>
      <c r="D59" s="159"/>
      <c r="E59" s="159"/>
      <c r="F59" s="160"/>
      <c r="G59" s="446" t="s">
        <v>167</v>
      </c>
      <c r="H59" s="478"/>
      <c r="I59" s="479"/>
      <c r="J59" s="162" t="s">
        <v>1286</v>
      </c>
    </row>
    <row r="60" spans="1:10" s="99" customFormat="1" ht="15" customHeight="1">
      <c r="A60" s="158">
        <v>100</v>
      </c>
      <c r="B60" s="163">
        <v>100</v>
      </c>
      <c r="C60" s="159">
        <v>800</v>
      </c>
      <c r="D60" s="159"/>
      <c r="E60" s="159"/>
      <c r="F60" s="160"/>
      <c r="G60" s="446" t="s">
        <v>168</v>
      </c>
      <c r="H60" s="478"/>
      <c r="I60" s="479"/>
      <c r="J60" s="162" t="s">
        <v>1287</v>
      </c>
    </row>
    <row r="61" spans="1:10" s="99" customFormat="1" ht="15" customHeight="1">
      <c r="A61" s="158">
        <v>100</v>
      </c>
      <c r="B61" s="163">
        <v>100</v>
      </c>
      <c r="C61" s="159">
        <v>900</v>
      </c>
      <c r="D61" s="159"/>
      <c r="E61" s="159"/>
      <c r="F61" s="160"/>
      <c r="G61" s="446" t="s">
        <v>169</v>
      </c>
      <c r="H61" s="478"/>
      <c r="I61" s="479"/>
      <c r="J61" s="162" t="s">
        <v>1289</v>
      </c>
    </row>
    <row r="62" spans="1:10" s="99" customFormat="1" ht="15" customHeight="1">
      <c r="A62" s="158">
        <v>100</v>
      </c>
      <c r="B62" s="163">
        <v>200</v>
      </c>
      <c r="C62" s="163"/>
      <c r="D62" s="163"/>
      <c r="E62" s="163"/>
      <c r="F62" s="164"/>
      <c r="G62" s="447" t="s">
        <v>2270</v>
      </c>
      <c r="H62" s="316"/>
      <c r="I62" s="450"/>
      <c r="J62" s="162"/>
    </row>
    <row r="63" spans="1:10" s="99" customFormat="1" ht="15" customHeight="1">
      <c r="A63" s="158">
        <v>100</v>
      </c>
      <c r="B63" s="163">
        <v>200</v>
      </c>
      <c r="C63" s="159">
        <v>100</v>
      </c>
      <c r="D63" s="159"/>
      <c r="E63" s="159"/>
      <c r="F63" s="160"/>
      <c r="G63" s="446" t="s">
        <v>170</v>
      </c>
      <c r="H63" s="474"/>
      <c r="I63" s="475"/>
      <c r="J63" s="162" t="s">
        <v>1293</v>
      </c>
    </row>
    <row r="64" spans="1:10" s="99" customFormat="1" ht="15" customHeight="1">
      <c r="A64" s="158">
        <v>100</v>
      </c>
      <c r="B64" s="163">
        <v>200</v>
      </c>
      <c r="C64" s="159">
        <v>200</v>
      </c>
      <c r="D64" s="159"/>
      <c r="E64" s="159"/>
      <c r="F64" s="160"/>
      <c r="G64" s="446" t="s">
        <v>171</v>
      </c>
      <c r="H64" s="474"/>
      <c r="I64" s="475"/>
      <c r="J64" s="162" t="s">
        <v>1295</v>
      </c>
    </row>
    <row r="65" spans="1:10" s="99" customFormat="1" ht="15" customHeight="1">
      <c r="A65" s="158">
        <v>100</v>
      </c>
      <c r="B65" s="163">
        <v>200</v>
      </c>
      <c r="C65" s="159">
        <v>300</v>
      </c>
      <c r="D65" s="159"/>
      <c r="E65" s="159"/>
      <c r="F65" s="160"/>
      <c r="G65" s="446" t="s">
        <v>172</v>
      </c>
      <c r="H65" s="474"/>
      <c r="I65" s="475"/>
      <c r="J65" s="162" t="s">
        <v>1297</v>
      </c>
    </row>
    <row r="66" spans="1:10" s="99" customFormat="1" ht="15" customHeight="1">
      <c r="A66" s="158">
        <v>100</v>
      </c>
      <c r="B66" s="163">
        <v>200</v>
      </c>
      <c r="C66" s="159">
        <v>400</v>
      </c>
      <c r="D66" s="159"/>
      <c r="E66" s="159"/>
      <c r="F66" s="160"/>
      <c r="G66" s="446" t="s">
        <v>173</v>
      </c>
      <c r="H66" s="474"/>
      <c r="I66" s="475"/>
      <c r="J66" s="162" t="s">
        <v>1299</v>
      </c>
    </row>
    <row r="67" spans="1:10" s="99" customFormat="1" ht="15" customHeight="1">
      <c r="A67" s="158">
        <v>100</v>
      </c>
      <c r="B67" s="163">
        <v>200</v>
      </c>
      <c r="C67" s="159">
        <v>500</v>
      </c>
      <c r="D67" s="159"/>
      <c r="E67" s="159"/>
      <c r="F67" s="160"/>
      <c r="G67" s="446" t="s">
        <v>174</v>
      </c>
      <c r="H67" s="474"/>
      <c r="I67" s="475"/>
      <c r="J67" s="162" t="s">
        <v>1301</v>
      </c>
    </row>
    <row r="68" spans="1:10" s="99" customFormat="1" ht="15" customHeight="1">
      <c r="A68" s="158">
        <v>100</v>
      </c>
      <c r="B68" s="163">
        <v>200</v>
      </c>
      <c r="C68" s="159">
        <v>600</v>
      </c>
      <c r="D68" s="159"/>
      <c r="E68" s="159"/>
      <c r="F68" s="160"/>
      <c r="G68" s="446" t="s">
        <v>175</v>
      </c>
      <c r="H68" s="474"/>
      <c r="I68" s="475"/>
      <c r="J68" s="162" t="s">
        <v>2515</v>
      </c>
    </row>
    <row r="69" spans="1:10" s="99" customFormat="1" ht="15" customHeight="1">
      <c r="A69" s="158">
        <v>100</v>
      </c>
      <c r="B69" s="163">
        <v>200</v>
      </c>
      <c r="C69" s="159">
        <v>700</v>
      </c>
      <c r="D69" s="159"/>
      <c r="E69" s="159"/>
      <c r="F69" s="160"/>
      <c r="G69" s="446" t="s">
        <v>176</v>
      </c>
      <c r="H69" s="474"/>
      <c r="I69" s="475"/>
      <c r="J69" s="162" t="s">
        <v>2517</v>
      </c>
    </row>
    <row r="70" spans="1:10" s="94" customFormat="1" ht="15" customHeight="1">
      <c r="A70" s="166">
        <v>110</v>
      </c>
      <c r="B70" s="167">
        <v>0</v>
      </c>
      <c r="C70" s="167">
        <v>0</v>
      </c>
      <c r="D70" s="167">
        <v>0</v>
      </c>
      <c r="E70" s="167">
        <v>0</v>
      </c>
      <c r="F70" s="172"/>
      <c r="G70" s="348" t="s">
        <v>177</v>
      </c>
      <c r="H70" s="476"/>
      <c r="I70" s="477"/>
      <c r="J70" s="303"/>
    </row>
    <row r="71" spans="1:10" s="99" customFormat="1" ht="15" customHeight="1">
      <c r="A71" s="158">
        <v>110</v>
      </c>
      <c r="B71" s="163">
        <v>100</v>
      </c>
      <c r="C71" s="163"/>
      <c r="D71" s="163"/>
      <c r="E71" s="163"/>
      <c r="F71" s="164"/>
      <c r="G71" s="447" t="s">
        <v>2285</v>
      </c>
      <c r="H71" s="316"/>
      <c r="I71" s="450"/>
      <c r="J71" s="162"/>
    </row>
    <row r="72" spans="1:10" s="99" customFormat="1" ht="25.5">
      <c r="A72" s="158">
        <v>110</v>
      </c>
      <c r="B72" s="163">
        <v>100</v>
      </c>
      <c r="C72" s="159">
        <v>50</v>
      </c>
      <c r="D72" s="159"/>
      <c r="E72" s="159"/>
      <c r="F72" s="160"/>
      <c r="G72" s="446" t="s">
        <v>178</v>
      </c>
      <c r="H72" s="474"/>
      <c r="I72" s="475"/>
      <c r="J72" s="162" t="s">
        <v>2523</v>
      </c>
    </row>
    <row r="73" spans="1:10" s="99" customFormat="1" ht="15" customHeight="1">
      <c r="A73" s="158">
        <v>110</v>
      </c>
      <c r="B73" s="163">
        <v>100</v>
      </c>
      <c r="C73" s="159">
        <v>100</v>
      </c>
      <c r="D73" s="159"/>
      <c r="E73" s="159"/>
      <c r="F73" s="160"/>
      <c r="G73" s="446" t="s">
        <v>179</v>
      </c>
      <c r="H73" s="474"/>
      <c r="I73" s="475"/>
      <c r="J73" s="162" t="s">
        <v>2525</v>
      </c>
    </row>
    <row r="74" spans="1:10" s="99" customFormat="1" ht="15" customHeight="1">
      <c r="A74" s="158">
        <v>110</v>
      </c>
      <c r="B74" s="163">
        <v>100</v>
      </c>
      <c r="C74" s="159">
        <v>200</v>
      </c>
      <c r="D74" s="159"/>
      <c r="E74" s="159"/>
      <c r="F74" s="160"/>
      <c r="G74" s="446" t="s">
        <v>180</v>
      </c>
      <c r="H74" s="474"/>
      <c r="I74" s="475"/>
      <c r="J74" s="162" t="s">
        <v>2527</v>
      </c>
    </row>
    <row r="75" spans="1:10" s="99" customFormat="1" ht="15" customHeight="1">
      <c r="A75" s="158">
        <v>110</v>
      </c>
      <c r="B75" s="163">
        <v>100</v>
      </c>
      <c r="C75" s="159">
        <v>300</v>
      </c>
      <c r="D75" s="159"/>
      <c r="E75" s="159"/>
      <c r="F75" s="160"/>
      <c r="G75" s="446" t="s">
        <v>181</v>
      </c>
      <c r="H75" s="474"/>
      <c r="I75" s="475"/>
      <c r="J75" s="162" t="s">
        <v>2549</v>
      </c>
    </row>
    <row r="76" spans="1:10" s="99" customFormat="1" ht="25.5">
      <c r="A76" s="158">
        <v>110</v>
      </c>
      <c r="B76" s="163">
        <v>100</v>
      </c>
      <c r="C76" s="159">
        <v>400</v>
      </c>
      <c r="D76" s="159"/>
      <c r="E76" s="159"/>
      <c r="F76" s="160"/>
      <c r="G76" s="446" t="s">
        <v>182</v>
      </c>
      <c r="H76" s="474"/>
      <c r="I76" s="475"/>
      <c r="J76" s="162" t="s">
        <v>2551</v>
      </c>
    </row>
    <row r="77" spans="1:10" s="99" customFormat="1" ht="15" customHeight="1">
      <c r="A77" s="158">
        <v>110</v>
      </c>
      <c r="B77" s="163">
        <v>100</v>
      </c>
      <c r="C77" s="159">
        <v>500</v>
      </c>
      <c r="D77" s="159"/>
      <c r="E77" s="159"/>
      <c r="F77" s="160"/>
      <c r="G77" s="446" t="s">
        <v>183</v>
      </c>
      <c r="H77" s="474"/>
      <c r="I77" s="475"/>
      <c r="J77" s="162" t="s">
        <v>2553</v>
      </c>
    </row>
    <row r="78" spans="1:10" s="99" customFormat="1" ht="15" customHeight="1">
      <c r="A78" s="158">
        <v>110</v>
      </c>
      <c r="B78" s="163">
        <v>100</v>
      </c>
      <c r="C78" s="163">
        <v>600</v>
      </c>
      <c r="D78" s="163"/>
      <c r="E78" s="163"/>
      <c r="F78" s="164"/>
      <c r="G78" s="447" t="s">
        <v>184</v>
      </c>
      <c r="H78" s="316"/>
      <c r="I78" s="450"/>
      <c r="J78" s="162" t="s">
        <v>2555</v>
      </c>
    </row>
    <row r="79" spans="1:10" s="99" customFormat="1" ht="15" customHeight="1">
      <c r="A79" s="158">
        <v>110</v>
      </c>
      <c r="B79" s="163">
        <v>100</v>
      </c>
      <c r="C79" s="163">
        <v>600</v>
      </c>
      <c r="D79" s="159">
        <v>100</v>
      </c>
      <c r="E79" s="159"/>
      <c r="F79" s="160"/>
      <c r="G79" s="446" t="s">
        <v>184</v>
      </c>
      <c r="H79" s="474"/>
      <c r="I79" s="475"/>
      <c r="J79" s="162"/>
    </row>
    <row r="80" spans="1:10" s="99" customFormat="1" ht="15" customHeight="1">
      <c r="A80" s="158">
        <v>110</v>
      </c>
      <c r="B80" s="163">
        <v>100</v>
      </c>
      <c r="C80" s="163">
        <v>600</v>
      </c>
      <c r="D80" s="159">
        <v>800</v>
      </c>
      <c r="E80" s="159"/>
      <c r="F80" s="160"/>
      <c r="G80" s="446" t="s">
        <v>185</v>
      </c>
      <c r="H80" s="474"/>
      <c r="I80" s="475"/>
      <c r="J80" s="162"/>
    </row>
    <row r="81" spans="1:10" s="99" customFormat="1" ht="15" customHeight="1">
      <c r="A81" s="158">
        <v>110</v>
      </c>
      <c r="B81" s="163">
        <v>100</v>
      </c>
      <c r="C81" s="163">
        <v>600</v>
      </c>
      <c r="D81" s="159">
        <v>900</v>
      </c>
      <c r="E81" s="159"/>
      <c r="F81" s="160"/>
      <c r="G81" s="446" t="s">
        <v>186</v>
      </c>
      <c r="H81" s="474"/>
      <c r="I81" s="475"/>
      <c r="J81" s="162"/>
    </row>
    <row r="82" spans="1:10" s="99" customFormat="1" ht="15" customHeight="1">
      <c r="A82" s="158">
        <v>110</v>
      </c>
      <c r="B82" s="163">
        <v>100</v>
      </c>
      <c r="C82" s="159">
        <v>700</v>
      </c>
      <c r="D82" s="159"/>
      <c r="E82" s="159"/>
      <c r="F82" s="160"/>
      <c r="G82" s="446" t="s">
        <v>187</v>
      </c>
      <c r="H82" s="474"/>
      <c r="I82" s="475"/>
      <c r="J82" s="162" t="s">
        <v>2557</v>
      </c>
    </row>
    <row r="83" spans="1:10" s="99" customFormat="1" ht="15" customHeight="1">
      <c r="A83" s="158">
        <v>110</v>
      </c>
      <c r="B83" s="163">
        <v>100</v>
      </c>
      <c r="C83" s="163">
        <v>800</v>
      </c>
      <c r="D83" s="163"/>
      <c r="E83" s="163"/>
      <c r="F83" s="164"/>
      <c r="G83" s="447" t="s">
        <v>2290</v>
      </c>
      <c r="H83" s="316"/>
      <c r="I83" s="450"/>
      <c r="J83" s="162"/>
    </row>
    <row r="84" spans="1:10" s="99" customFormat="1" ht="15" customHeight="1">
      <c r="A84" s="158">
        <v>110</v>
      </c>
      <c r="B84" s="163">
        <v>100</v>
      </c>
      <c r="C84" s="163">
        <v>800</v>
      </c>
      <c r="D84" s="159">
        <v>100</v>
      </c>
      <c r="E84" s="159"/>
      <c r="F84" s="160"/>
      <c r="G84" s="446" t="s">
        <v>188</v>
      </c>
      <c r="H84" s="474"/>
      <c r="I84" s="475"/>
      <c r="J84" s="162" t="s">
        <v>2561</v>
      </c>
    </row>
    <row r="85" spans="1:10" s="99" customFormat="1" ht="15" customHeight="1">
      <c r="A85" s="158">
        <v>110</v>
      </c>
      <c r="B85" s="163">
        <v>100</v>
      </c>
      <c r="C85" s="163">
        <v>800</v>
      </c>
      <c r="D85" s="159">
        <v>200</v>
      </c>
      <c r="E85" s="159"/>
      <c r="F85" s="160"/>
      <c r="G85" s="446" t="s">
        <v>189</v>
      </c>
      <c r="H85" s="474"/>
      <c r="I85" s="475"/>
      <c r="J85" s="162" t="s">
        <v>2562</v>
      </c>
    </row>
    <row r="86" spans="1:10" s="99" customFormat="1" ht="15" customHeight="1">
      <c r="A86" s="158">
        <v>110</v>
      </c>
      <c r="B86" s="163">
        <v>100</v>
      </c>
      <c r="C86" s="163">
        <v>800</v>
      </c>
      <c r="D86" s="163">
        <v>300</v>
      </c>
      <c r="E86" s="163"/>
      <c r="F86" s="164"/>
      <c r="G86" s="447" t="s">
        <v>2302</v>
      </c>
      <c r="H86" s="316"/>
      <c r="I86" s="450"/>
      <c r="J86" s="162" t="s">
        <v>2563</v>
      </c>
    </row>
    <row r="87" spans="1:10" s="99" customFormat="1" ht="15" customHeight="1">
      <c r="A87" s="158">
        <v>110</v>
      </c>
      <c r="B87" s="163">
        <v>100</v>
      </c>
      <c r="C87" s="163">
        <v>800</v>
      </c>
      <c r="D87" s="163">
        <v>300</v>
      </c>
      <c r="E87" s="159">
        <v>10</v>
      </c>
      <c r="F87" s="160"/>
      <c r="G87" s="446" t="s">
        <v>190</v>
      </c>
      <c r="H87" s="474"/>
      <c r="I87" s="475"/>
      <c r="J87" s="162"/>
    </row>
    <row r="88" spans="1:10" s="99" customFormat="1" ht="15" customHeight="1">
      <c r="A88" s="158">
        <v>110</v>
      </c>
      <c r="B88" s="163">
        <v>100</v>
      </c>
      <c r="C88" s="163">
        <v>800</v>
      </c>
      <c r="D88" s="163">
        <v>300</v>
      </c>
      <c r="E88" s="159">
        <v>20</v>
      </c>
      <c r="F88" s="160"/>
      <c r="G88" s="446" t="s">
        <v>958</v>
      </c>
      <c r="H88" s="474"/>
      <c r="I88" s="475"/>
      <c r="J88" s="162"/>
    </row>
    <row r="89" spans="1:10" s="99" customFormat="1" ht="15" customHeight="1">
      <c r="A89" s="158">
        <v>110</v>
      </c>
      <c r="B89" s="163">
        <v>100</v>
      </c>
      <c r="C89" s="163">
        <v>800</v>
      </c>
      <c r="D89" s="163">
        <v>300</v>
      </c>
      <c r="E89" s="159">
        <v>90</v>
      </c>
      <c r="F89" s="160"/>
      <c r="G89" s="446" t="s">
        <v>552</v>
      </c>
      <c r="H89" s="474"/>
      <c r="I89" s="475"/>
      <c r="J89" s="162"/>
    </row>
    <row r="90" spans="1:10" s="99" customFormat="1" ht="15" customHeight="1">
      <c r="A90" s="158">
        <v>110</v>
      </c>
      <c r="B90" s="163">
        <v>100</v>
      </c>
      <c r="C90" s="163">
        <v>800</v>
      </c>
      <c r="D90" s="159">
        <v>400</v>
      </c>
      <c r="E90" s="159"/>
      <c r="F90" s="160"/>
      <c r="G90" s="446" t="s">
        <v>959</v>
      </c>
      <c r="H90" s="474"/>
      <c r="I90" s="475"/>
      <c r="J90" s="162" t="s">
        <v>2564</v>
      </c>
    </row>
    <row r="91" spans="1:10" s="99" customFormat="1" ht="15" customHeight="1">
      <c r="A91" s="158">
        <v>110</v>
      </c>
      <c r="B91" s="163">
        <v>100</v>
      </c>
      <c r="C91" s="163">
        <v>900</v>
      </c>
      <c r="D91" s="163"/>
      <c r="E91" s="163"/>
      <c r="F91" s="164"/>
      <c r="G91" s="447" t="s">
        <v>2306</v>
      </c>
      <c r="H91" s="316"/>
      <c r="I91" s="450"/>
      <c r="J91" s="162" t="s">
        <v>2565</v>
      </c>
    </row>
    <row r="92" spans="1:10" s="99" customFormat="1" ht="15" customHeight="1">
      <c r="A92" s="158">
        <v>110</v>
      </c>
      <c r="B92" s="163">
        <v>100</v>
      </c>
      <c r="C92" s="163">
        <v>900</v>
      </c>
      <c r="D92" s="159">
        <v>100</v>
      </c>
      <c r="E92" s="159"/>
      <c r="F92" s="160"/>
      <c r="G92" s="446" t="s">
        <v>960</v>
      </c>
      <c r="H92" s="474"/>
      <c r="I92" s="475"/>
      <c r="J92" s="162"/>
    </row>
    <row r="93" spans="1:10" s="99" customFormat="1" ht="15" customHeight="1">
      <c r="A93" s="158">
        <v>110</v>
      </c>
      <c r="B93" s="163">
        <v>100</v>
      </c>
      <c r="C93" s="163">
        <v>900</v>
      </c>
      <c r="D93" s="159">
        <v>800</v>
      </c>
      <c r="E93" s="159"/>
      <c r="F93" s="160"/>
      <c r="G93" s="446" t="s">
        <v>185</v>
      </c>
      <c r="H93" s="474"/>
      <c r="I93" s="475"/>
      <c r="J93" s="162"/>
    </row>
    <row r="94" spans="1:10" s="99" customFormat="1" ht="15" customHeight="1">
      <c r="A94" s="158">
        <v>110</v>
      </c>
      <c r="B94" s="163">
        <v>100</v>
      </c>
      <c r="C94" s="163">
        <v>900</v>
      </c>
      <c r="D94" s="159">
        <v>900</v>
      </c>
      <c r="E94" s="159"/>
      <c r="F94" s="160"/>
      <c r="G94" s="446" t="s">
        <v>186</v>
      </c>
      <c r="H94" s="474"/>
      <c r="I94" s="475"/>
      <c r="J94" s="162"/>
    </row>
    <row r="95" spans="1:10" s="99" customFormat="1" ht="15" customHeight="1">
      <c r="A95" s="158">
        <v>110</v>
      </c>
      <c r="B95" s="163">
        <v>200</v>
      </c>
      <c r="C95" s="163"/>
      <c r="D95" s="163"/>
      <c r="E95" s="163"/>
      <c r="F95" s="164"/>
      <c r="G95" s="447" t="s">
        <v>2307</v>
      </c>
      <c r="H95" s="316"/>
      <c r="I95" s="450"/>
      <c r="J95" s="162"/>
    </row>
    <row r="96" spans="1:10" s="99" customFormat="1" ht="15" customHeight="1">
      <c r="A96" s="158">
        <v>110</v>
      </c>
      <c r="B96" s="163">
        <v>200</v>
      </c>
      <c r="C96" s="163">
        <v>100</v>
      </c>
      <c r="D96" s="163"/>
      <c r="E96" s="163"/>
      <c r="F96" s="164"/>
      <c r="G96" s="447" t="s">
        <v>2309</v>
      </c>
      <c r="H96" s="316"/>
      <c r="I96" s="450"/>
      <c r="J96" s="162"/>
    </row>
    <row r="97" spans="1:10" s="99" customFormat="1" ht="15" customHeight="1">
      <c r="A97" s="158">
        <v>110</v>
      </c>
      <c r="B97" s="163">
        <v>200</v>
      </c>
      <c r="C97" s="163">
        <v>100</v>
      </c>
      <c r="D97" s="159">
        <v>50</v>
      </c>
      <c r="E97" s="159"/>
      <c r="F97" s="160"/>
      <c r="G97" s="446" t="s">
        <v>2272</v>
      </c>
      <c r="H97" s="474"/>
      <c r="I97" s="475"/>
      <c r="J97" s="162" t="s">
        <v>2600</v>
      </c>
    </row>
    <row r="98" spans="1:10" s="99" customFormat="1" ht="25.5">
      <c r="A98" s="158">
        <v>110</v>
      </c>
      <c r="B98" s="163">
        <v>200</v>
      </c>
      <c r="C98" s="163">
        <v>100</v>
      </c>
      <c r="D98" s="159">
        <v>100</v>
      </c>
      <c r="E98" s="159"/>
      <c r="F98" s="160"/>
      <c r="G98" s="446" t="s">
        <v>2273</v>
      </c>
      <c r="H98" s="474"/>
      <c r="I98" s="475"/>
      <c r="J98" s="162" t="s">
        <v>2602</v>
      </c>
    </row>
    <row r="99" spans="1:10" s="99" customFormat="1">
      <c r="A99" s="158">
        <v>110</v>
      </c>
      <c r="B99" s="163">
        <v>200</v>
      </c>
      <c r="C99" s="163">
        <v>100</v>
      </c>
      <c r="D99" s="159">
        <v>200</v>
      </c>
      <c r="E99" s="159"/>
      <c r="F99" s="160"/>
      <c r="G99" s="446" t="s">
        <v>2274</v>
      </c>
      <c r="H99" s="474"/>
      <c r="I99" s="475"/>
      <c r="J99" s="162" t="s">
        <v>2604</v>
      </c>
    </row>
    <row r="100" spans="1:10" s="99" customFormat="1" ht="25.5">
      <c r="A100" s="158">
        <v>110</v>
      </c>
      <c r="B100" s="163">
        <v>200</v>
      </c>
      <c r="C100" s="163">
        <v>100</v>
      </c>
      <c r="D100" s="159">
        <v>300</v>
      </c>
      <c r="E100" s="159"/>
      <c r="F100" s="160"/>
      <c r="G100" s="446" t="s">
        <v>2275</v>
      </c>
      <c r="H100" s="474"/>
      <c r="I100" s="475"/>
      <c r="J100" s="162" t="s">
        <v>2050</v>
      </c>
    </row>
    <row r="101" spans="1:10" s="99" customFormat="1" ht="25.5">
      <c r="A101" s="158">
        <v>110</v>
      </c>
      <c r="B101" s="163">
        <v>200</v>
      </c>
      <c r="C101" s="163">
        <v>100</v>
      </c>
      <c r="D101" s="159">
        <v>400</v>
      </c>
      <c r="E101" s="159"/>
      <c r="F101" s="160"/>
      <c r="G101" s="446" t="s">
        <v>2276</v>
      </c>
      <c r="H101" s="474"/>
      <c r="I101" s="475"/>
      <c r="J101" s="162" t="s">
        <v>3433</v>
      </c>
    </row>
    <row r="102" spans="1:10" s="99" customFormat="1">
      <c r="A102" s="158">
        <v>110</v>
      </c>
      <c r="B102" s="163">
        <v>200</v>
      </c>
      <c r="C102" s="163">
        <v>100</v>
      </c>
      <c r="D102" s="159">
        <v>500</v>
      </c>
      <c r="E102" s="159"/>
      <c r="F102" s="160"/>
      <c r="G102" s="446" t="s">
        <v>2277</v>
      </c>
      <c r="H102" s="474"/>
      <c r="I102" s="475"/>
      <c r="J102" s="162" t="s">
        <v>1960</v>
      </c>
    </row>
    <row r="103" spans="1:10" s="99" customFormat="1" ht="25.5">
      <c r="A103" s="158">
        <v>110</v>
      </c>
      <c r="B103" s="163">
        <v>200</v>
      </c>
      <c r="C103" s="163">
        <v>100</v>
      </c>
      <c r="D103" s="159">
        <v>600</v>
      </c>
      <c r="E103" s="159"/>
      <c r="F103" s="160"/>
      <c r="G103" s="446" t="s">
        <v>2278</v>
      </c>
      <c r="H103" s="474"/>
      <c r="I103" s="475"/>
      <c r="J103" s="162" t="s">
        <v>1962</v>
      </c>
    </row>
    <row r="104" spans="1:10" s="99" customFormat="1" ht="25.5">
      <c r="A104" s="158">
        <v>110</v>
      </c>
      <c r="B104" s="163">
        <v>200</v>
      </c>
      <c r="C104" s="163">
        <v>100</v>
      </c>
      <c r="D104" s="159">
        <v>700</v>
      </c>
      <c r="E104" s="159"/>
      <c r="F104" s="160"/>
      <c r="G104" s="446" t="s">
        <v>2279</v>
      </c>
      <c r="H104" s="474"/>
      <c r="I104" s="475"/>
      <c r="J104" s="162" t="s">
        <v>1963</v>
      </c>
    </row>
    <row r="105" spans="1:10" s="99" customFormat="1" ht="15" customHeight="1">
      <c r="A105" s="158">
        <v>110</v>
      </c>
      <c r="B105" s="163">
        <v>200</v>
      </c>
      <c r="C105" s="163">
        <v>100</v>
      </c>
      <c r="D105" s="163">
        <v>800</v>
      </c>
      <c r="E105" s="163"/>
      <c r="F105" s="164"/>
      <c r="G105" s="447" t="s">
        <v>2882</v>
      </c>
      <c r="H105" s="316"/>
      <c r="I105" s="450"/>
      <c r="J105" s="162" t="s">
        <v>1964</v>
      </c>
    </row>
    <row r="106" spans="1:10" s="99" customFormat="1" ht="15" customHeight="1">
      <c r="A106" s="158">
        <v>110</v>
      </c>
      <c r="B106" s="163">
        <v>200</v>
      </c>
      <c r="C106" s="163">
        <v>100</v>
      </c>
      <c r="D106" s="163">
        <v>800</v>
      </c>
      <c r="E106" s="159">
        <v>10</v>
      </c>
      <c r="F106" s="160"/>
      <c r="G106" s="446" t="s">
        <v>2882</v>
      </c>
      <c r="H106" s="474"/>
      <c r="I106" s="475"/>
      <c r="J106" s="162"/>
    </row>
    <row r="107" spans="1:10" s="99" customFormat="1" ht="15" customHeight="1">
      <c r="A107" s="158">
        <v>110</v>
      </c>
      <c r="B107" s="163">
        <v>200</v>
      </c>
      <c r="C107" s="163">
        <v>100</v>
      </c>
      <c r="D107" s="163">
        <v>800</v>
      </c>
      <c r="E107" s="159">
        <v>80</v>
      </c>
      <c r="F107" s="160"/>
      <c r="G107" s="446" t="s">
        <v>185</v>
      </c>
      <c r="H107" s="474"/>
      <c r="I107" s="475"/>
      <c r="J107" s="162"/>
    </row>
    <row r="108" spans="1:10" s="99" customFormat="1" ht="15" customHeight="1">
      <c r="A108" s="158">
        <v>110</v>
      </c>
      <c r="B108" s="163">
        <v>200</v>
      </c>
      <c r="C108" s="163">
        <v>100</v>
      </c>
      <c r="D108" s="163">
        <v>800</v>
      </c>
      <c r="E108" s="159">
        <v>90</v>
      </c>
      <c r="F108" s="160"/>
      <c r="G108" s="446" t="s">
        <v>186</v>
      </c>
      <c r="H108" s="474"/>
      <c r="I108" s="475"/>
      <c r="J108" s="162"/>
    </row>
    <row r="109" spans="1:10" s="99" customFormat="1" ht="15" customHeight="1">
      <c r="A109" s="158">
        <v>110</v>
      </c>
      <c r="B109" s="163">
        <v>200</v>
      </c>
      <c r="C109" s="163">
        <v>100</v>
      </c>
      <c r="D109" s="163">
        <v>900</v>
      </c>
      <c r="E109" s="163"/>
      <c r="F109" s="164"/>
      <c r="G109" s="447" t="s">
        <v>2334</v>
      </c>
      <c r="H109" s="316"/>
      <c r="I109" s="450"/>
      <c r="J109" s="162" t="s">
        <v>1966</v>
      </c>
    </row>
    <row r="110" spans="1:10" s="99" customFormat="1" ht="25.5">
      <c r="A110" s="158">
        <v>110</v>
      </c>
      <c r="B110" s="163">
        <v>200</v>
      </c>
      <c r="C110" s="163">
        <v>100</v>
      </c>
      <c r="D110" s="163">
        <v>900</v>
      </c>
      <c r="E110" s="159">
        <v>10</v>
      </c>
      <c r="F110" s="160"/>
      <c r="G110" s="446" t="s">
        <v>2883</v>
      </c>
      <c r="H110" s="474"/>
      <c r="I110" s="475"/>
      <c r="J110" s="162"/>
    </row>
    <row r="111" spans="1:10" s="99" customFormat="1" ht="25.5">
      <c r="A111" s="158">
        <v>110</v>
      </c>
      <c r="B111" s="163">
        <v>200</v>
      </c>
      <c r="C111" s="163">
        <v>100</v>
      </c>
      <c r="D111" s="163">
        <v>900</v>
      </c>
      <c r="E111" s="159">
        <v>20</v>
      </c>
      <c r="F111" s="160"/>
      <c r="G111" s="446" t="s">
        <v>2884</v>
      </c>
      <c r="H111" s="474"/>
      <c r="I111" s="475"/>
      <c r="J111" s="162"/>
    </row>
    <row r="112" spans="1:10" s="99" customFormat="1" ht="25.5">
      <c r="A112" s="158">
        <v>110</v>
      </c>
      <c r="B112" s="163">
        <v>200</v>
      </c>
      <c r="C112" s="163">
        <v>100</v>
      </c>
      <c r="D112" s="163">
        <v>900</v>
      </c>
      <c r="E112" s="159">
        <v>30</v>
      </c>
      <c r="F112" s="160"/>
      <c r="G112" s="446" t="s">
        <v>2885</v>
      </c>
      <c r="H112" s="474"/>
      <c r="I112" s="475"/>
      <c r="J112" s="162"/>
    </row>
    <row r="113" spans="1:10" s="99" customFormat="1">
      <c r="A113" s="158">
        <v>110</v>
      </c>
      <c r="B113" s="163">
        <v>200</v>
      </c>
      <c r="C113" s="163">
        <v>100</v>
      </c>
      <c r="D113" s="163">
        <v>900</v>
      </c>
      <c r="E113" s="173">
        <v>90</v>
      </c>
      <c r="F113" s="174"/>
      <c r="G113" s="446" t="s">
        <v>2886</v>
      </c>
      <c r="H113" s="474"/>
      <c r="I113" s="475"/>
      <c r="J113" s="162"/>
    </row>
    <row r="114" spans="1:10" s="99" customFormat="1">
      <c r="A114" s="158">
        <v>110</v>
      </c>
      <c r="B114" s="163">
        <v>200</v>
      </c>
      <c r="C114" s="163">
        <v>200</v>
      </c>
      <c r="D114" s="163"/>
      <c r="E114" s="163"/>
      <c r="F114" s="164"/>
      <c r="G114" s="447" t="s">
        <v>2887</v>
      </c>
      <c r="H114" s="316"/>
      <c r="I114" s="450"/>
      <c r="J114" s="162"/>
    </row>
    <row r="115" spans="1:10" s="99" customFormat="1" ht="25.5">
      <c r="A115" s="158">
        <v>110</v>
      </c>
      <c r="B115" s="163">
        <v>200</v>
      </c>
      <c r="C115" s="163">
        <v>200</v>
      </c>
      <c r="D115" s="159">
        <v>100</v>
      </c>
      <c r="E115" s="159"/>
      <c r="F115" s="160"/>
      <c r="G115" s="446" t="s">
        <v>1696</v>
      </c>
      <c r="H115" s="474"/>
      <c r="I115" s="475"/>
      <c r="J115" s="162" t="s">
        <v>1970</v>
      </c>
    </row>
    <row r="116" spans="1:10" s="99" customFormat="1" ht="25.5">
      <c r="A116" s="158">
        <v>110</v>
      </c>
      <c r="B116" s="163">
        <v>200</v>
      </c>
      <c r="C116" s="163">
        <v>200</v>
      </c>
      <c r="D116" s="159">
        <v>200</v>
      </c>
      <c r="E116" s="159"/>
      <c r="F116" s="160"/>
      <c r="G116" s="446" t="s">
        <v>1697</v>
      </c>
      <c r="H116" s="474"/>
      <c r="I116" s="475"/>
      <c r="J116" s="162" t="s">
        <v>1971</v>
      </c>
    </row>
    <row r="117" spans="1:10" s="99" customFormat="1">
      <c r="A117" s="158">
        <v>110</v>
      </c>
      <c r="B117" s="163">
        <v>200</v>
      </c>
      <c r="C117" s="163">
        <v>200</v>
      </c>
      <c r="D117" s="159">
        <v>300</v>
      </c>
      <c r="E117" s="159"/>
      <c r="F117" s="160"/>
      <c r="G117" s="446" t="s">
        <v>1698</v>
      </c>
      <c r="H117" s="474"/>
      <c r="I117" s="475"/>
      <c r="J117" s="162" t="s">
        <v>1972</v>
      </c>
    </row>
    <row r="118" spans="1:10" s="99" customFormat="1">
      <c r="A118" s="158">
        <v>110</v>
      </c>
      <c r="B118" s="163">
        <v>200</v>
      </c>
      <c r="C118" s="163">
        <v>200</v>
      </c>
      <c r="D118" s="159">
        <v>400</v>
      </c>
      <c r="E118" s="159"/>
      <c r="F118" s="160"/>
      <c r="G118" s="446" t="s">
        <v>2888</v>
      </c>
      <c r="H118" s="474"/>
      <c r="I118" s="475"/>
      <c r="J118" s="162" t="s">
        <v>1973</v>
      </c>
    </row>
    <row r="119" spans="1:10" s="99" customFormat="1" ht="25.5">
      <c r="A119" s="158">
        <v>110</v>
      </c>
      <c r="B119" s="163">
        <v>200</v>
      </c>
      <c r="C119" s="163">
        <v>200</v>
      </c>
      <c r="D119" s="159">
        <v>500</v>
      </c>
      <c r="E119" s="159"/>
      <c r="F119" s="160"/>
      <c r="G119" s="446" t="s">
        <v>1742</v>
      </c>
      <c r="H119" s="474"/>
      <c r="I119" s="475"/>
      <c r="J119" s="162" t="s">
        <v>1974</v>
      </c>
    </row>
    <row r="120" spans="1:10" s="99" customFormat="1" ht="15" customHeight="1">
      <c r="A120" s="158">
        <v>110</v>
      </c>
      <c r="B120" s="163">
        <v>300</v>
      </c>
      <c r="C120" s="163"/>
      <c r="D120" s="163"/>
      <c r="E120" s="163"/>
      <c r="F120" s="164"/>
      <c r="G120" s="447" t="s">
        <v>1743</v>
      </c>
      <c r="H120" s="316"/>
      <c r="I120" s="450"/>
      <c r="J120" s="162" t="s">
        <v>1975</v>
      </c>
    </row>
    <row r="121" spans="1:10" s="99" customFormat="1" ht="15" customHeight="1">
      <c r="A121" s="158">
        <v>110</v>
      </c>
      <c r="B121" s="163">
        <v>300</v>
      </c>
      <c r="C121" s="159">
        <v>100</v>
      </c>
      <c r="D121" s="159"/>
      <c r="E121" s="159"/>
      <c r="F121" s="160"/>
      <c r="G121" s="446" t="s">
        <v>2889</v>
      </c>
      <c r="H121" s="474"/>
      <c r="I121" s="475"/>
      <c r="J121" s="162"/>
    </row>
    <row r="122" spans="1:10" s="99" customFormat="1" ht="15" customHeight="1">
      <c r="A122" s="158">
        <v>110</v>
      </c>
      <c r="B122" s="163">
        <v>300</v>
      </c>
      <c r="C122" s="159">
        <v>800</v>
      </c>
      <c r="D122" s="159"/>
      <c r="E122" s="159"/>
      <c r="F122" s="160"/>
      <c r="G122" s="446" t="s">
        <v>185</v>
      </c>
      <c r="H122" s="474"/>
      <c r="I122" s="475"/>
      <c r="J122" s="162"/>
    </row>
    <row r="123" spans="1:10" s="99" customFormat="1" ht="15" customHeight="1">
      <c r="A123" s="158">
        <v>110</v>
      </c>
      <c r="B123" s="163">
        <v>300</v>
      </c>
      <c r="C123" s="159">
        <v>900</v>
      </c>
      <c r="D123" s="159"/>
      <c r="E123" s="159"/>
      <c r="F123" s="160"/>
      <c r="G123" s="446" t="s">
        <v>186</v>
      </c>
      <c r="H123" s="474"/>
      <c r="I123" s="475"/>
      <c r="J123" s="162"/>
    </row>
    <row r="124" spans="1:10" s="99" customFormat="1" ht="15" customHeight="1">
      <c r="A124" s="158">
        <v>110</v>
      </c>
      <c r="B124" s="163">
        <v>400</v>
      </c>
      <c r="C124" s="163"/>
      <c r="D124" s="163"/>
      <c r="E124" s="163"/>
      <c r="F124" s="164"/>
      <c r="G124" s="447" t="s">
        <v>2890</v>
      </c>
      <c r="H124" s="316"/>
      <c r="I124" s="450"/>
      <c r="J124" s="162"/>
    </row>
    <row r="125" spans="1:10" s="99" customFormat="1" ht="15" customHeight="1">
      <c r="A125" s="158">
        <v>110</v>
      </c>
      <c r="B125" s="163">
        <v>400</v>
      </c>
      <c r="C125" s="163">
        <v>100</v>
      </c>
      <c r="D125" s="163"/>
      <c r="E125" s="163"/>
      <c r="F125" s="164"/>
      <c r="G125" s="447" t="s">
        <v>1714</v>
      </c>
      <c r="H125" s="316"/>
      <c r="I125" s="450"/>
      <c r="J125" s="162"/>
    </row>
    <row r="126" spans="1:10" s="99" customFormat="1" ht="25.5">
      <c r="A126" s="158">
        <v>110</v>
      </c>
      <c r="B126" s="163">
        <v>400</v>
      </c>
      <c r="C126" s="163">
        <v>100</v>
      </c>
      <c r="D126" s="159">
        <v>100</v>
      </c>
      <c r="E126" s="159"/>
      <c r="F126" s="160"/>
      <c r="G126" s="446" t="s">
        <v>987</v>
      </c>
      <c r="H126" s="474"/>
      <c r="I126" s="475"/>
      <c r="J126" s="162" t="s">
        <v>2066</v>
      </c>
    </row>
    <row r="127" spans="1:10" s="99" customFormat="1" ht="25.5">
      <c r="A127" s="158">
        <v>110</v>
      </c>
      <c r="B127" s="163">
        <v>400</v>
      </c>
      <c r="C127" s="163">
        <v>100</v>
      </c>
      <c r="D127" s="163">
        <v>200</v>
      </c>
      <c r="E127" s="163"/>
      <c r="F127" s="164"/>
      <c r="G127" s="447" t="s">
        <v>988</v>
      </c>
      <c r="H127" s="316"/>
      <c r="I127" s="450"/>
      <c r="J127" s="162" t="s">
        <v>1327</v>
      </c>
    </row>
    <row r="128" spans="1:10" s="99" customFormat="1" ht="25.5">
      <c r="A128" s="158">
        <v>110</v>
      </c>
      <c r="B128" s="163">
        <v>400</v>
      </c>
      <c r="C128" s="163">
        <v>100</v>
      </c>
      <c r="D128" s="163">
        <v>200</v>
      </c>
      <c r="E128" s="159">
        <v>10</v>
      </c>
      <c r="F128" s="160"/>
      <c r="G128" s="446" t="s">
        <v>988</v>
      </c>
      <c r="H128" s="474"/>
      <c r="I128" s="475"/>
      <c r="J128" s="162"/>
    </row>
    <row r="129" spans="1:10" s="99" customFormat="1">
      <c r="A129" s="158">
        <v>110</v>
      </c>
      <c r="B129" s="163">
        <v>400</v>
      </c>
      <c r="C129" s="163">
        <v>100</v>
      </c>
      <c r="D129" s="163">
        <v>200</v>
      </c>
      <c r="E129" s="159">
        <v>80</v>
      </c>
      <c r="F129" s="160"/>
      <c r="G129" s="446" t="s">
        <v>185</v>
      </c>
      <c r="H129" s="474"/>
      <c r="I129" s="475"/>
      <c r="J129" s="162"/>
    </row>
    <row r="130" spans="1:10" s="99" customFormat="1" ht="15" customHeight="1">
      <c r="A130" s="158">
        <v>110</v>
      </c>
      <c r="B130" s="163">
        <v>400</v>
      </c>
      <c r="C130" s="163">
        <v>100</v>
      </c>
      <c r="D130" s="163">
        <v>200</v>
      </c>
      <c r="E130" s="159">
        <v>90</v>
      </c>
      <c r="F130" s="160"/>
      <c r="G130" s="446" t="s">
        <v>186</v>
      </c>
      <c r="H130" s="474"/>
      <c r="I130" s="475"/>
      <c r="J130" s="162"/>
    </row>
    <row r="131" spans="1:10" s="99" customFormat="1" ht="15" customHeight="1">
      <c r="A131" s="158">
        <v>110</v>
      </c>
      <c r="B131" s="163">
        <v>400</v>
      </c>
      <c r="C131" s="163">
        <v>100</v>
      </c>
      <c r="D131" s="163">
        <v>300</v>
      </c>
      <c r="E131" s="163"/>
      <c r="F131" s="164"/>
      <c r="G131" s="447" t="s">
        <v>989</v>
      </c>
      <c r="H131" s="316"/>
      <c r="I131" s="450"/>
      <c r="J131" s="162" t="s">
        <v>1328</v>
      </c>
    </row>
    <row r="132" spans="1:10" s="99" customFormat="1" ht="25.5">
      <c r="A132" s="158">
        <v>110</v>
      </c>
      <c r="B132" s="163">
        <v>400</v>
      </c>
      <c r="C132" s="163">
        <v>100</v>
      </c>
      <c r="D132" s="163">
        <v>300</v>
      </c>
      <c r="E132" s="159">
        <v>10</v>
      </c>
      <c r="F132" s="160"/>
      <c r="G132" s="446" t="s">
        <v>990</v>
      </c>
      <c r="H132" s="474"/>
      <c r="I132" s="475"/>
      <c r="J132" s="162"/>
    </row>
    <row r="133" spans="1:10" s="99" customFormat="1" ht="15" customHeight="1">
      <c r="A133" s="158">
        <v>110</v>
      </c>
      <c r="B133" s="163">
        <v>400</v>
      </c>
      <c r="C133" s="163">
        <v>100</v>
      </c>
      <c r="D133" s="163">
        <v>300</v>
      </c>
      <c r="E133" s="159">
        <v>80</v>
      </c>
      <c r="F133" s="160"/>
      <c r="G133" s="446" t="s">
        <v>185</v>
      </c>
      <c r="H133" s="474"/>
      <c r="I133" s="475"/>
      <c r="J133" s="162"/>
    </row>
    <row r="134" spans="1:10" s="99" customFormat="1" ht="15" customHeight="1">
      <c r="A134" s="158">
        <v>110</v>
      </c>
      <c r="B134" s="163">
        <v>400</v>
      </c>
      <c r="C134" s="163">
        <v>100</v>
      </c>
      <c r="D134" s="163">
        <v>300</v>
      </c>
      <c r="E134" s="159">
        <v>90</v>
      </c>
      <c r="F134" s="160"/>
      <c r="G134" s="446" t="s">
        <v>186</v>
      </c>
      <c r="H134" s="474"/>
      <c r="I134" s="475"/>
      <c r="J134" s="162"/>
    </row>
    <row r="135" spans="1:10" s="99" customFormat="1" ht="15" customHeight="1">
      <c r="A135" s="158">
        <v>110</v>
      </c>
      <c r="B135" s="163">
        <v>400</v>
      </c>
      <c r="C135" s="163">
        <v>200</v>
      </c>
      <c r="D135" s="163"/>
      <c r="E135" s="163"/>
      <c r="F135" s="164"/>
      <c r="G135" s="447" t="s">
        <v>2295</v>
      </c>
      <c r="H135" s="474"/>
      <c r="I135" s="475"/>
      <c r="J135" s="162" t="s">
        <v>1330</v>
      </c>
    </row>
    <row r="136" spans="1:10" s="99" customFormat="1" ht="15" customHeight="1">
      <c r="A136" s="158">
        <v>110</v>
      </c>
      <c r="B136" s="163">
        <v>400</v>
      </c>
      <c r="C136" s="163">
        <v>300</v>
      </c>
      <c r="D136" s="163"/>
      <c r="E136" s="163"/>
      <c r="F136" s="164"/>
      <c r="G136" s="447" t="s">
        <v>2296</v>
      </c>
      <c r="H136" s="316"/>
      <c r="I136" s="450"/>
      <c r="J136" s="162" t="s">
        <v>1332</v>
      </c>
    </row>
    <row r="137" spans="1:10" s="99" customFormat="1" ht="15" customHeight="1">
      <c r="A137" s="158">
        <v>110</v>
      </c>
      <c r="B137" s="163">
        <v>400</v>
      </c>
      <c r="C137" s="163">
        <v>300</v>
      </c>
      <c r="D137" s="159">
        <v>100</v>
      </c>
      <c r="E137" s="159"/>
      <c r="F137" s="160"/>
      <c r="G137" s="446" t="s">
        <v>2296</v>
      </c>
      <c r="H137" s="474"/>
      <c r="I137" s="475"/>
      <c r="J137" s="162"/>
    </row>
    <row r="138" spans="1:10" s="99" customFormat="1" ht="15" customHeight="1">
      <c r="A138" s="158">
        <v>110</v>
      </c>
      <c r="B138" s="163">
        <v>400</v>
      </c>
      <c r="C138" s="163">
        <v>300</v>
      </c>
      <c r="D138" s="159">
        <v>800</v>
      </c>
      <c r="E138" s="159"/>
      <c r="F138" s="160"/>
      <c r="G138" s="446" t="s">
        <v>185</v>
      </c>
      <c r="H138" s="474"/>
      <c r="I138" s="475"/>
      <c r="J138" s="162"/>
    </row>
    <row r="139" spans="1:10" s="99" customFormat="1" ht="15" customHeight="1">
      <c r="A139" s="158">
        <v>110</v>
      </c>
      <c r="B139" s="163">
        <v>400</v>
      </c>
      <c r="C139" s="163">
        <v>300</v>
      </c>
      <c r="D139" s="159">
        <v>900</v>
      </c>
      <c r="E139" s="159"/>
      <c r="F139" s="160"/>
      <c r="G139" s="446" t="s">
        <v>186</v>
      </c>
      <c r="H139" s="474"/>
      <c r="I139" s="475"/>
      <c r="J139" s="162"/>
    </row>
    <row r="140" spans="1:10" s="99" customFormat="1" ht="15" customHeight="1">
      <c r="A140" s="158">
        <v>110</v>
      </c>
      <c r="B140" s="163">
        <v>500</v>
      </c>
      <c r="C140" s="163"/>
      <c r="D140" s="163"/>
      <c r="E140" s="163"/>
      <c r="F140" s="164"/>
      <c r="G140" s="447" t="s">
        <v>1716</v>
      </c>
      <c r="H140" s="316"/>
      <c r="I140" s="450"/>
      <c r="J140" s="162"/>
    </row>
    <row r="141" spans="1:10" s="99" customFormat="1" ht="15" customHeight="1">
      <c r="A141" s="158">
        <v>110</v>
      </c>
      <c r="B141" s="163">
        <v>500</v>
      </c>
      <c r="C141" s="159">
        <v>100</v>
      </c>
      <c r="D141" s="159"/>
      <c r="E141" s="159"/>
      <c r="F141" s="160"/>
      <c r="G141" s="446" t="s">
        <v>2297</v>
      </c>
      <c r="H141" s="474"/>
      <c r="I141" s="475"/>
      <c r="J141" s="162" t="s">
        <v>1364</v>
      </c>
    </row>
    <row r="142" spans="1:10" s="99" customFormat="1" ht="15" customHeight="1">
      <c r="A142" s="158">
        <v>110</v>
      </c>
      <c r="B142" s="163">
        <v>500</v>
      </c>
      <c r="C142" s="159">
        <v>200</v>
      </c>
      <c r="D142" s="159"/>
      <c r="E142" s="159"/>
      <c r="F142" s="160"/>
      <c r="G142" s="446" t="s">
        <v>2298</v>
      </c>
      <c r="H142" s="474"/>
      <c r="I142" s="475"/>
      <c r="J142" s="162" t="s">
        <v>1366</v>
      </c>
    </row>
    <row r="143" spans="1:10" s="99" customFormat="1" ht="15" customHeight="1">
      <c r="A143" s="158">
        <v>110</v>
      </c>
      <c r="B143" s="163">
        <v>500</v>
      </c>
      <c r="C143" s="175">
        <v>300</v>
      </c>
      <c r="D143" s="163"/>
      <c r="E143" s="163"/>
      <c r="F143" s="164"/>
      <c r="G143" s="447" t="s">
        <v>2299</v>
      </c>
      <c r="H143" s="316"/>
      <c r="I143" s="450"/>
      <c r="J143" s="162" t="s">
        <v>1368</v>
      </c>
    </row>
    <row r="144" spans="1:10" s="99" customFormat="1" ht="15" customHeight="1">
      <c r="A144" s="158">
        <v>110</v>
      </c>
      <c r="B144" s="163">
        <v>500</v>
      </c>
      <c r="C144" s="175">
        <v>300</v>
      </c>
      <c r="D144" s="159">
        <v>100</v>
      </c>
      <c r="E144" s="159"/>
      <c r="F144" s="160"/>
      <c r="G144" s="446" t="s">
        <v>2299</v>
      </c>
      <c r="H144" s="474"/>
      <c r="I144" s="475"/>
      <c r="J144" s="162"/>
    </row>
    <row r="145" spans="1:11" s="99" customFormat="1" ht="15" customHeight="1">
      <c r="A145" s="158">
        <v>110</v>
      </c>
      <c r="B145" s="163">
        <v>500</v>
      </c>
      <c r="C145" s="175">
        <v>300</v>
      </c>
      <c r="D145" s="159">
        <v>800</v>
      </c>
      <c r="E145" s="159"/>
      <c r="F145" s="160"/>
      <c r="G145" s="446" t="s">
        <v>185</v>
      </c>
      <c r="H145" s="474"/>
      <c r="I145" s="475"/>
      <c r="J145" s="162"/>
    </row>
    <row r="146" spans="1:11" s="99" customFormat="1" ht="15" customHeight="1">
      <c r="A146" s="158">
        <v>110</v>
      </c>
      <c r="B146" s="163">
        <v>500</v>
      </c>
      <c r="C146" s="175">
        <v>300</v>
      </c>
      <c r="D146" s="159">
        <v>900</v>
      </c>
      <c r="E146" s="159"/>
      <c r="F146" s="160"/>
      <c r="G146" s="446" t="s">
        <v>186</v>
      </c>
      <c r="H146" s="474"/>
      <c r="I146" s="475"/>
      <c r="J146" s="162"/>
    </row>
    <row r="147" spans="1:11" s="99" customFormat="1" ht="15" customHeight="1">
      <c r="A147" s="158">
        <v>110</v>
      </c>
      <c r="B147" s="163">
        <v>600</v>
      </c>
      <c r="C147" s="163"/>
      <c r="D147" s="163"/>
      <c r="E147" s="163"/>
      <c r="F147" s="164"/>
      <c r="G147" s="447" t="s">
        <v>1717</v>
      </c>
      <c r="H147" s="316"/>
      <c r="I147" s="450"/>
      <c r="J147" s="162" t="s">
        <v>1370</v>
      </c>
    </row>
    <row r="148" spans="1:11" s="99" customFormat="1" ht="15" customHeight="1">
      <c r="A148" s="158">
        <v>110</v>
      </c>
      <c r="B148" s="163">
        <v>600</v>
      </c>
      <c r="C148" s="159">
        <v>100</v>
      </c>
      <c r="D148" s="159"/>
      <c r="E148" s="159"/>
      <c r="F148" s="160"/>
      <c r="G148" s="446" t="s">
        <v>2381</v>
      </c>
      <c r="H148" s="474"/>
      <c r="I148" s="475"/>
      <c r="J148" s="162"/>
    </row>
    <row r="149" spans="1:11" s="99" customFormat="1" ht="15" customHeight="1">
      <c r="A149" s="158">
        <v>110</v>
      </c>
      <c r="B149" s="163">
        <v>600</v>
      </c>
      <c r="C149" s="159">
        <v>200</v>
      </c>
      <c r="D149" s="159"/>
      <c r="E149" s="159"/>
      <c r="F149" s="160"/>
      <c r="G149" s="446" t="s">
        <v>1774</v>
      </c>
      <c r="H149" s="474"/>
      <c r="I149" s="475"/>
      <c r="J149" s="162"/>
    </row>
    <row r="150" spans="1:11" s="99" customFormat="1" ht="15" customHeight="1">
      <c r="A150" s="158">
        <v>110</v>
      </c>
      <c r="B150" s="163">
        <v>600</v>
      </c>
      <c r="C150" s="159">
        <v>300</v>
      </c>
      <c r="D150" s="159"/>
      <c r="E150" s="159"/>
      <c r="F150" s="160"/>
      <c r="G150" s="446" t="s">
        <v>2300</v>
      </c>
      <c r="H150" s="474"/>
      <c r="I150" s="475"/>
      <c r="J150" s="162"/>
    </row>
    <row r="151" spans="1:11" s="99" customFormat="1" ht="15" customHeight="1">
      <c r="A151" s="158">
        <v>110</v>
      </c>
      <c r="B151" s="163">
        <v>600</v>
      </c>
      <c r="C151" s="159">
        <v>400</v>
      </c>
      <c r="D151" s="159"/>
      <c r="E151" s="159"/>
      <c r="F151" s="160"/>
      <c r="G151" s="446" t="s">
        <v>2301</v>
      </c>
      <c r="H151" s="474"/>
      <c r="I151" s="475"/>
      <c r="J151" s="162"/>
    </row>
    <row r="152" spans="1:11" s="99" customFormat="1" ht="15" customHeight="1">
      <c r="A152" s="158">
        <v>110</v>
      </c>
      <c r="B152" s="163">
        <v>600</v>
      </c>
      <c r="C152" s="159">
        <v>500</v>
      </c>
      <c r="D152" s="159"/>
      <c r="E152" s="159"/>
      <c r="F152" s="160"/>
      <c r="G152" s="446" t="s">
        <v>1002</v>
      </c>
      <c r="H152" s="474"/>
      <c r="I152" s="475"/>
      <c r="J152" s="162"/>
    </row>
    <row r="153" spans="1:11" s="99" customFormat="1" ht="15" customHeight="1">
      <c r="A153" s="158">
        <v>110</v>
      </c>
      <c r="B153" s="163">
        <v>600</v>
      </c>
      <c r="C153" s="159">
        <v>600</v>
      </c>
      <c r="D153" s="159"/>
      <c r="E153" s="159"/>
      <c r="F153" s="160"/>
      <c r="G153" s="446" t="s">
        <v>1003</v>
      </c>
      <c r="H153" s="474"/>
      <c r="I153" s="475"/>
      <c r="J153" s="162"/>
    </row>
    <row r="154" spans="1:11" s="99" customFormat="1" ht="15" customHeight="1">
      <c r="A154" s="158">
        <v>110</v>
      </c>
      <c r="B154" s="163">
        <v>700</v>
      </c>
      <c r="C154" s="163"/>
      <c r="D154" s="163"/>
      <c r="E154" s="163"/>
      <c r="F154" s="164"/>
      <c r="G154" s="447" t="s">
        <v>1718</v>
      </c>
      <c r="H154" s="316"/>
      <c r="I154" s="450"/>
      <c r="J154" s="162"/>
    </row>
    <row r="155" spans="1:11" s="99" customFormat="1" ht="15" customHeight="1">
      <c r="A155" s="158">
        <v>110</v>
      </c>
      <c r="B155" s="163">
        <v>700</v>
      </c>
      <c r="C155" s="163">
        <v>100</v>
      </c>
      <c r="D155" s="176"/>
      <c r="E155" s="176"/>
      <c r="F155" s="177"/>
      <c r="G155" s="447" t="s">
        <v>2891</v>
      </c>
      <c r="H155" s="316"/>
      <c r="I155" s="450"/>
      <c r="J155" s="162" t="s">
        <v>1374</v>
      </c>
    </row>
    <row r="156" spans="1:11" s="99" customFormat="1" ht="15" customHeight="1">
      <c r="A156" s="158">
        <v>110</v>
      </c>
      <c r="B156" s="163">
        <v>700</v>
      </c>
      <c r="C156" s="163">
        <v>100</v>
      </c>
      <c r="D156" s="178">
        <v>100</v>
      </c>
      <c r="E156" s="178"/>
      <c r="F156" s="179"/>
      <c r="G156" s="446" t="s">
        <v>2892</v>
      </c>
      <c r="H156" s="474"/>
      <c r="I156" s="475"/>
      <c r="J156" s="162"/>
    </row>
    <row r="157" spans="1:11" s="99" customFormat="1" ht="15" customHeight="1">
      <c r="A157" s="495">
        <v>110</v>
      </c>
      <c r="B157" s="496">
        <v>700</v>
      </c>
      <c r="C157" s="496">
        <v>100</v>
      </c>
      <c r="D157" s="497">
        <v>200</v>
      </c>
      <c r="E157" s="497"/>
      <c r="F157" s="498"/>
      <c r="G157" s="499" t="s">
        <v>2893</v>
      </c>
      <c r="H157" s="500"/>
      <c r="I157" s="501"/>
      <c r="J157" s="502"/>
      <c r="K157" s="99" t="s">
        <v>2</v>
      </c>
    </row>
    <row r="158" spans="1:11" s="99" customFormat="1" ht="15" customHeight="1">
      <c r="A158" s="158">
        <v>110</v>
      </c>
      <c r="B158" s="163">
        <v>700</v>
      </c>
      <c r="C158" s="163">
        <v>100</v>
      </c>
      <c r="D158" s="178">
        <v>300</v>
      </c>
      <c r="E158" s="178"/>
      <c r="F158" s="179"/>
      <c r="G158" s="446" t="s">
        <v>218</v>
      </c>
      <c r="H158" s="474"/>
      <c r="I158" s="475"/>
      <c r="J158" s="162"/>
    </row>
    <row r="159" spans="1:11" s="99" customFormat="1" ht="15" customHeight="1">
      <c r="A159" s="158">
        <v>110</v>
      </c>
      <c r="B159" s="163">
        <v>700</v>
      </c>
      <c r="C159" s="163">
        <v>100</v>
      </c>
      <c r="D159" s="178">
        <v>800</v>
      </c>
      <c r="E159" s="178"/>
      <c r="F159" s="179"/>
      <c r="G159" s="446" t="s">
        <v>185</v>
      </c>
      <c r="H159" s="474"/>
      <c r="I159" s="475"/>
      <c r="J159" s="162"/>
    </row>
    <row r="160" spans="1:11" s="99" customFormat="1" ht="15" customHeight="1">
      <c r="A160" s="158">
        <v>110</v>
      </c>
      <c r="B160" s="163">
        <v>700</v>
      </c>
      <c r="C160" s="163">
        <v>100</v>
      </c>
      <c r="D160" s="178">
        <v>900</v>
      </c>
      <c r="E160" s="178"/>
      <c r="F160" s="179"/>
      <c r="G160" s="446" t="s">
        <v>186</v>
      </c>
      <c r="H160" s="474"/>
      <c r="I160" s="475"/>
      <c r="J160" s="162"/>
    </row>
    <row r="161" spans="1:10" s="99" customFormat="1" ht="15" customHeight="1">
      <c r="A161" s="158">
        <v>110</v>
      </c>
      <c r="B161" s="163">
        <v>700</v>
      </c>
      <c r="C161" s="159">
        <v>200</v>
      </c>
      <c r="D161" s="159"/>
      <c r="E161" s="159"/>
      <c r="F161" s="160"/>
      <c r="G161" s="446" t="s">
        <v>219</v>
      </c>
      <c r="H161" s="474"/>
      <c r="I161" s="475"/>
      <c r="J161" s="162" t="s">
        <v>1376</v>
      </c>
    </row>
    <row r="162" spans="1:10" s="99" customFormat="1" ht="15" customHeight="1">
      <c r="A162" s="158">
        <v>110</v>
      </c>
      <c r="B162" s="163">
        <v>700</v>
      </c>
      <c r="C162" s="163">
        <v>300</v>
      </c>
      <c r="D162" s="176"/>
      <c r="E162" s="176"/>
      <c r="F162" s="177"/>
      <c r="G162" s="447" t="s">
        <v>220</v>
      </c>
      <c r="H162" s="316"/>
      <c r="I162" s="450"/>
      <c r="J162" s="162" t="s">
        <v>1378</v>
      </c>
    </row>
    <row r="163" spans="1:10" s="99" customFormat="1" ht="15" customHeight="1">
      <c r="A163" s="158">
        <v>110</v>
      </c>
      <c r="B163" s="163">
        <v>700</v>
      </c>
      <c r="C163" s="163">
        <v>300</v>
      </c>
      <c r="D163" s="178">
        <v>100</v>
      </c>
      <c r="E163" s="178"/>
      <c r="F163" s="179"/>
      <c r="G163" s="446" t="s">
        <v>221</v>
      </c>
      <c r="H163" s="474"/>
      <c r="I163" s="475"/>
      <c r="J163" s="162"/>
    </row>
    <row r="164" spans="1:10" s="99" customFormat="1" ht="15" customHeight="1">
      <c r="A164" s="158">
        <v>110</v>
      </c>
      <c r="B164" s="163">
        <v>700</v>
      </c>
      <c r="C164" s="163">
        <v>300</v>
      </c>
      <c r="D164" s="178">
        <v>200</v>
      </c>
      <c r="E164" s="178"/>
      <c r="F164" s="179"/>
      <c r="G164" s="446" t="s">
        <v>222</v>
      </c>
      <c r="H164" s="474"/>
      <c r="I164" s="475"/>
      <c r="J164" s="162"/>
    </row>
    <row r="165" spans="1:10" s="99" customFormat="1" ht="15" customHeight="1">
      <c r="A165" s="158">
        <v>110</v>
      </c>
      <c r="B165" s="163">
        <v>700</v>
      </c>
      <c r="C165" s="163">
        <v>300</v>
      </c>
      <c r="D165" s="178">
        <v>800</v>
      </c>
      <c r="E165" s="178"/>
      <c r="F165" s="179"/>
      <c r="G165" s="446" t="s">
        <v>185</v>
      </c>
      <c r="H165" s="474"/>
      <c r="I165" s="475"/>
      <c r="J165" s="162"/>
    </row>
    <row r="166" spans="1:10" s="99" customFormat="1" ht="15" customHeight="1">
      <c r="A166" s="158">
        <v>110</v>
      </c>
      <c r="B166" s="163">
        <v>700</v>
      </c>
      <c r="C166" s="163">
        <v>300</v>
      </c>
      <c r="D166" s="178">
        <v>900</v>
      </c>
      <c r="E166" s="178"/>
      <c r="F166" s="179"/>
      <c r="G166" s="446" t="s">
        <v>186</v>
      </c>
      <c r="H166" s="474"/>
      <c r="I166" s="475"/>
      <c r="J166" s="162"/>
    </row>
    <row r="167" spans="1:10" s="99" customFormat="1" ht="15" customHeight="1">
      <c r="A167" s="158">
        <v>110</v>
      </c>
      <c r="B167" s="163">
        <v>700</v>
      </c>
      <c r="C167" s="159">
        <v>400</v>
      </c>
      <c r="D167" s="178"/>
      <c r="E167" s="178"/>
      <c r="F167" s="179"/>
      <c r="G167" s="446" t="s">
        <v>223</v>
      </c>
      <c r="H167" s="474"/>
      <c r="I167" s="475"/>
      <c r="J167" s="162" t="s">
        <v>1380</v>
      </c>
    </row>
    <row r="168" spans="1:10" s="99" customFormat="1" ht="15" customHeight="1">
      <c r="A168" s="158">
        <v>110</v>
      </c>
      <c r="B168" s="163">
        <v>700</v>
      </c>
      <c r="C168" s="163">
        <v>500</v>
      </c>
      <c r="D168" s="176"/>
      <c r="E168" s="176"/>
      <c r="F168" s="177"/>
      <c r="G168" s="447" t="s">
        <v>224</v>
      </c>
      <c r="H168" s="316"/>
      <c r="I168" s="450"/>
      <c r="J168" s="162" t="s">
        <v>1382</v>
      </c>
    </row>
    <row r="169" spans="1:10" s="99" customFormat="1" ht="15" customHeight="1">
      <c r="A169" s="158">
        <v>110</v>
      </c>
      <c r="B169" s="163">
        <v>700</v>
      </c>
      <c r="C169" s="163">
        <v>500</v>
      </c>
      <c r="D169" s="176">
        <v>100</v>
      </c>
      <c r="E169" s="176"/>
      <c r="F169" s="177"/>
      <c r="G169" s="447" t="s">
        <v>225</v>
      </c>
      <c r="H169" s="316"/>
      <c r="I169" s="450"/>
      <c r="J169" s="162"/>
    </row>
    <row r="170" spans="1:10" s="99" customFormat="1" ht="15" customHeight="1">
      <c r="A170" s="158">
        <v>110</v>
      </c>
      <c r="B170" s="163">
        <v>700</v>
      </c>
      <c r="C170" s="163">
        <v>500</v>
      </c>
      <c r="D170" s="176">
        <v>100</v>
      </c>
      <c r="E170" s="178">
        <v>10</v>
      </c>
      <c r="F170" s="179"/>
      <c r="G170" s="446" t="s">
        <v>226</v>
      </c>
      <c r="H170" s="474"/>
      <c r="I170" s="475"/>
      <c r="J170" s="162"/>
    </row>
    <row r="171" spans="1:10" s="99" customFormat="1" ht="15" customHeight="1">
      <c r="A171" s="158">
        <v>110</v>
      </c>
      <c r="B171" s="163">
        <v>700</v>
      </c>
      <c r="C171" s="163">
        <v>500</v>
      </c>
      <c r="D171" s="176">
        <v>100</v>
      </c>
      <c r="E171" s="178">
        <v>90</v>
      </c>
      <c r="F171" s="179"/>
      <c r="G171" s="446" t="s">
        <v>227</v>
      </c>
      <c r="H171" s="474"/>
      <c r="I171" s="475"/>
      <c r="J171" s="162"/>
    </row>
    <row r="172" spans="1:10" s="99" customFormat="1" ht="15" customHeight="1">
      <c r="A172" s="158">
        <v>110</v>
      </c>
      <c r="B172" s="163">
        <v>700</v>
      </c>
      <c r="C172" s="163">
        <v>500</v>
      </c>
      <c r="D172" s="178">
        <v>200</v>
      </c>
      <c r="E172" s="178"/>
      <c r="F172" s="179"/>
      <c r="G172" s="446" t="s">
        <v>228</v>
      </c>
      <c r="H172" s="474"/>
      <c r="I172" s="475"/>
      <c r="J172" s="162"/>
    </row>
    <row r="173" spans="1:10" s="99" customFormat="1" ht="15" customHeight="1">
      <c r="A173" s="158">
        <v>110</v>
      </c>
      <c r="B173" s="163">
        <v>700</v>
      </c>
      <c r="C173" s="163">
        <v>500</v>
      </c>
      <c r="D173" s="178">
        <v>300</v>
      </c>
      <c r="E173" s="178"/>
      <c r="F173" s="179"/>
      <c r="G173" s="446" t="s">
        <v>229</v>
      </c>
      <c r="H173" s="474"/>
      <c r="I173" s="475"/>
      <c r="J173" s="162"/>
    </row>
    <row r="174" spans="1:10" s="99" customFormat="1" ht="15" customHeight="1">
      <c r="A174" s="158">
        <v>110</v>
      </c>
      <c r="B174" s="163">
        <v>700</v>
      </c>
      <c r="C174" s="163">
        <v>500</v>
      </c>
      <c r="D174" s="178">
        <v>400</v>
      </c>
      <c r="E174" s="178"/>
      <c r="F174" s="179"/>
      <c r="G174" s="446" t="s">
        <v>2339</v>
      </c>
      <c r="H174" s="474"/>
      <c r="I174" s="475"/>
      <c r="J174" s="162"/>
    </row>
    <row r="175" spans="1:10" s="99" customFormat="1" ht="15" customHeight="1">
      <c r="A175" s="158">
        <v>110</v>
      </c>
      <c r="B175" s="163">
        <v>700</v>
      </c>
      <c r="C175" s="163">
        <v>500</v>
      </c>
      <c r="D175" s="178">
        <v>900</v>
      </c>
      <c r="E175" s="178"/>
      <c r="F175" s="179"/>
      <c r="G175" s="446" t="s">
        <v>224</v>
      </c>
      <c r="H175" s="474"/>
      <c r="I175" s="475"/>
      <c r="J175" s="162"/>
    </row>
    <row r="176" spans="1:10" s="94" customFormat="1">
      <c r="A176" s="166">
        <v>120</v>
      </c>
      <c r="B176" s="167">
        <v>0</v>
      </c>
      <c r="C176" s="167">
        <v>0</v>
      </c>
      <c r="D176" s="167">
        <v>0</v>
      </c>
      <c r="E176" s="167">
        <v>0</v>
      </c>
      <c r="F176" s="156">
        <v>0</v>
      </c>
      <c r="G176" s="348" t="s">
        <v>230</v>
      </c>
      <c r="H176" s="476"/>
      <c r="I176" s="477"/>
      <c r="J176" s="303"/>
    </row>
    <row r="177" spans="1:10" s="99" customFormat="1" ht="15" customHeight="1">
      <c r="A177" s="180">
        <v>120</v>
      </c>
      <c r="B177" s="176">
        <v>100</v>
      </c>
      <c r="C177" s="163"/>
      <c r="D177" s="163"/>
      <c r="E177" s="163"/>
      <c r="F177" s="164"/>
      <c r="G177" s="447" t="s">
        <v>1719</v>
      </c>
      <c r="H177" s="316"/>
      <c r="I177" s="450"/>
      <c r="J177" s="162" t="s">
        <v>3463</v>
      </c>
    </row>
    <row r="178" spans="1:10" s="99" customFormat="1" ht="15" customHeight="1">
      <c r="A178" s="180">
        <v>120</v>
      </c>
      <c r="B178" s="176">
        <v>100</v>
      </c>
      <c r="C178" s="178">
        <v>100</v>
      </c>
      <c r="D178" s="178"/>
      <c r="E178" s="178"/>
      <c r="F178" s="179"/>
      <c r="G178" s="446" t="s">
        <v>1004</v>
      </c>
      <c r="H178" s="480"/>
      <c r="I178" s="481"/>
      <c r="J178" s="181"/>
    </row>
    <row r="179" spans="1:10" s="99" customFormat="1" ht="15" customHeight="1">
      <c r="A179" s="180">
        <v>120</v>
      </c>
      <c r="B179" s="176">
        <v>100</v>
      </c>
      <c r="C179" s="178">
        <v>200</v>
      </c>
      <c r="D179" s="178"/>
      <c r="E179" s="178"/>
      <c r="F179" s="179"/>
      <c r="G179" s="446" t="s">
        <v>1005</v>
      </c>
      <c r="H179" s="480"/>
      <c r="I179" s="481"/>
      <c r="J179" s="181"/>
    </row>
    <row r="180" spans="1:10" s="99" customFormat="1" ht="15" customHeight="1">
      <c r="A180" s="180">
        <v>120</v>
      </c>
      <c r="B180" s="176">
        <v>100</v>
      </c>
      <c r="C180" s="178">
        <v>300</v>
      </c>
      <c r="D180" s="178"/>
      <c r="E180" s="178"/>
      <c r="F180" s="179"/>
      <c r="G180" s="446" t="s">
        <v>1006</v>
      </c>
      <c r="H180" s="480"/>
      <c r="I180" s="481"/>
      <c r="J180" s="181"/>
    </row>
    <row r="181" spans="1:10" s="99" customFormat="1" ht="15" customHeight="1">
      <c r="A181" s="180">
        <v>120</v>
      </c>
      <c r="B181" s="178">
        <v>200</v>
      </c>
      <c r="C181" s="178"/>
      <c r="D181" s="159"/>
      <c r="E181" s="159"/>
      <c r="F181" s="160"/>
      <c r="G181" s="446" t="s">
        <v>1720</v>
      </c>
      <c r="H181" s="480"/>
      <c r="I181" s="481"/>
      <c r="J181" s="162" t="s">
        <v>3465</v>
      </c>
    </row>
    <row r="182" spans="1:10" s="94" customFormat="1" ht="15" customHeight="1">
      <c r="A182" s="166">
        <v>130</v>
      </c>
      <c r="B182" s="167">
        <v>0</v>
      </c>
      <c r="C182" s="167">
        <v>0</v>
      </c>
      <c r="D182" s="167">
        <v>0</v>
      </c>
      <c r="E182" s="167">
        <v>0</v>
      </c>
      <c r="F182" s="156">
        <v>0</v>
      </c>
      <c r="G182" s="348" t="s">
        <v>1007</v>
      </c>
      <c r="H182" s="476"/>
      <c r="I182" s="477"/>
      <c r="J182" s="303"/>
    </row>
    <row r="183" spans="1:10" s="99" customFormat="1" ht="15" customHeight="1">
      <c r="A183" s="158">
        <v>130</v>
      </c>
      <c r="B183" s="176">
        <v>100</v>
      </c>
      <c r="C183" s="176"/>
      <c r="D183" s="163"/>
      <c r="E183" s="163"/>
      <c r="F183" s="164"/>
      <c r="G183" s="447" t="s">
        <v>2356</v>
      </c>
      <c r="H183" s="316"/>
      <c r="I183" s="450"/>
      <c r="J183" s="162" t="s">
        <v>2005</v>
      </c>
    </row>
    <row r="184" spans="1:10" s="99" customFormat="1" ht="15" customHeight="1">
      <c r="A184" s="158">
        <v>130</v>
      </c>
      <c r="B184" s="176">
        <v>100</v>
      </c>
      <c r="C184" s="163">
        <v>100</v>
      </c>
      <c r="D184" s="163"/>
      <c r="E184" s="163"/>
      <c r="F184" s="164"/>
      <c r="G184" s="447" t="s">
        <v>1008</v>
      </c>
      <c r="H184" s="316"/>
      <c r="I184" s="450"/>
      <c r="J184" s="162"/>
    </row>
    <row r="185" spans="1:10" s="99" customFormat="1" ht="15" customHeight="1">
      <c r="A185" s="158">
        <v>130</v>
      </c>
      <c r="B185" s="176">
        <v>100</v>
      </c>
      <c r="C185" s="163">
        <v>100</v>
      </c>
      <c r="D185" s="159">
        <v>100</v>
      </c>
      <c r="E185" s="159"/>
      <c r="F185" s="160"/>
      <c r="G185" s="446" t="s">
        <v>1009</v>
      </c>
      <c r="H185" s="474"/>
      <c r="I185" s="475"/>
      <c r="J185" s="162"/>
    </row>
    <row r="186" spans="1:10" s="99" customFormat="1" ht="15" customHeight="1">
      <c r="A186" s="158">
        <v>130</v>
      </c>
      <c r="B186" s="176">
        <v>100</v>
      </c>
      <c r="C186" s="163">
        <v>100</v>
      </c>
      <c r="D186" s="159">
        <v>200</v>
      </c>
      <c r="E186" s="159"/>
      <c r="F186" s="160"/>
      <c r="G186" s="446" t="s">
        <v>1010</v>
      </c>
      <c r="H186" s="474"/>
      <c r="I186" s="475"/>
      <c r="J186" s="162"/>
    </row>
    <row r="187" spans="1:10" s="99" customFormat="1" ht="15" customHeight="1">
      <c r="A187" s="158">
        <v>130</v>
      </c>
      <c r="B187" s="176">
        <v>100</v>
      </c>
      <c r="C187" s="163">
        <v>200</v>
      </c>
      <c r="D187" s="163"/>
      <c r="E187" s="163"/>
      <c r="F187" s="164"/>
      <c r="G187" s="447" t="s">
        <v>1011</v>
      </c>
      <c r="H187" s="316"/>
      <c r="I187" s="450"/>
      <c r="J187" s="162"/>
    </row>
    <row r="188" spans="1:10" s="99" customFormat="1" ht="15" customHeight="1">
      <c r="A188" s="158">
        <v>130</v>
      </c>
      <c r="B188" s="176">
        <v>100</v>
      </c>
      <c r="C188" s="163">
        <v>200</v>
      </c>
      <c r="D188" s="159">
        <v>100</v>
      </c>
      <c r="E188" s="159"/>
      <c r="F188" s="160"/>
      <c r="G188" s="446" t="s">
        <v>1012</v>
      </c>
      <c r="H188" s="474"/>
      <c r="I188" s="475"/>
      <c r="J188" s="162"/>
    </row>
    <row r="189" spans="1:10" s="99" customFormat="1" ht="15" customHeight="1">
      <c r="A189" s="158">
        <v>130</v>
      </c>
      <c r="B189" s="176">
        <v>100</v>
      </c>
      <c r="C189" s="163">
        <v>200</v>
      </c>
      <c r="D189" s="159">
        <v>200</v>
      </c>
      <c r="E189" s="159"/>
      <c r="F189" s="160"/>
      <c r="G189" s="446" t="s">
        <v>1013</v>
      </c>
      <c r="H189" s="474"/>
      <c r="I189" s="475"/>
      <c r="J189" s="162"/>
    </row>
    <row r="190" spans="1:10" s="99" customFormat="1" ht="15" customHeight="1">
      <c r="A190" s="158">
        <v>130</v>
      </c>
      <c r="B190" s="176">
        <v>200</v>
      </c>
      <c r="C190" s="176"/>
      <c r="D190" s="163"/>
      <c r="E190" s="163"/>
      <c r="F190" s="164"/>
      <c r="G190" s="447" t="s">
        <v>1722</v>
      </c>
      <c r="H190" s="316"/>
      <c r="I190" s="450"/>
      <c r="J190" s="162" t="s">
        <v>2007</v>
      </c>
    </row>
    <row r="191" spans="1:10" s="99" customFormat="1" ht="15" customHeight="1">
      <c r="A191" s="158">
        <v>130</v>
      </c>
      <c r="B191" s="176">
        <v>200</v>
      </c>
      <c r="C191" s="178">
        <v>100</v>
      </c>
      <c r="D191" s="159"/>
      <c r="E191" s="159"/>
      <c r="F191" s="160"/>
      <c r="G191" s="446" t="s">
        <v>1014</v>
      </c>
      <c r="H191" s="474"/>
      <c r="I191" s="475"/>
      <c r="J191" s="162"/>
    </row>
    <row r="192" spans="1:10" s="99" customFormat="1" ht="15" customHeight="1">
      <c r="A192" s="158">
        <v>130</v>
      </c>
      <c r="B192" s="176">
        <v>200</v>
      </c>
      <c r="C192" s="178">
        <v>200</v>
      </c>
      <c r="D192" s="159"/>
      <c r="E192" s="159"/>
      <c r="F192" s="160"/>
      <c r="G192" s="446" t="s">
        <v>1015</v>
      </c>
      <c r="H192" s="474"/>
      <c r="I192" s="475"/>
      <c r="J192" s="162"/>
    </row>
    <row r="193" spans="1:10" s="99" customFormat="1" ht="15" customHeight="1">
      <c r="A193" s="158">
        <v>130</v>
      </c>
      <c r="B193" s="178">
        <v>300</v>
      </c>
      <c r="C193" s="159"/>
      <c r="D193" s="159"/>
      <c r="E193" s="159"/>
      <c r="F193" s="160"/>
      <c r="G193" s="446" t="s">
        <v>3283</v>
      </c>
      <c r="H193" s="474"/>
      <c r="I193" s="475"/>
      <c r="J193" s="162" t="s">
        <v>2009</v>
      </c>
    </row>
    <row r="194" spans="1:10" s="99" customFormat="1" ht="15" customHeight="1">
      <c r="A194" s="158">
        <v>130</v>
      </c>
      <c r="B194" s="176">
        <v>400</v>
      </c>
      <c r="C194" s="163"/>
      <c r="D194" s="163"/>
      <c r="E194" s="163"/>
      <c r="F194" s="164"/>
      <c r="G194" s="447" t="s">
        <v>3284</v>
      </c>
      <c r="H194" s="316"/>
      <c r="I194" s="450"/>
      <c r="J194" s="162" t="s">
        <v>2011</v>
      </c>
    </row>
    <row r="195" spans="1:10" s="99" customFormat="1" ht="15" customHeight="1">
      <c r="A195" s="158">
        <v>130</v>
      </c>
      <c r="B195" s="176">
        <v>400</v>
      </c>
      <c r="C195" s="178">
        <v>100</v>
      </c>
      <c r="D195" s="178"/>
      <c r="E195" s="178"/>
      <c r="F195" s="179"/>
      <c r="G195" s="446" t="s">
        <v>3284</v>
      </c>
      <c r="H195" s="474"/>
      <c r="I195" s="475"/>
      <c r="J195" s="162"/>
    </row>
    <row r="196" spans="1:10" s="99" customFormat="1" ht="15" customHeight="1">
      <c r="A196" s="158">
        <v>130</v>
      </c>
      <c r="B196" s="176">
        <v>400</v>
      </c>
      <c r="C196" s="178">
        <v>200</v>
      </c>
      <c r="D196" s="178"/>
      <c r="E196" s="178"/>
      <c r="F196" s="179"/>
      <c r="G196" s="446" t="s">
        <v>1016</v>
      </c>
      <c r="H196" s="474"/>
      <c r="I196" s="475"/>
      <c r="J196" s="162"/>
    </row>
    <row r="197" spans="1:10" s="99" customFormat="1" ht="15" customHeight="1">
      <c r="A197" s="158">
        <v>130</v>
      </c>
      <c r="B197" s="176">
        <v>400</v>
      </c>
      <c r="C197" s="178">
        <v>300</v>
      </c>
      <c r="D197" s="178"/>
      <c r="E197" s="178"/>
      <c r="F197" s="179"/>
      <c r="G197" s="446" t="s">
        <v>1017</v>
      </c>
      <c r="H197" s="474"/>
      <c r="I197" s="475"/>
      <c r="J197" s="162"/>
    </row>
    <row r="198" spans="1:10" s="99" customFormat="1" ht="15" customHeight="1">
      <c r="A198" s="158">
        <v>130</v>
      </c>
      <c r="B198" s="176">
        <v>900</v>
      </c>
      <c r="C198" s="176"/>
      <c r="D198" s="176"/>
      <c r="E198" s="176"/>
      <c r="F198" s="177"/>
      <c r="G198" s="447" t="s">
        <v>1018</v>
      </c>
      <c r="H198" s="316"/>
      <c r="I198" s="450"/>
      <c r="J198" s="162"/>
    </row>
    <row r="199" spans="1:10" s="99" customFormat="1" ht="15" customHeight="1">
      <c r="A199" s="158">
        <v>130</v>
      </c>
      <c r="B199" s="176">
        <v>900</v>
      </c>
      <c r="C199" s="178">
        <v>100</v>
      </c>
      <c r="D199" s="178"/>
      <c r="E199" s="178"/>
      <c r="F199" s="179"/>
      <c r="G199" s="446" t="s">
        <v>1019</v>
      </c>
      <c r="H199" s="316"/>
      <c r="I199" s="450"/>
      <c r="J199" s="162"/>
    </row>
    <row r="200" spans="1:10" s="99" customFormat="1" ht="15" customHeight="1">
      <c r="A200" s="158">
        <v>130</v>
      </c>
      <c r="B200" s="176">
        <v>900</v>
      </c>
      <c r="C200" s="178">
        <v>200</v>
      </c>
      <c r="D200" s="178"/>
      <c r="E200" s="178"/>
      <c r="F200" s="179"/>
      <c r="G200" s="446" t="s">
        <v>1020</v>
      </c>
      <c r="H200" s="316"/>
      <c r="I200" s="450"/>
      <c r="J200" s="162"/>
    </row>
    <row r="201" spans="1:10" s="99" customFormat="1" ht="15" customHeight="1">
      <c r="A201" s="158">
        <v>130</v>
      </c>
      <c r="B201" s="176">
        <v>900</v>
      </c>
      <c r="C201" s="178">
        <v>300</v>
      </c>
      <c r="D201" s="178"/>
      <c r="E201" s="178"/>
      <c r="F201" s="179"/>
      <c r="G201" s="446" t="s">
        <v>1021</v>
      </c>
      <c r="H201" s="316"/>
      <c r="I201" s="450"/>
      <c r="J201" s="162"/>
    </row>
    <row r="202" spans="1:10" s="99" customFormat="1" ht="15" customHeight="1">
      <c r="A202" s="158">
        <v>130</v>
      </c>
      <c r="B202" s="176">
        <v>900</v>
      </c>
      <c r="C202" s="178">
        <v>301</v>
      </c>
      <c r="D202" s="178"/>
      <c r="E202" s="178"/>
      <c r="F202" s="179"/>
      <c r="G202" s="446" t="s">
        <v>2313</v>
      </c>
      <c r="H202" s="316"/>
      <c r="I202" s="450"/>
      <c r="J202" s="162"/>
    </row>
    <row r="203" spans="1:10" s="99" customFormat="1" ht="15" customHeight="1">
      <c r="A203" s="158">
        <v>130</v>
      </c>
      <c r="B203" s="176">
        <v>900</v>
      </c>
      <c r="C203" s="178">
        <v>302</v>
      </c>
      <c r="D203" s="178"/>
      <c r="E203" s="178"/>
      <c r="F203" s="179"/>
      <c r="G203" s="446" t="s">
        <v>2314</v>
      </c>
      <c r="H203" s="316"/>
      <c r="I203" s="450"/>
      <c r="J203" s="162"/>
    </row>
    <row r="204" spans="1:10" s="99" customFormat="1" ht="15" customHeight="1">
      <c r="A204" s="158">
        <v>130</v>
      </c>
      <c r="B204" s="176">
        <v>900</v>
      </c>
      <c r="C204" s="178">
        <v>303</v>
      </c>
      <c r="D204" s="178"/>
      <c r="E204" s="178"/>
      <c r="F204" s="179"/>
      <c r="G204" s="446" t="s">
        <v>2315</v>
      </c>
      <c r="H204" s="316"/>
      <c r="I204" s="450"/>
      <c r="J204" s="162"/>
    </row>
    <row r="205" spans="1:10" s="99" customFormat="1" ht="15" customHeight="1">
      <c r="A205" s="158">
        <v>130</v>
      </c>
      <c r="B205" s="176">
        <v>900</v>
      </c>
      <c r="C205" s="178">
        <v>304</v>
      </c>
      <c r="D205" s="178"/>
      <c r="E205" s="178"/>
      <c r="F205" s="179"/>
      <c r="G205" s="446" t="s">
        <v>2316</v>
      </c>
      <c r="H205" s="316"/>
      <c r="I205" s="450"/>
      <c r="J205" s="162"/>
    </row>
    <row r="206" spans="1:10" s="99" customFormat="1" ht="15" customHeight="1">
      <c r="A206" s="158">
        <v>130</v>
      </c>
      <c r="B206" s="176">
        <v>900</v>
      </c>
      <c r="C206" s="178">
        <v>305</v>
      </c>
      <c r="D206" s="178"/>
      <c r="E206" s="178"/>
      <c r="F206" s="179"/>
      <c r="G206" s="446" t="s">
        <v>2317</v>
      </c>
      <c r="H206" s="316"/>
      <c r="I206" s="450"/>
      <c r="J206" s="162"/>
    </row>
    <row r="207" spans="1:10" s="99" customFormat="1" ht="15" customHeight="1">
      <c r="A207" s="158">
        <v>130</v>
      </c>
      <c r="B207" s="176">
        <v>900</v>
      </c>
      <c r="C207" s="178">
        <v>306</v>
      </c>
      <c r="D207" s="178"/>
      <c r="E207" s="178"/>
      <c r="F207" s="179"/>
      <c r="G207" s="446" t="s">
        <v>2318</v>
      </c>
      <c r="H207" s="316"/>
      <c r="I207" s="450"/>
      <c r="J207" s="162"/>
    </row>
    <row r="208" spans="1:10" s="99" customFormat="1" ht="15" customHeight="1">
      <c r="A208" s="158">
        <v>130</v>
      </c>
      <c r="B208" s="176">
        <v>900</v>
      </c>
      <c r="C208" s="178">
        <v>307</v>
      </c>
      <c r="D208" s="178"/>
      <c r="E208" s="178"/>
      <c r="F208" s="179"/>
      <c r="G208" s="446" t="s">
        <v>2319</v>
      </c>
      <c r="H208" s="316"/>
      <c r="I208" s="450"/>
      <c r="J208" s="162"/>
    </row>
    <row r="209" spans="1:10" s="99" customFormat="1" ht="15" customHeight="1">
      <c r="A209" s="158">
        <v>130</v>
      </c>
      <c r="B209" s="176">
        <v>900</v>
      </c>
      <c r="C209" s="178">
        <v>308</v>
      </c>
      <c r="D209" s="178"/>
      <c r="E209" s="178"/>
      <c r="F209" s="179"/>
      <c r="G209" s="446" t="s">
        <v>2320</v>
      </c>
      <c r="H209" s="316"/>
      <c r="I209" s="450"/>
      <c r="J209" s="162"/>
    </row>
    <row r="210" spans="1:10" s="99" customFormat="1" ht="15" customHeight="1">
      <c r="A210" s="158">
        <v>130</v>
      </c>
      <c r="B210" s="176">
        <v>900</v>
      </c>
      <c r="C210" s="178">
        <v>309</v>
      </c>
      <c r="D210" s="178"/>
      <c r="E210" s="178"/>
      <c r="F210" s="179"/>
      <c r="G210" s="446" t="s">
        <v>2321</v>
      </c>
      <c r="H210" s="316"/>
      <c r="I210" s="450"/>
      <c r="J210" s="162"/>
    </row>
    <row r="211" spans="1:10" s="94" customFormat="1" ht="15" customHeight="1">
      <c r="A211" s="166">
        <v>140</v>
      </c>
      <c r="B211" s="167">
        <v>0</v>
      </c>
      <c r="C211" s="167">
        <v>0</v>
      </c>
      <c r="D211" s="167">
        <v>0</v>
      </c>
      <c r="E211" s="167">
        <v>0</v>
      </c>
      <c r="F211" s="156">
        <v>0</v>
      </c>
      <c r="G211" s="348" t="s">
        <v>3286</v>
      </c>
      <c r="H211" s="476"/>
      <c r="I211" s="477"/>
      <c r="J211" s="303"/>
    </row>
    <row r="212" spans="1:10" s="99" customFormat="1" ht="15" customHeight="1">
      <c r="A212" s="180">
        <v>140</v>
      </c>
      <c r="B212" s="176">
        <v>100</v>
      </c>
      <c r="C212" s="163"/>
      <c r="D212" s="163"/>
      <c r="E212" s="163"/>
      <c r="F212" s="164"/>
      <c r="G212" s="447" t="s">
        <v>2322</v>
      </c>
      <c r="H212" s="316"/>
      <c r="I212" s="450"/>
      <c r="J212" s="162"/>
    </row>
    <row r="213" spans="1:10" s="99" customFormat="1" ht="15" customHeight="1">
      <c r="A213" s="180">
        <v>140</v>
      </c>
      <c r="B213" s="176">
        <v>100</v>
      </c>
      <c r="C213" s="178">
        <v>100</v>
      </c>
      <c r="D213" s="159"/>
      <c r="E213" s="159"/>
      <c r="F213" s="160"/>
      <c r="G213" s="446" t="s">
        <v>2340</v>
      </c>
      <c r="H213" s="474"/>
      <c r="I213" s="475"/>
      <c r="J213" s="162" t="s">
        <v>775</v>
      </c>
    </row>
    <row r="214" spans="1:10" s="99" customFormat="1" ht="15" customHeight="1">
      <c r="A214" s="180">
        <v>140</v>
      </c>
      <c r="B214" s="176">
        <v>100</v>
      </c>
      <c r="C214" s="178">
        <v>200</v>
      </c>
      <c r="D214" s="159"/>
      <c r="E214" s="159"/>
      <c r="F214" s="160"/>
      <c r="G214" s="446" t="s">
        <v>2323</v>
      </c>
      <c r="H214" s="474"/>
      <c r="I214" s="475"/>
      <c r="J214" s="162" t="s">
        <v>2109</v>
      </c>
    </row>
    <row r="215" spans="1:10" s="99" customFormat="1" ht="15" customHeight="1">
      <c r="A215" s="180">
        <v>140</v>
      </c>
      <c r="B215" s="176">
        <v>200</v>
      </c>
      <c r="C215" s="163"/>
      <c r="D215" s="163"/>
      <c r="E215" s="163"/>
      <c r="F215" s="164"/>
      <c r="G215" s="447" t="s">
        <v>2324</v>
      </c>
      <c r="H215" s="316"/>
      <c r="I215" s="450"/>
      <c r="J215" s="162"/>
    </row>
    <row r="216" spans="1:10" s="99" customFormat="1" ht="15" customHeight="1">
      <c r="A216" s="180">
        <v>140</v>
      </c>
      <c r="B216" s="176">
        <v>200</v>
      </c>
      <c r="C216" s="178">
        <v>100</v>
      </c>
      <c r="D216" s="159"/>
      <c r="E216" s="159"/>
      <c r="F216" s="160"/>
      <c r="G216" s="446" t="s">
        <v>2341</v>
      </c>
      <c r="H216" s="474"/>
      <c r="I216" s="475"/>
      <c r="J216" s="162" t="s">
        <v>2113</v>
      </c>
    </row>
    <row r="217" spans="1:10" s="99" customFormat="1" ht="15" customHeight="1">
      <c r="A217" s="180">
        <v>140</v>
      </c>
      <c r="B217" s="176">
        <v>200</v>
      </c>
      <c r="C217" s="178">
        <v>200</v>
      </c>
      <c r="D217" s="159"/>
      <c r="E217" s="159"/>
      <c r="F217" s="160"/>
      <c r="G217" s="446" t="s">
        <v>2325</v>
      </c>
      <c r="H217" s="474"/>
      <c r="I217" s="475"/>
      <c r="J217" s="162" t="s">
        <v>2115</v>
      </c>
    </row>
    <row r="218" spans="1:10" s="94" customFormat="1" ht="15" customHeight="1">
      <c r="A218" s="166">
        <v>195</v>
      </c>
      <c r="B218" s="167">
        <v>0</v>
      </c>
      <c r="C218" s="167">
        <v>0</v>
      </c>
      <c r="D218" s="167">
        <v>0</v>
      </c>
      <c r="E218" s="167">
        <v>0</v>
      </c>
      <c r="F218" s="156">
        <v>0</v>
      </c>
      <c r="G218" s="348" t="s">
        <v>3289</v>
      </c>
      <c r="H218" s="476"/>
      <c r="I218" s="477"/>
      <c r="J218" s="303"/>
    </row>
    <row r="219" spans="1:10" s="99" customFormat="1" ht="15" customHeight="1">
      <c r="A219" s="180">
        <v>195</v>
      </c>
      <c r="B219" s="178">
        <v>100</v>
      </c>
      <c r="C219" s="159"/>
      <c r="D219" s="159"/>
      <c r="E219" s="159"/>
      <c r="F219" s="160"/>
      <c r="G219" s="446" t="s">
        <v>231</v>
      </c>
      <c r="H219" s="474"/>
      <c r="I219" s="475"/>
      <c r="J219" s="162" t="s">
        <v>2119</v>
      </c>
    </row>
    <row r="220" spans="1:10" s="99" customFormat="1" ht="15" customHeight="1">
      <c r="A220" s="180">
        <v>195</v>
      </c>
      <c r="B220" s="178">
        <v>200</v>
      </c>
      <c r="C220" s="159"/>
      <c r="D220" s="159"/>
      <c r="E220" s="159"/>
      <c r="F220" s="160"/>
      <c r="G220" s="446" t="s">
        <v>232</v>
      </c>
      <c r="H220" s="474"/>
      <c r="I220" s="475"/>
      <c r="J220" s="162" t="s">
        <v>2121</v>
      </c>
    </row>
    <row r="221" spans="1:10" s="99" customFormat="1" ht="15" customHeight="1">
      <c r="A221" s="180">
        <v>195</v>
      </c>
      <c r="B221" s="178">
        <v>300</v>
      </c>
      <c r="C221" s="159"/>
      <c r="D221" s="159"/>
      <c r="E221" s="159"/>
      <c r="F221" s="160"/>
      <c r="G221" s="446" t="s">
        <v>233</v>
      </c>
      <c r="H221" s="474"/>
      <c r="I221" s="475"/>
      <c r="J221" s="162" t="s">
        <v>2123</v>
      </c>
    </row>
    <row r="222" spans="1:10" s="99" customFormat="1" ht="15" customHeight="1">
      <c r="A222" s="180">
        <v>195</v>
      </c>
      <c r="B222" s="176">
        <v>400</v>
      </c>
      <c r="C222" s="163"/>
      <c r="D222" s="163"/>
      <c r="E222" s="163"/>
      <c r="F222" s="164"/>
      <c r="G222" s="447" t="s">
        <v>234</v>
      </c>
      <c r="H222" s="316"/>
      <c r="I222" s="450"/>
      <c r="J222" s="162" t="s">
        <v>2125</v>
      </c>
    </row>
    <row r="223" spans="1:10" s="99" customFormat="1" ht="15" customHeight="1">
      <c r="A223" s="180">
        <v>195</v>
      </c>
      <c r="B223" s="176">
        <v>400</v>
      </c>
      <c r="C223" s="159">
        <v>100</v>
      </c>
      <c r="D223" s="159"/>
      <c r="E223" s="159"/>
      <c r="F223" s="160"/>
      <c r="G223" s="446" t="s">
        <v>235</v>
      </c>
      <c r="H223" s="474"/>
      <c r="I223" s="475"/>
      <c r="J223" s="162"/>
    </row>
    <row r="224" spans="1:10" s="99" customFormat="1" ht="15" customHeight="1">
      <c r="A224" s="180">
        <v>195</v>
      </c>
      <c r="B224" s="176">
        <v>400</v>
      </c>
      <c r="C224" s="159">
        <v>200</v>
      </c>
      <c r="D224" s="159"/>
      <c r="E224" s="159"/>
      <c r="F224" s="160"/>
      <c r="G224" s="446" t="s">
        <v>2339</v>
      </c>
      <c r="H224" s="474"/>
      <c r="I224" s="475"/>
      <c r="J224" s="162"/>
    </row>
    <row r="225" spans="1:10" s="99" customFormat="1" ht="15" customHeight="1">
      <c r="A225" s="180">
        <v>195</v>
      </c>
      <c r="B225" s="176">
        <v>400</v>
      </c>
      <c r="C225" s="159">
        <v>300</v>
      </c>
      <c r="D225" s="159"/>
      <c r="E225" s="159"/>
      <c r="F225" s="160"/>
      <c r="G225" s="446" t="s">
        <v>236</v>
      </c>
      <c r="H225" s="474"/>
      <c r="I225" s="475"/>
      <c r="J225" s="162"/>
    </row>
    <row r="226" spans="1:10" s="99" customFormat="1" ht="25.5">
      <c r="A226" s="180">
        <v>195</v>
      </c>
      <c r="B226" s="176">
        <v>400</v>
      </c>
      <c r="C226" s="159">
        <v>400</v>
      </c>
      <c r="D226" s="159"/>
      <c r="E226" s="159"/>
      <c r="F226" s="160"/>
      <c r="G226" s="446" t="s">
        <v>237</v>
      </c>
      <c r="H226" s="474"/>
      <c r="I226" s="475"/>
      <c r="J226" s="162"/>
    </row>
    <row r="227" spans="1:10" s="99" customFormat="1" ht="15" customHeight="1">
      <c r="A227" s="180">
        <v>195</v>
      </c>
      <c r="B227" s="176">
        <v>400</v>
      </c>
      <c r="C227" s="159">
        <v>500</v>
      </c>
      <c r="D227" s="159"/>
      <c r="E227" s="159"/>
      <c r="F227" s="160"/>
      <c r="G227" s="446" t="s">
        <v>238</v>
      </c>
      <c r="H227" s="474"/>
      <c r="I227" s="475"/>
      <c r="J227" s="162"/>
    </row>
    <row r="228" spans="1:10" s="99" customFormat="1" ht="15" customHeight="1">
      <c r="A228" s="180">
        <v>195</v>
      </c>
      <c r="B228" s="176">
        <v>400</v>
      </c>
      <c r="C228" s="159">
        <v>600</v>
      </c>
      <c r="D228" s="159"/>
      <c r="E228" s="159"/>
      <c r="F228" s="160"/>
      <c r="G228" s="446" t="s">
        <v>239</v>
      </c>
      <c r="H228" s="474"/>
      <c r="I228" s="475"/>
      <c r="J228" s="162"/>
    </row>
    <row r="229" spans="1:10" s="99" customFormat="1" ht="15" customHeight="1" thickBot="1">
      <c r="A229" s="182">
        <v>195</v>
      </c>
      <c r="B229" s="183">
        <v>400</v>
      </c>
      <c r="C229" s="184">
        <v>900</v>
      </c>
      <c r="D229" s="184"/>
      <c r="E229" s="184"/>
      <c r="F229" s="185"/>
      <c r="G229" s="449" t="s">
        <v>240</v>
      </c>
      <c r="H229" s="482"/>
      <c r="I229" s="483"/>
      <c r="J229" s="186"/>
    </row>
    <row r="230" spans="1:10" s="99" customFormat="1">
      <c r="A230" s="188"/>
      <c r="B230" s="188"/>
      <c r="C230" s="188"/>
      <c r="D230" s="188"/>
      <c r="E230" s="188"/>
      <c r="F230" s="188"/>
      <c r="G230" s="189" t="s">
        <v>2127</v>
      </c>
      <c r="H230" s="317">
        <f>SUM(H4:H217)</f>
        <v>0</v>
      </c>
      <c r="I230" s="317">
        <f>SUM(I4:I217)</f>
        <v>0</v>
      </c>
      <c r="J230" s="187"/>
    </row>
    <row r="231" spans="1:10" s="99" customFormat="1">
      <c r="A231" s="188"/>
      <c r="B231" s="188"/>
      <c r="C231" s="188"/>
      <c r="D231" s="188"/>
      <c r="E231" s="188"/>
      <c r="F231" s="188"/>
      <c r="G231" s="189" t="s">
        <v>2128</v>
      </c>
      <c r="H231" s="317">
        <f>SUM(H218:H229)</f>
        <v>0</v>
      </c>
      <c r="I231" s="317">
        <f>SUM(I218:I229)</f>
        <v>0</v>
      </c>
      <c r="J231" s="190"/>
    </row>
  </sheetData>
  <phoneticPr fontId="67" type="noConversion"/>
  <pageMargins left="0.19" right="0.25" top="0.35" bottom="0.32" header="0.2" footer="0.26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99"/>
  <sheetViews>
    <sheetView topLeftCell="A290" workbookViewId="0">
      <selection activeCell="J169" sqref="J169"/>
    </sheetView>
  </sheetViews>
  <sheetFormatPr defaultColWidth="8.85546875" defaultRowHeight="15"/>
  <cols>
    <col min="1" max="4" width="4.42578125" style="151" bestFit="1" customWidth="1"/>
    <col min="5" max="5" width="3.28515625" style="151" bestFit="1" customWidth="1"/>
    <col min="6" max="6" width="3.28515625" style="151" customWidth="1"/>
    <col min="7" max="7" width="62.28515625" style="306" customWidth="1"/>
    <col min="8" max="8" width="16" style="315" bestFit="1" customWidth="1"/>
    <col min="9" max="9" width="19.28515625" style="315" bestFit="1" customWidth="1"/>
    <col min="10" max="11" width="8.85546875" style="151" customWidth="1"/>
    <col min="12" max="13" width="12.28515625" style="151" bestFit="1" customWidth="1"/>
    <col min="14" max="16384" width="8.85546875" style="151"/>
  </cols>
  <sheetData>
    <row r="1" spans="1:13" ht="7.9" customHeight="1" thickBot="1"/>
    <row r="2" spans="1:13" s="152" customFormat="1" ht="13.9" customHeight="1" thickBot="1">
      <c r="A2" s="1381" t="s">
        <v>1568</v>
      </c>
      <c r="B2" s="1382"/>
      <c r="C2" s="1382"/>
      <c r="D2" s="1382"/>
      <c r="E2" s="1382"/>
      <c r="F2" s="1383"/>
      <c r="G2" s="1384" t="s">
        <v>1569</v>
      </c>
      <c r="H2" s="1386" t="s">
        <v>1615</v>
      </c>
      <c r="I2" s="1386" t="s">
        <v>1616</v>
      </c>
      <c r="J2" s="1388" t="s">
        <v>1570</v>
      </c>
    </row>
    <row r="3" spans="1:13" s="99" customFormat="1" ht="19.899999999999999" customHeight="1" thickBot="1">
      <c r="A3" s="191" t="s">
        <v>579</v>
      </c>
      <c r="B3" s="191" t="s">
        <v>1678</v>
      </c>
      <c r="C3" s="191" t="s">
        <v>1689</v>
      </c>
      <c r="D3" s="191" t="s">
        <v>1721</v>
      </c>
      <c r="E3" s="191" t="s">
        <v>603</v>
      </c>
      <c r="F3" s="191" t="s">
        <v>604</v>
      </c>
      <c r="G3" s="1385"/>
      <c r="H3" s="1387"/>
      <c r="I3" s="1387"/>
      <c r="J3" s="1389"/>
      <c r="K3" s="192"/>
    </row>
    <row r="4" spans="1:13" s="94" customFormat="1" ht="15.75" thickBot="1">
      <c r="A4" s="193">
        <v>200</v>
      </c>
      <c r="B4" s="194">
        <v>0</v>
      </c>
      <c r="C4" s="194">
        <v>0</v>
      </c>
      <c r="D4" s="194">
        <v>0</v>
      </c>
      <c r="E4" s="195">
        <v>0</v>
      </c>
      <c r="F4" s="196">
        <v>0</v>
      </c>
      <c r="G4" s="197" t="s">
        <v>2342</v>
      </c>
      <c r="H4" s="484"/>
      <c r="I4" s="484"/>
      <c r="J4" s="309"/>
    </row>
    <row r="5" spans="1:13" s="99" customFormat="1">
      <c r="A5" s="198">
        <v>200</v>
      </c>
      <c r="B5" s="199">
        <v>100</v>
      </c>
      <c r="C5" s="200"/>
      <c r="D5" s="200"/>
      <c r="E5" s="201"/>
      <c r="F5" s="202"/>
      <c r="G5" s="203" t="s">
        <v>241</v>
      </c>
      <c r="H5" s="473"/>
      <c r="I5" s="473"/>
      <c r="J5" s="162" t="s">
        <v>2133</v>
      </c>
    </row>
    <row r="6" spans="1:13" s="99" customFormat="1">
      <c r="A6" s="198">
        <v>200</v>
      </c>
      <c r="B6" s="201">
        <v>200</v>
      </c>
      <c r="C6" s="201"/>
      <c r="D6" s="201"/>
      <c r="E6" s="201"/>
      <c r="F6" s="202"/>
      <c r="G6" s="165" t="s">
        <v>242</v>
      </c>
      <c r="H6" s="316"/>
      <c r="I6" s="316"/>
      <c r="J6" s="162"/>
    </row>
    <row r="7" spans="1:13" s="99" customFormat="1">
      <c r="A7" s="198">
        <v>200</v>
      </c>
      <c r="B7" s="201">
        <v>200</v>
      </c>
      <c r="C7" s="199">
        <v>100</v>
      </c>
      <c r="D7" s="201"/>
      <c r="E7" s="201"/>
      <c r="F7" s="202"/>
      <c r="G7" s="161" t="s">
        <v>243</v>
      </c>
      <c r="H7" s="473"/>
      <c r="I7" s="473"/>
      <c r="J7" s="162" t="s">
        <v>2041</v>
      </c>
      <c r="L7" s="315"/>
      <c r="M7" s="315"/>
    </row>
    <row r="8" spans="1:13" s="99" customFormat="1">
      <c r="A8" s="198">
        <v>200</v>
      </c>
      <c r="B8" s="201">
        <v>200</v>
      </c>
      <c r="C8" s="201">
        <v>200</v>
      </c>
      <c r="D8" s="201"/>
      <c r="E8" s="201"/>
      <c r="F8" s="202"/>
      <c r="G8" s="165" t="s">
        <v>1081</v>
      </c>
      <c r="H8" s="316"/>
      <c r="I8" s="316"/>
      <c r="J8" s="162"/>
    </row>
    <row r="9" spans="1:13" s="99" customFormat="1">
      <c r="A9" s="198">
        <v>200</v>
      </c>
      <c r="B9" s="201">
        <v>200</v>
      </c>
      <c r="C9" s="201">
        <v>200</v>
      </c>
      <c r="D9" s="199">
        <v>100</v>
      </c>
      <c r="E9" s="199"/>
      <c r="F9" s="204"/>
      <c r="G9" s="161" t="s">
        <v>1096</v>
      </c>
      <c r="H9" s="475"/>
      <c r="I9" s="475"/>
      <c r="J9" s="162" t="s">
        <v>2045</v>
      </c>
    </row>
    <row r="10" spans="1:13" s="99" customFormat="1">
      <c r="A10" s="198">
        <v>200</v>
      </c>
      <c r="B10" s="201">
        <v>200</v>
      </c>
      <c r="C10" s="201">
        <v>200</v>
      </c>
      <c r="D10" s="199">
        <v>200</v>
      </c>
      <c r="E10" s="199"/>
      <c r="F10" s="204"/>
      <c r="G10" s="161" t="s">
        <v>244</v>
      </c>
      <c r="H10" s="475"/>
      <c r="I10" s="475"/>
      <c r="J10" s="162" t="s">
        <v>2046</v>
      </c>
    </row>
    <row r="11" spans="1:13" s="99" customFormat="1">
      <c r="A11" s="198">
        <v>200</v>
      </c>
      <c r="B11" s="201">
        <v>200</v>
      </c>
      <c r="C11" s="201">
        <v>200</v>
      </c>
      <c r="D11" s="199">
        <v>300</v>
      </c>
      <c r="E11" s="199"/>
      <c r="F11" s="204"/>
      <c r="G11" s="161" t="s">
        <v>245</v>
      </c>
      <c r="H11" s="475"/>
      <c r="I11" s="475"/>
      <c r="J11" s="162" t="s">
        <v>2047</v>
      </c>
    </row>
    <row r="12" spans="1:13" s="99" customFormat="1">
      <c r="A12" s="198">
        <v>200</v>
      </c>
      <c r="B12" s="201">
        <v>200</v>
      </c>
      <c r="C12" s="201">
        <v>300</v>
      </c>
      <c r="D12" s="201"/>
      <c r="E12" s="201"/>
      <c r="F12" s="202"/>
      <c r="G12" s="165" t="s">
        <v>1100</v>
      </c>
      <c r="H12" s="316"/>
      <c r="I12" s="316"/>
      <c r="J12" s="162" t="s">
        <v>2048</v>
      </c>
    </row>
    <row r="13" spans="1:13" s="99" customFormat="1">
      <c r="A13" s="198">
        <v>200</v>
      </c>
      <c r="B13" s="201">
        <v>200</v>
      </c>
      <c r="C13" s="201">
        <v>300</v>
      </c>
      <c r="D13" s="199">
        <v>100</v>
      </c>
      <c r="E13" s="199"/>
      <c r="F13" s="204"/>
      <c r="G13" s="304" t="s">
        <v>246</v>
      </c>
      <c r="H13" s="479"/>
      <c r="I13" s="479"/>
      <c r="J13" s="162"/>
    </row>
    <row r="14" spans="1:13" s="99" customFormat="1">
      <c r="A14" s="198">
        <v>200</v>
      </c>
      <c r="B14" s="201">
        <v>200</v>
      </c>
      <c r="C14" s="201">
        <v>300</v>
      </c>
      <c r="D14" s="199">
        <v>200</v>
      </c>
      <c r="E14" s="199"/>
      <c r="F14" s="204"/>
      <c r="G14" s="304" t="s">
        <v>2908</v>
      </c>
      <c r="H14" s="479"/>
      <c r="I14" s="479"/>
      <c r="J14" s="162"/>
    </row>
    <row r="15" spans="1:13" s="99" customFormat="1">
      <c r="A15" s="198">
        <v>200</v>
      </c>
      <c r="B15" s="201">
        <v>200</v>
      </c>
      <c r="C15" s="201">
        <v>400</v>
      </c>
      <c r="D15" s="201"/>
      <c r="E15" s="201"/>
      <c r="F15" s="202"/>
      <c r="G15" s="165" t="s">
        <v>1101</v>
      </c>
      <c r="H15" s="316"/>
      <c r="I15" s="316"/>
      <c r="J15" s="162" t="s">
        <v>2684</v>
      </c>
    </row>
    <row r="16" spans="1:13" s="99" customFormat="1">
      <c r="A16" s="198">
        <v>200</v>
      </c>
      <c r="B16" s="201">
        <v>200</v>
      </c>
      <c r="C16" s="201">
        <v>400</v>
      </c>
      <c r="D16" s="199">
        <v>100</v>
      </c>
      <c r="E16" s="199"/>
      <c r="F16" s="204"/>
      <c r="G16" s="304" t="s">
        <v>2909</v>
      </c>
      <c r="H16" s="479"/>
      <c r="I16" s="479"/>
      <c r="J16" s="162"/>
    </row>
    <row r="17" spans="1:10" s="99" customFormat="1">
      <c r="A17" s="198">
        <v>200</v>
      </c>
      <c r="B17" s="201">
        <v>200</v>
      </c>
      <c r="C17" s="201">
        <v>400</v>
      </c>
      <c r="D17" s="199">
        <v>200</v>
      </c>
      <c r="E17" s="199"/>
      <c r="F17" s="204"/>
      <c r="G17" s="304" t="s">
        <v>2910</v>
      </c>
      <c r="H17" s="479"/>
      <c r="I17" s="479"/>
      <c r="J17" s="162"/>
    </row>
    <row r="18" spans="1:10" s="99" customFormat="1" ht="25.5">
      <c r="A18" s="198">
        <v>200</v>
      </c>
      <c r="B18" s="201">
        <v>200</v>
      </c>
      <c r="C18" s="199">
        <v>500</v>
      </c>
      <c r="D18" s="199"/>
      <c r="E18" s="199"/>
      <c r="F18" s="204"/>
      <c r="G18" s="161" t="s">
        <v>1102</v>
      </c>
      <c r="H18" s="479"/>
      <c r="I18" s="479"/>
      <c r="J18" s="162" t="s">
        <v>2686</v>
      </c>
    </row>
    <row r="19" spans="1:10" s="99" customFormat="1">
      <c r="A19" s="198">
        <v>200</v>
      </c>
      <c r="B19" s="199">
        <v>300</v>
      </c>
      <c r="C19" s="199"/>
      <c r="D19" s="199"/>
      <c r="E19" s="199"/>
      <c r="F19" s="204"/>
      <c r="G19" s="161" t="s">
        <v>2911</v>
      </c>
      <c r="H19" s="479"/>
      <c r="I19" s="479"/>
      <c r="J19" s="162" t="s">
        <v>2688</v>
      </c>
    </row>
    <row r="20" spans="1:10" s="99" customFormat="1">
      <c r="A20" s="198">
        <v>200</v>
      </c>
      <c r="B20" s="201">
        <v>400</v>
      </c>
      <c r="C20" s="201"/>
      <c r="D20" s="201"/>
      <c r="E20" s="201"/>
      <c r="F20" s="202"/>
      <c r="G20" s="165" t="s">
        <v>2912</v>
      </c>
      <c r="H20" s="316"/>
      <c r="I20" s="316"/>
      <c r="J20" s="162"/>
    </row>
    <row r="21" spans="1:10" s="99" customFormat="1">
      <c r="A21" s="198">
        <v>200</v>
      </c>
      <c r="B21" s="201">
        <v>400</v>
      </c>
      <c r="C21" s="199">
        <v>100</v>
      </c>
      <c r="D21" s="199"/>
      <c r="E21" s="199"/>
      <c r="F21" s="204"/>
      <c r="G21" s="161" t="s">
        <v>2913</v>
      </c>
      <c r="H21" s="475"/>
      <c r="I21" s="475"/>
      <c r="J21" s="162" t="s">
        <v>3476</v>
      </c>
    </row>
    <row r="22" spans="1:10" s="99" customFormat="1">
      <c r="A22" s="198">
        <v>200</v>
      </c>
      <c r="B22" s="201">
        <v>400</v>
      </c>
      <c r="C22" s="199">
        <v>200</v>
      </c>
      <c r="D22" s="199"/>
      <c r="E22" s="199"/>
      <c r="F22" s="204"/>
      <c r="G22" s="161" t="s">
        <v>2914</v>
      </c>
      <c r="H22" s="475"/>
      <c r="I22" s="475"/>
      <c r="J22" s="162" t="s">
        <v>3478</v>
      </c>
    </row>
    <row r="23" spans="1:10" s="99" customFormat="1">
      <c r="A23" s="198">
        <v>200</v>
      </c>
      <c r="B23" s="201">
        <v>400</v>
      </c>
      <c r="C23" s="199">
        <v>300</v>
      </c>
      <c r="D23" s="199"/>
      <c r="E23" s="199"/>
      <c r="F23" s="204"/>
      <c r="G23" s="161" t="s">
        <v>2915</v>
      </c>
      <c r="H23" s="475"/>
      <c r="I23" s="475"/>
      <c r="J23" s="162" t="s">
        <v>3480</v>
      </c>
    </row>
    <row r="24" spans="1:10" s="99" customFormat="1">
      <c r="A24" s="198">
        <v>200</v>
      </c>
      <c r="B24" s="201">
        <v>400</v>
      </c>
      <c r="C24" s="199">
        <v>400</v>
      </c>
      <c r="D24" s="199"/>
      <c r="E24" s="199"/>
      <c r="F24" s="204"/>
      <c r="G24" s="161" t="s">
        <v>2916</v>
      </c>
      <c r="H24" s="475"/>
      <c r="I24" s="475"/>
      <c r="J24" s="162" t="s">
        <v>3482</v>
      </c>
    </row>
    <row r="25" spans="1:10" s="99" customFormat="1">
      <c r="A25" s="198">
        <v>200</v>
      </c>
      <c r="B25" s="201">
        <v>400</v>
      </c>
      <c r="C25" s="199">
        <v>500</v>
      </c>
      <c r="D25" s="199"/>
      <c r="E25" s="199"/>
      <c r="F25" s="204"/>
      <c r="G25" s="161" t="s">
        <v>2917</v>
      </c>
      <c r="H25" s="475"/>
      <c r="I25" s="475"/>
      <c r="J25" s="162" t="s">
        <v>789</v>
      </c>
    </row>
    <row r="26" spans="1:10" s="99" customFormat="1">
      <c r="A26" s="198">
        <v>200</v>
      </c>
      <c r="B26" s="201">
        <v>500</v>
      </c>
      <c r="C26" s="201"/>
      <c r="D26" s="201"/>
      <c r="E26" s="201"/>
      <c r="F26" s="202"/>
      <c r="G26" s="165" t="s">
        <v>2918</v>
      </c>
      <c r="H26" s="316"/>
      <c r="I26" s="316"/>
      <c r="J26" s="162"/>
    </row>
    <row r="27" spans="1:10" s="99" customFormat="1">
      <c r="A27" s="198">
        <v>200</v>
      </c>
      <c r="B27" s="201">
        <v>500</v>
      </c>
      <c r="C27" s="199">
        <v>100</v>
      </c>
      <c r="D27" s="199"/>
      <c r="E27" s="199"/>
      <c r="F27" s="204"/>
      <c r="G27" s="161" t="s">
        <v>2373</v>
      </c>
      <c r="H27" s="475"/>
      <c r="I27" s="475"/>
      <c r="J27" s="162" t="s">
        <v>793</v>
      </c>
    </row>
    <row r="28" spans="1:10" s="99" customFormat="1" ht="25.5">
      <c r="A28" s="198">
        <v>200</v>
      </c>
      <c r="B28" s="201">
        <v>500</v>
      </c>
      <c r="C28" s="199">
        <v>200</v>
      </c>
      <c r="D28" s="199"/>
      <c r="E28" s="199"/>
      <c r="F28" s="204"/>
      <c r="G28" s="161" t="s">
        <v>2374</v>
      </c>
      <c r="H28" s="475"/>
      <c r="I28" s="475"/>
      <c r="J28" s="162" t="s">
        <v>2160</v>
      </c>
    </row>
    <row r="29" spans="1:10" s="99" customFormat="1">
      <c r="A29" s="198">
        <v>200</v>
      </c>
      <c r="B29" s="201">
        <v>500</v>
      </c>
      <c r="C29" s="199">
        <v>300</v>
      </c>
      <c r="D29" s="199"/>
      <c r="E29" s="199"/>
      <c r="F29" s="204"/>
      <c r="G29" s="161" t="s">
        <v>2375</v>
      </c>
      <c r="H29" s="475"/>
      <c r="I29" s="475"/>
      <c r="J29" s="162" t="s">
        <v>2164</v>
      </c>
    </row>
    <row r="30" spans="1:10" s="99" customFormat="1">
      <c r="A30" s="198">
        <v>200</v>
      </c>
      <c r="B30" s="199">
        <v>600</v>
      </c>
      <c r="C30" s="199"/>
      <c r="D30" s="199"/>
      <c r="E30" s="199"/>
      <c r="F30" s="204"/>
      <c r="G30" s="161" t="s">
        <v>1058</v>
      </c>
      <c r="H30" s="475"/>
      <c r="I30" s="475"/>
      <c r="J30" s="162" t="s">
        <v>2166</v>
      </c>
    </row>
    <row r="31" spans="1:10" s="99" customFormat="1">
      <c r="A31" s="198">
        <v>200</v>
      </c>
      <c r="B31" s="199">
        <v>700</v>
      </c>
      <c r="C31" s="199"/>
      <c r="D31" s="199"/>
      <c r="E31" s="199"/>
      <c r="F31" s="205"/>
      <c r="G31" s="206" t="s">
        <v>1059</v>
      </c>
      <c r="H31" s="475"/>
      <c r="I31" s="475"/>
      <c r="J31" s="181" t="s">
        <v>2162</v>
      </c>
    </row>
    <row r="32" spans="1:10" s="94" customFormat="1">
      <c r="A32" s="207">
        <v>210</v>
      </c>
      <c r="B32" s="208">
        <v>0</v>
      </c>
      <c r="C32" s="208">
        <v>0</v>
      </c>
      <c r="D32" s="208">
        <v>0</v>
      </c>
      <c r="E32" s="208">
        <v>0</v>
      </c>
      <c r="F32" s="209">
        <v>0</v>
      </c>
      <c r="G32" s="157" t="s">
        <v>1060</v>
      </c>
      <c r="H32" s="485"/>
      <c r="I32" s="485"/>
      <c r="J32" s="310"/>
    </row>
    <row r="33" spans="1:10" s="99" customFormat="1">
      <c r="A33" s="198">
        <v>210</v>
      </c>
      <c r="B33" s="201">
        <v>100</v>
      </c>
      <c r="C33" s="201"/>
      <c r="D33" s="201"/>
      <c r="E33" s="201"/>
      <c r="F33" s="202"/>
      <c r="G33" s="226" t="s">
        <v>1061</v>
      </c>
      <c r="H33" s="316"/>
      <c r="I33" s="316"/>
      <c r="J33" s="162"/>
    </row>
    <row r="34" spans="1:10" s="99" customFormat="1">
      <c r="A34" s="198">
        <v>210</v>
      </c>
      <c r="B34" s="201">
        <v>100</v>
      </c>
      <c r="C34" s="199">
        <v>100</v>
      </c>
      <c r="D34" s="199"/>
      <c r="E34" s="199"/>
      <c r="F34" s="204"/>
      <c r="G34" s="304" t="s">
        <v>1062</v>
      </c>
      <c r="H34" s="479"/>
      <c r="I34" s="479"/>
      <c r="J34" s="162" t="s">
        <v>3324</v>
      </c>
    </row>
    <row r="35" spans="1:10" s="99" customFormat="1">
      <c r="A35" s="198">
        <v>210</v>
      </c>
      <c r="B35" s="201">
        <v>100</v>
      </c>
      <c r="C35" s="199">
        <v>200</v>
      </c>
      <c r="D35" s="199"/>
      <c r="E35" s="199"/>
      <c r="F35" s="204"/>
      <c r="G35" s="304" t="s">
        <v>1063</v>
      </c>
      <c r="H35" s="479"/>
      <c r="I35" s="479"/>
      <c r="J35" s="162" t="s">
        <v>637</v>
      </c>
    </row>
    <row r="36" spans="1:10" s="99" customFormat="1" ht="25.5">
      <c r="A36" s="198">
        <v>210</v>
      </c>
      <c r="B36" s="201">
        <v>100</v>
      </c>
      <c r="C36" s="199">
        <v>300</v>
      </c>
      <c r="D36" s="199"/>
      <c r="E36" s="199"/>
      <c r="F36" s="204"/>
      <c r="G36" s="304" t="s">
        <v>1064</v>
      </c>
      <c r="H36" s="479"/>
      <c r="I36" s="479"/>
      <c r="J36" s="162" t="s">
        <v>648</v>
      </c>
    </row>
    <row r="37" spans="1:10" s="99" customFormat="1" ht="25.5">
      <c r="A37" s="198">
        <v>210</v>
      </c>
      <c r="B37" s="201">
        <v>100</v>
      </c>
      <c r="C37" s="199">
        <v>400</v>
      </c>
      <c r="D37" s="199"/>
      <c r="E37" s="199"/>
      <c r="F37" s="204"/>
      <c r="G37" s="304" t="s">
        <v>1065</v>
      </c>
      <c r="H37" s="479"/>
      <c r="I37" s="479"/>
      <c r="J37" s="162" t="s">
        <v>1844</v>
      </c>
    </row>
    <row r="38" spans="1:10" s="99" customFormat="1">
      <c r="A38" s="198">
        <v>210</v>
      </c>
      <c r="B38" s="201">
        <v>100</v>
      </c>
      <c r="C38" s="199">
        <v>500</v>
      </c>
      <c r="D38" s="199"/>
      <c r="E38" s="199"/>
      <c r="F38" s="204"/>
      <c r="G38" s="304" t="s">
        <v>1066</v>
      </c>
      <c r="H38" s="479"/>
      <c r="I38" s="479"/>
      <c r="J38" s="162" t="s">
        <v>1798</v>
      </c>
    </row>
    <row r="39" spans="1:10" s="99" customFormat="1">
      <c r="A39" s="198">
        <v>210</v>
      </c>
      <c r="B39" s="201">
        <v>100</v>
      </c>
      <c r="C39" s="199">
        <v>600</v>
      </c>
      <c r="D39" s="199"/>
      <c r="E39" s="199"/>
      <c r="F39" s="204"/>
      <c r="G39" s="304" t="s">
        <v>1067</v>
      </c>
      <c r="H39" s="479"/>
      <c r="I39" s="479"/>
      <c r="J39" s="162" t="s">
        <v>1802</v>
      </c>
    </row>
    <row r="40" spans="1:10" s="99" customFormat="1">
      <c r="A40" s="198">
        <v>210</v>
      </c>
      <c r="B40" s="201">
        <v>100</v>
      </c>
      <c r="C40" s="199">
        <v>700</v>
      </c>
      <c r="D40" s="199"/>
      <c r="E40" s="199"/>
      <c r="F40" s="204"/>
      <c r="G40" s="304" t="s">
        <v>1068</v>
      </c>
      <c r="H40" s="479"/>
      <c r="I40" s="479"/>
      <c r="J40" s="162" t="s">
        <v>3339</v>
      </c>
    </row>
    <row r="41" spans="1:10" s="99" customFormat="1">
      <c r="A41" s="198">
        <v>210</v>
      </c>
      <c r="B41" s="201">
        <v>100</v>
      </c>
      <c r="C41" s="199">
        <v>800</v>
      </c>
      <c r="D41" s="199"/>
      <c r="E41" s="199"/>
      <c r="F41" s="204"/>
      <c r="G41" s="304" t="s">
        <v>1069</v>
      </c>
      <c r="H41" s="479"/>
      <c r="I41" s="479"/>
      <c r="J41" s="162" t="s">
        <v>3343</v>
      </c>
    </row>
    <row r="42" spans="1:10" s="99" customFormat="1">
      <c r="A42" s="198">
        <v>210</v>
      </c>
      <c r="B42" s="201">
        <v>200</v>
      </c>
      <c r="C42" s="201"/>
      <c r="D42" s="201"/>
      <c r="E42" s="201"/>
      <c r="F42" s="202"/>
      <c r="G42" s="226" t="s">
        <v>1070</v>
      </c>
      <c r="H42" s="316"/>
      <c r="I42" s="316"/>
      <c r="J42" s="311"/>
    </row>
    <row r="43" spans="1:10" s="99" customFormat="1">
      <c r="A43" s="198">
        <v>210</v>
      </c>
      <c r="B43" s="201">
        <v>200</v>
      </c>
      <c r="C43" s="199">
        <v>100</v>
      </c>
      <c r="D43" s="199"/>
      <c r="E43" s="199"/>
      <c r="F43" s="204"/>
      <c r="G43" s="304" t="s">
        <v>1071</v>
      </c>
      <c r="H43" s="479"/>
      <c r="I43" s="479"/>
      <c r="J43" s="162" t="s">
        <v>672</v>
      </c>
    </row>
    <row r="44" spans="1:10" s="99" customFormat="1">
      <c r="A44" s="198">
        <v>210</v>
      </c>
      <c r="B44" s="201">
        <v>200</v>
      </c>
      <c r="C44" s="199">
        <v>200</v>
      </c>
      <c r="D44" s="199"/>
      <c r="E44" s="199"/>
      <c r="F44" s="204"/>
      <c r="G44" s="304" t="s">
        <v>1072</v>
      </c>
      <c r="H44" s="479"/>
      <c r="I44" s="479"/>
      <c r="J44" s="162" t="s">
        <v>2449</v>
      </c>
    </row>
    <row r="45" spans="1:10" s="99" customFormat="1">
      <c r="A45" s="198">
        <v>210</v>
      </c>
      <c r="B45" s="201">
        <v>200</v>
      </c>
      <c r="C45" s="199">
        <v>300</v>
      </c>
      <c r="D45" s="199"/>
      <c r="E45" s="199"/>
      <c r="F45" s="204"/>
      <c r="G45" s="304" t="s">
        <v>1073</v>
      </c>
      <c r="H45" s="479"/>
      <c r="I45" s="479"/>
      <c r="J45" s="162" t="s">
        <v>2455</v>
      </c>
    </row>
    <row r="46" spans="1:10" s="99" customFormat="1">
      <c r="A46" s="198">
        <v>210</v>
      </c>
      <c r="B46" s="201">
        <v>200</v>
      </c>
      <c r="C46" s="199">
        <v>400</v>
      </c>
      <c r="D46" s="199"/>
      <c r="E46" s="199"/>
      <c r="F46" s="204"/>
      <c r="G46" s="304" t="s">
        <v>1074</v>
      </c>
      <c r="H46" s="479"/>
      <c r="I46" s="479"/>
      <c r="J46" s="162" t="s">
        <v>2470</v>
      </c>
    </row>
    <row r="47" spans="1:10" s="99" customFormat="1">
      <c r="A47" s="198">
        <v>210</v>
      </c>
      <c r="B47" s="201">
        <v>200</v>
      </c>
      <c r="C47" s="199">
        <v>500</v>
      </c>
      <c r="D47" s="199"/>
      <c r="E47" s="199"/>
      <c r="F47" s="204"/>
      <c r="G47" s="304" t="s">
        <v>2403</v>
      </c>
      <c r="H47" s="479"/>
      <c r="I47" s="479"/>
      <c r="J47" s="162" t="s">
        <v>1899</v>
      </c>
    </row>
    <row r="48" spans="1:10" s="99" customFormat="1">
      <c r="A48" s="198">
        <v>210</v>
      </c>
      <c r="B48" s="201">
        <v>200</v>
      </c>
      <c r="C48" s="199">
        <v>600</v>
      </c>
      <c r="D48" s="199"/>
      <c r="E48" s="199"/>
      <c r="F48" s="204"/>
      <c r="G48" s="304" t="s">
        <v>2404</v>
      </c>
      <c r="H48" s="479"/>
      <c r="I48" s="479"/>
      <c r="J48" s="162" t="s">
        <v>1843</v>
      </c>
    </row>
    <row r="49" spans="1:10" s="99" customFormat="1">
      <c r="A49" s="198">
        <v>210</v>
      </c>
      <c r="B49" s="201">
        <v>200</v>
      </c>
      <c r="C49" s="199">
        <v>700</v>
      </c>
      <c r="D49" s="199"/>
      <c r="E49" s="199"/>
      <c r="F49" s="204"/>
      <c r="G49" s="304" t="s">
        <v>2919</v>
      </c>
      <c r="H49" s="479"/>
      <c r="I49" s="479"/>
      <c r="J49" s="162" t="s">
        <v>3362</v>
      </c>
    </row>
    <row r="50" spans="1:10" s="99" customFormat="1">
      <c r="A50" s="198">
        <v>210</v>
      </c>
      <c r="B50" s="201">
        <v>300</v>
      </c>
      <c r="C50" s="201"/>
      <c r="D50" s="201"/>
      <c r="E50" s="201"/>
      <c r="F50" s="202"/>
      <c r="G50" s="226" t="s">
        <v>2920</v>
      </c>
      <c r="H50" s="316"/>
      <c r="I50" s="316"/>
      <c r="J50" s="162"/>
    </row>
    <row r="51" spans="1:10" s="99" customFormat="1">
      <c r="A51" s="198">
        <v>210</v>
      </c>
      <c r="B51" s="201">
        <v>300</v>
      </c>
      <c r="C51" s="199">
        <v>100</v>
      </c>
      <c r="D51" s="199"/>
      <c r="E51" s="199"/>
      <c r="F51" s="204"/>
      <c r="G51" s="304" t="s">
        <v>2921</v>
      </c>
      <c r="H51" s="479"/>
      <c r="I51" s="479"/>
      <c r="J51" s="162" t="s">
        <v>3347</v>
      </c>
    </row>
    <row r="52" spans="1:10" s="99" customFormat="1">
      <c r="A52" s="198">
        <v>210</v>
      </c>
      <c r="B52" s="201">
        <v>300</v>
      </c>
      <c r="C52" s="199">
        <v>200</v>
      </c>
      <c r="D52" s="199"/>
      <c r="E52" s="199"/>
      <c r="F52" s="204"/>
      <c r="G52" s="304" t="s">
        <v>2922</v>
      </c>
      <c r="H52" s="479"/>
      <c r="I52" s="479"/>
      <c r="J52" s="162" t="s">
        <v>3349</v>
      </c>
    </row>
    <row r="53" spans="1:10" s="99" customFormat="1" ht="25.5">
      <c r="A53" s="198">
        <v>210</v>
      </c>
      <c r="B53" s="201">
        <v>300</v>
      </c>
      <c r="C53" s="199">
        <v>300</v>
      </c>
      <c r="D53" s="199"/>
      <c r="E53" s="199"/>
      <c r="F53" s="204"/>
      <c r="G53" s="304" t="s">
        <v>2923</v>
      </c>
      <c r="H53" s="479"/>
      <c r="I53" s="479"/>
      <c r="J53" s="162" t="s">
        <v>3351</v>
      </c>
    </row>
    <row r="54" spans="1:10" s="99" customFormat="1">
      <c r="A54" s="198">
        <v>210</v>
      </c>
      <c r="B54" s="201">
        <v>300</v>
      </c>
      <c r="C54" s="199">
        <v>400</v>
      </c>
      <c r="D54" s="199"/>
      <c r="E54" s="199"/>
      <c r="F54" s="204"/>
      <c r="G54" s="304" t="s">
        <v>2924</v>
      </c>
      <c r="H54" s="479"/>
      <c r="I54" s="479"/>
      <c r="J54" s="162" t="s">
        <v>656</v>
      </c>
    </row>
    <row r="55" spans="1:10" s="99" customFormat="1">
      <c r="A55" s="198">
        <v>210</v>
      </c>
      <c r="B55" s="201">
        <v>400</v>
      </c>
      <c r="C55" s="201"/>
      <c r="D55" s="201"/>
      <c r="E55" s="201"/>
      <c r="F55" s="202"/>
      <c r="G55" s="226" t="s">
        <v>2925</v>
      </c>
      <c r="H55" s="316"/>
      <c r="I55" s="316"/>
      <c r="J55" s="311"/>
    </row>
    <row r="56" spans="1:10" s="99" customFormat="1">
      <c r="A56" s="198">
        <v>210</v>
      </c>
      <c r="B56" s="201">
        <v>400</v>
      </c>
      <c r="C56" s="199">
        <v>50</v>
      </c>
      <c r="D56" s="199"/>
      <c r="E56" s="199"/>
      <c r="F56" s="204"/>
      <c r="G56" s="304" t="s">
        <v>1620</v>
      </c>
      <c r="H56" s="479"/>
      <c r="I56" s="479"/>
      <c r="J56" s="162" t="s">
        <v>3367</v>
      </c>
    </row>
    <row r="57" spans="1:10" s="99" customFormat="1">
      <c r="A57" s="198">
        <v>210</v>
      </c>
      <c r="B57" s="201">
        <v>400</v>
      </c>
      <c r="C57" s="199">
        <v>100</v>
      </c>
      <c r="D57" s="199"/>
      <c r="E57" s="199"/>
      <c r="F57" s="204"/>
      <c r="G57" s="304" t="s">
        <v>1621</v>
      </c>
      <c r="H57" s="479"/>
      <c r="I57" s="479"/>
      <c r="J57" s="162" t="s">
        <v>3367</v>
      </c>
    </row>
    <row r="58" spans="1:10" s="99" customFormat="1">
      <c r="A58" s="198">
        <v>210</v>
      </c>
      <c r="B58" s="201">
        <v>400</v>
      </c>
      <c r="C58" s="199">
        <v>150</v>
      </c>
      <c r="D58" s="199"/>
      <c r="E58" s="199"/>
      <c r="F58" s="204"/>
      <c r="G58" s="304" t="s">
        <v>1622</v>
      </c>
      <c r="H58" s="479"/>
      <c r="I58" s="479"/>
      <c r="J58" s="162" t="s">
        <v>3369</v>
      </c>
    </row>
    <row r="59" spans="1:10" s="99" customFormat="1">
      <c r="A59" s="198">
        <v>210</v>
      </c>
      <c r="B59" s="201">
        <v>400</v>
      </c>
      <c r="C59" s="199">
        <v>200</v>
      </c>
      <c r="D59" s="199"/>
      <c r="E59" s="199"/>
      <c r="F59" s="204"/>
      <c r="G59" s="304" t="s">
        <v>1623</v>
      </c>
      <c r="H59" s="479"/>
      <c r="I59" s="479"/>
      <c r="J59" s="162" t="s">
        <v>3367</v>
      </c>
    </row>
    <row r="60" spans="1:10" s="99" customFormat="1">
      <c r="A60" s="198">
        <v>210</v>
      </c>
      <c r="B60" s="201">
        <v>400</v>
      </c>
      <c r="C60" s="199">
        <v>300</v>
      </c>
      <c r="D60" s="199"/>
      <c r="E60" s="199"/>
      <c r="F60" s="204"/>
      <c r="G60" s="304" t="s">
        <v>2926</v>
      </c>
      <c r="H60" s="479"/>
      <c r="I60" s="479"/>
      <c r="J60" s="162" t="s">
        <v>3371</v>
      </c>
    </row>
    <row r="61" spans="1:10" s="99" customFormat="1">
      <c r="A61" s="198">
        <v>210</v>
      </c>
      <c r="B61" s="201">
        <v>400</v>
      </c>
      <c r="C61" s="199">
        <v>400</v>
      </c>
      <c r="D61" s="199"/>
      <c r="E61" s="199"/>
      <c r="F61" s="204"/>
      <c r="G61" s="304" t="s">
        <v>2927</v>
      </c>
      <c r="H61" s="479"/>
      <c r="I61" s="479"/>
      <c r="J61" s="162" t="s">
        <v>3373</v>
      </c>
    </row>
    <row r="62" spans="1:10" s="99" customFormat="1">
      <c r="A62" s="198">
        <v>210</v>
      </c>
      <c r="B62" s="201">
        <v>400</v>
      </c>
      <c r="C62" s="199">
        <v>500</v>
      </c>
      <c r="D62" s="199"/>
      <c r="E62" s="199"/>
      <c r="F62" s="204"/>
      <c r="G62" s="304" t="s">
        <v>2928</v>
      </c>
      <c r="H62" s="479"/>
      <c r="I62" s="479"/>
      <c r="J62" s="162" t="s">
        <v>3375</v>
      </c>
    </row>
    <row r="63" spans="1:10" s="99" customFormat="1">
      <c r="A63" s="198">
        <v>210</v>
      </c>
      <c r="B63" s="201">
        <v>400</v>
      </c>
      <c r="C63" s="199">
        <v>600</v>
      </c>
      <c r="D63" s="199"/>
      <c r="E63" s="199"/>
      <c r="F63" s="204"/>
      <c r="G63" s="304" t="s">
        <v>271</v>
      </c>
      <c r="H63" s="479"/>
      <c r="I63" s="479"/>
      <c r="J63" s="162" t="s">
        <v>3377</v>
      </c>
    </row>
    <row r="64" spans="1:10" s="99" customFormat="1">
      <c r="A64" s="198">
        <v>210</v>
      </c>
      <c r="B64" s="201">
        <v>400</v>
      </c>
      <c r="C64" s="199">
        <v>700</v>
      </c>
      <c r="D64" s="199"/>
      <c r="E64" s="199"/>
      <c r="F64" s="204"/>
      <c r="G64" s="304" t="s">
        <v>272</v>
      </c>
      <c r="H64" s="479"/>
      <c r="I64" s="479"/>
      <c r="J64" s="162" t="s">
        <v>3379</v>
      </c>
    </row>
    <row r="65" spans="1:10" s="99" customFormat="1">
      <c r="A65" s="198">
        <v>210</v>
      </c>
      <c r="B65" s="201">
        <v>400</v>
      </c>
      <c r="C65" s="199">
        <v>800</v>
      </c>
      <c r="D65" s="199"/>
      <c r="E65" s="199"/>
      <c r="F65" s="204"/>
      <c r="G65" s="304" t="s">
        <v>273</v>
      </c>
      <c r="H65" s="479"/>
      <c r="I65" s="479"/>
      <c r="J65" s="162" t="s">
        <v>680</v>
      </c>
    </row>
    <row r="66" spans="1:10" s="99" customFormat="1">
      <c r="A66" s="198">
        <v>210</v>
      </c>
      <c r="B66" s="201">
        <v>500</v>
      </c>
      <c r="C66" s="201"/>
      <c r="D66" s="201"/>
      <c r="E66" s="201"/>
      <c r="F66" s="202"/>
      <c r="G66" s="226" t="s">
        <v>274</v>
      </c>
      <c r="H66" s="316"/>
      <c r="I66" s="316"/>
      <c r="J66" s="308"/>
    </row>
    <row r="67" spans="1:10" s="99" customFormat="1">
      <c r="A67" s="198">
        <v>210</v>
      </c>
      <c r="B67" s="201">
        <v>500</v>
      </c>
      <c r="C67" s="199">
        <v>100</v>
      </c>
      <c r="D67" s="199"/>
      <c r="E67" s="199"/>
      <c r="F67" s="204"/>
      <c r="G67" s="161" t="s">
        <v>2405</v>
      </c>
      <c r="H67" s="475"/>
      <c r="I67" s="475"/>
      <c r="J67" s="308" t="s">
        <v>686</v>
      </c>
    </row>
    <row r="68" spans="1:10" s="99" customFormat="1">
      <c r="A68" s="198">
        <v>210</v>
      </c>
      <c r="B68" s="201">
        <v>500</v>
      </c>
      <c r="C68" s="199">
        <v>101</v>
      </c>
      <c r="D68" s="199"/>
      <c r="E68" s="199"/>
      <c r="F68" s="204"/>
      <c r="G68" s="161" t="s">
        <v>2406</v>
      </c>
      <c r="H68" s="475"/>
      <c r="I68" s="475"/>
      <c r="J68" s="308" t="s">
        <v>688</v>
      </c>
    </row>
    <row r="69" spans="1:10" s="99" customFormat="1">
      <c r="A69" s="198">
        <v>210</v>
      </c>
      <c r="B69" s="201">
        <v>500</v>
      </c>
      <c r="C69" s="199">
        <v>102</v>
      </c>
      <c r="D69" s="199"/>
      <c r="E69" s="199"/>
      <c r="F69" s="204"/>
      <c r="G69" s="161" t="s">
        <v>2407</v>
      </c>
      <c r="H69" s="475"/>
      <c r="I69" s="475"/>
      <c r="J69" s="308" t="s">
        <v>690</v>
      </c>
    </row>
    <row r="70" spans="1:10" s="99" customFormat="1">
      <c r="A70" s="198">
        <v>210</v>
      </c>
      <c r="B70" s="201">
        <v>500</v>
      </c>
      <c r="C70" s="199">
        <v>103</v>
      </c>
      <c r="D70" s="199"/>
      <c r="E70" s="199"/>
      <c r="F70" s="204"/>
      <c r="G70" s="161" t="s">
        <v>2408</v>
      </c>
      <c r="H70" s="475"/>
      <c r="I70" s="475"/>
      <c r="J70" s="308" t="s">
        <v>692</v>
      </c>
    </row>
    <row r="71" spans="1:10" s="99" customFormat="1" ht="25.5">
      <c r="A71" s="198">
        <v>210</v>
      </c>
      <c r="B71" s="201">
        <v>500</v>
      </c>
      <c r="C71" s="199">
        <v>200</v>
      </c>
      <c r="D71" s="199"/>
      <c r="E71" s="199"/>
      <c r="F71" s="204"/>
      <c r="G71" s="161" t="s">
        <v>2409</v>
      </c>
      <c r="H71" s="475"/>
      <c r="I71" s="475"/>
      <c r="J71" s="308" t="s">
        <v>2523</v>
      </c>
    </row>
    <row r="72" spans="1:10" s="99" customFormat="1">
      <c r="A72" s="198">
        <v>210</v>
      </c>
      <c r="B72" s="201">
        <v>500</v>
      </c>
      <c r="C72" s="199">
        <v>201</v>
      </c>
      <c r="D72" s="199"/>
      <c r="E72" s="199"/>
      <c r="F72" s="204"/>
      <c r="G72" s="161" t="s">
        <v>2410</v>
      </c>
      <c r="H72" s="475"/>
      <c r="I72" s="475"/>
      <c r="J72" s="308" t="s">
        <v>2525</v>
      </c>
    </row>
    <row r="73" spans="1:10" s="99" customFormat="1" ht="25.5">
      <c r="A73" s="198">
        <v>210</v>
      </c>
      <c r="B73" s="201">
        <v>500</v>
      </c>
      <c r="C73" s="199">
        <v>202</v>
      </c>
      <c r="D73" s="199"/>
      <c r="E73" s="199"/>
      <c r="F73" s="204"/>
      <c r="G73" s="161" t="s">
        <v>2411</v>
      </c>
      <c r="H73" s="475"/>
      <c r="I73" s="475"/>
      <c r="J73" s="308" t="s">
        <v>2527</v>
      </c>
    </row>
    <row r="74" spans="1:10" s="99" customFormat="1" ht="25.5">
      <c r="A74" s="198">
        <v>210</v>
      </c>
      <c r="B74" s="201">
        <v>500</v>
      </c>
      <c r="C74" s="199">
        <v>203</v>
      </c>
      <c r="D74" s="199"/>
      <c r="E74" s="199"/>
      <c r="F74" s="204"/>
      <c r="G74" s="161" t="s">
        <v>2412</v>
      </c>
      <c r="H74" s="475"/>
      <c r="I74" s="475"/>
      <c r="J74" s="308" t="s">
        <v>2549</v>
      </c>
    </row>
    <row r="75" spans="1:10" s="99" customFormat="1" ht="25.5">
      <c r="A75" s="198">
        <v>210</v>
      </c>
      <c r="B75" s="201">
        <v>500</v>
      </c>
      <c r="C75" s="199">
        <v>204</v>
      </c>
      <c r="D75" s="199"/>
      <c r="E75" s="199"/>
      <c r="F75" s="204"/>
      <c r="G75" s="161" t="s">
        <v>2413</v>
      </c>
      <c r="H75" s="475"/>
      <c r="I75" s="475"/>
      <c r="J75" s="308" t="s">
        <v>2551</v>
      </c>
    </row>
    <row r="76" spans="1:10" s="99" customFormat="1" ht="25.5">
      <c r="A76" s="198">
        <v>210</v>
      </c>
      <c r="B76" s="201">
        <v>500</v>
      </c>
      <c r="C76" s="199">
        <v>205</v>
      </c>
      <c r="D76" s="199"/>
      <c r="E76" s="199"/>
      <c r="F76" s="204"/>
      <c r="G76" s="161" t="s">
        <v>275</v>
      </c>
      <c r="H76" s="475"/>
      <c r="I76" s="475"/>
      <c r="J76" s="308" t="s">
        <v>2553</v>
      </c>
    </row>
    <row r="77" spans="1:10" s="99" customFormat="1">
      <c r="A77" s="198">
        <v>210</v>
      </c>
      <c r="B77" s="201">
        <v>500</v>
      </c>
      <c r="C77" s="199">
        <v>206</v>
      </c>
      <c r="D77" s="199"/>
      <c r="E77" s="199"/>
      <c r="F77" s="204"/>
      <c r="G77" s="161" t="s">
        <v>276</v>
      </c>
      <c r="H77" s="475"/>
      <c r="I77" s="475"/>
      <c r="J77" s="308" t="s">
        <v>2555</v>
      </c>
    </row>
    <row r="78" spans="1:10" s="99" customFormat="1" ht="25.5">
      <c r="A78" s="198">
        <v>210</v>
      </c>
      <c r="B78" s="201">
        <v>500</v>
      </c>
      <c r="C78" s="199">
        <v>207</v>
      </c>
      <c r="D78" s="199"/>
      <c r="E78" s="199"/>
      <c r="F78" s="204"/>
      <c r="G78" s="161" t="s">
        <v>277</v>
      </c>
      <c r="H78" s="475"/>
      <c r="I78" s="475"/>
      <c r="J78" s="308" t="s">
        <v>2557</v>
      </c>
    </row>
    <row r="79" spans="1:10" s="99" customFormat="1" ht="25.5">
      <c r="A79" s="198">
        <v>210</v>
      </c>
      <c r="B79" s="201">
        <v>500</v>
      </c>
      <c r="C79" s="199">
        <v>208</v>
      </c>
      <c r="D79" s="199"/>
      <c r="E79" s="199"/>
      <c r="F79" s="204"/>
      <c r="G79" s="161" t="s">
        <v>2418</v>
      </c>
      <c r="H79" s="475"/>
      <c r="I79" s="475"/>
      <c r="J79" s="308" t="s">
        <v>2561</v>
      </c>
    </row>
    <row r="80" spans="1:10" s="99" customFormat="1" ht="25.5">
      <c r="A80" s="198">
        <v>210</v>
      </c>
      <c r="B80" s="201">
        <v>500</v>
      </c>
      <c r="C80" s="199">
        <v>209</v>
      </c>
      <c r="D80" s="199"/>
      <c r="E80" s="199"/>
      <c r="F80" s="204"/>
      <c r="G80" s="161" t="s">
        <v>1659</v>
      </c>
      <c r="H80" s="475"/>
      <c r="I80" s="475"/>
      <c r="J80" s="308" t="s">
        <v>2562</v>
      </c>
    </row>
    <row r="81" spans="1:10" s="99" customFormat="1" ht="25.5">
      <c r="A81" s="198">
        <v>210</v>
      </c>
      <c r="B81" s="201">
        <v>500</v>
      </c>
      <c r="C81" s="199">
        <v>210</v>
      </c>
      <c r="D81" s="199"/>
      <c r="E81" s="199"/>
      <c r="F81" s="204"/>
      <c r="G81" s="161" t="s">
        <v>1660</v>
      </c>
      <c r="H81" s="475"/>
      <c r="I81" s="475"/>
      <c r="J81" s="308" t="s">
        <v>2563</v>
      </c>
    </row>
    <row r="82" spans="1:10" s="99" customFormat="1" ht="25.5">
      <c r="A82" s="198">
        <v>210</v>
      </c>
      <c r="B82" s="201">
        <v>500</v>
      </c>
      <c r="C82" s="199">
        <v>211</v>
      </c>
      <c r="D82" s="199"/>
      <c r="E82" s="199"/>
      <c r="F82" s="204"/>
      <c r="G82" s="161" t="s">
        <v>562</v>
      </c>
      <c r="H82" s="475"/>
      <c r="I82" s="475"/>
      <c r="J82" s="308" t="s">
        <v>2564</v>
      </c>
    </row>
    <row r="83" spans="1:10" s="99" customFormat="1">
      <c r="A83" s="198">
        <v>210</v>
      </c>
      <c r="B83" s="201">
        <v>500</v>
      </c>
      <c r="C83" s="199">
        <v>300</v>
      </c>
      <c r="D83" s="199"/>
      <c r="E83" s="199"/>
      <c r="F83" s="204"/>
      <c r="G83" s="161" t="s">
        <v>563</v>
      </c>
      <c r="H83" s="475"/>
      <c r="I83" s="475"/>
      <c r="J83" s="308" t="s">
        <v>2565</v>
      </c>
    </row>
    <row r="84" spans="1:10" s="99" customFormat="1" ht="25.5">
      <c r="A84" s="198">
        <v>210</v>
      </c>
      <c r="B84" s="201">
        <v>500</v>
      </c>
      <c r="C84" s="199">
        <v>400</v>
      </c>
      <c r="D84" s="199"/>
      <c r="E84" s="199"/>
      <c r="F84" s="204"/>
      <c r="G84" s="161" t="s">
        <v>564</v>
      </c>
      <c r="H84" s="475"/>
      <c r="I84" s="475"/>
      <c r="J84" s="308" t="s">
        <v>2600</v>
      </c>
    </row>
    <row r="85" spans="1:10" s="99" customFormat="1" ht="25.5">
      <c r="A85" s="198">
        <v>210</v>
      </c>
      <c r="B85" s="201">
        <v>500</v>
      </c>
      <c r="C85" s="199">
        <v>401</v>
      </c>
      <c r="D85" s="199"/>
      <c r="E85" s="199"/>
      <c r="F85" s="204"/>
      <c r="G85" s="161" t="s">
        <v>1693</v>
      </c>
      <c r="H85" s="475"/>
      <c r="I85" s="475"/>
      <c r="J85" s="308" t="s">
        <v>2602</v>
      </c>
    </row>
    <row r="86" spans="1:10" s="99" customFormat="1" ht="25.5">
      <c r="A86" s="198">
        <v>210</v>
      </c>
      <c r="B86" s="201">
        <v>500</v>
      </c>
      <c r="C86" s="199">
        <v>402</v>
      </c>
      <c r="D86" s="199"/>
      <c r="E86" s="199"/>
      <c r="F86" s="204"/>
      <c r="G86" s="161" t="s">
        <v>1694</v>
      </c>
      <c r="H86" s="475"/>
      <c r="I86" s="475"/>
      <c r="J86" s="308" t="s">
        <v>2604</v>
      </c>
    </row>
    <row r="87" spans="1:10" s="99" customFormat="1" ht="25.5">
      <c r="A87" s="198">
        <v>210</v>
      </c>
      <c r="B87" s="201">
        <v>500</v>
      </c>
      <c r="C87" s="199">
        <v>403</v>
      </c>
      <c r="D87" s="199"/>
      <c r="E87" s="199"/>
      <c r="F87" s="204"/>
      <c r="G87" s="161" t="s">
        <v>1695</v>
      </c>
      <c r="H87" s="475"/>
      <c r="I87" s="475"/>
      <c r="J87" s="308" t="s">
        <v>2050</v>
      </c>
    </row>
    <row r="88" spans="1:10" s="99" customFormat="1" ht="25.5">
      <c r="A88" s="198">
        <v>210</v>
      </c>
      <c r="B88" s="201">
        <v>500</v>
      </c>
      <c r="C88" s="199">
        <v>404</v>
      </c>
      <c r="D88" s="199"/>
      <c r="E88" s="199"/>
      <c r="F88" s="204"/>
      <c r="G88" s="161" t="s">
        <v>584</v>
      </c>
      <c r="H88" s="475"/>
      <c r="I88" s="475"/>
      <c r="J88" s="308" t="s">
        <v>3433</v>
      </c>
    </row>
    <row r="89" spans="1:10" s="99" customFormat="1" ht="25.5">
      <c r="A89" s="198">
        <v>210</v>
      </c>
      <c r="B89" s="201">
        <v>500</v>
      </c>
      <c r="C89" s="199">
        <v>405</v>
      </c>
      <c r="D89" s="199"/>
      <c r="E89" s="199"/>
      <c r="F89" s="204"/>
      <c r="G89" s="161" t="s">
        <v>585</v>
      </c>
      <c r="H89" s="475"/>
      <c r="I89" s="475"/>
      <c r="J89" s="308" t="s">
        <v>1960</v>
      </c>
    </row>
    <row r="90" spans="1:10" s="99" customFormat="1" ht="25.5">
      <c r="A90" s="198">
        <v>210</v>
      </c>
      <c r="B90" s="201">
        <v>500</v>
      </c>
      <c r="C90" s="199">
        <v>406</v>
      </c>
      <c r="D90" s="199"/>
      <c r="E90" s="199"/>
      <c r="F90" s="204"/>
      <c r="G90" s="161" t="s">
        <v>586</v>
      </c>
      <c r="H90" s="475"/>
      <c r="I90" s="475"/>
      <c r="J90" s="308" t="s">
        <v>1962</v>
      </c>
    </row>
    <row r="91" spans="1:10" s="99" customFormat="1" ht="25.5">
      <c r="A91" s="198">
        <v>210</v>
      </c>
      <c r="B91" s="201">
        <v>500</v>
      </c>
      <c r="C91" s="199">
        <v>407</v>
      </c>
      <c r="D91" s="199"/>
      <c r="E91" s="199"/>
      <c r="F91" s="204"/>
      <c r="G91" s="161" t="s">
        <v>587</v>
      </c>
      <c r="H91" s="475"/>
      <c r="I91" s="475"/>
      <c r="J91" s="308" t="s">
        <v>1963</v>
      </c>
    </row>
    <row r="92" spans="1:10" s="99" customFormat="1" ht="25.5">
      <c r="A92" s="198">
        <v>210</v>
      </c>
      <c r="B92" s="201">
        <v>500</v>
      </c>
      <c r="C92" s="199">
        <v>408</v>
      </c>
      <c r="D92" s="199"/>
      <c r="E92" s="199"/>
      <c r="F92" s="204"/>
      <c r="G92" s="161" t="s">
        <v>588</v>
      </c>
      <c r="H92" s="475"/>
      <c r="I92" s="475"/>
      <c r="J92" s="308" t="s">
        <v>1964</v>
      </c>
    </row>
    <row r="93" spans="1:10" s="99" customFormat="1" ht="25.5">
      <c r="A93" s="198">
        <v>210</v>
      </c>
      <c r="B93" s="201">
        <v>500</v>
      </c>
      <c r="C93" s="199">
        <v>409</v>
      </c>
      <c r="D93" s="199"/>
      <c r="E93" s="199"/>
      <c r="F93" s="204"/>
      <c r="G93" s="161" t="s">
        <v>589</v>
      </c>
      <c r="H93" s="475"/>
      <c r="I93" s="475"/>
      <c r="J93" s="308" t="s">
        <v>1966</v>
      </c>
    </row>
    <row r="94" spans="1:10" s="99" customFormat="1" ht="25.5">
      <c r="A94" s="198">
        <v>210</v>
      </c>
      <c r="B94" s="201">
        <v>500</v>
      </c>
      <c r="C94" s="199">
        <v>410</v>
      </c>
      <c r="D94" s="199"/>
      <c r="E94" s="199"/>
      <c r="F94" s="204"/>
      <c r="G94" s="161" t="s">
        <v>594</v>
      </c>
      <c r="H94" s="475"/>
      <c r="I94" s="475"/>
      <c r="J94" s="308" t="s">
        <v>1970</v>
      </c>
    </row>
    <row r="95" spans="1:10" s="99" customFormat="1" ht="25.5">
      <c r="A95" s="198">
        <v>210</v>
      </c>
      <c r="B95" s="201">
        <v>500</v>
      </c>
      <c r="C95" s="199">
        <v>411</v>
      </c>
      <c r="D95" s="199"/>
      <c r="E95" s="199"/>
      <c r="F95" s="204"/>
      <c r="G95" s="161" t="s">
        <v>595</v>
      </c>
      <c r="H95" s="475"/>
      <c r="I95" s="475"/>
      <c r="J95" s="308" t="s">
        <v>1971</v>
      </c>
    </row>
    <row r="96" spans="1:10" s="99" customFormat="1" ht="25.5">
      <c r="A96" s="198">
        <v>210</v>
      </c>
      <c r="B96" s="201">
        <v>500</v>
      </c>
      <c r="C96" s="199">
        <v>412</v>
      </c>
      <c r="D96" s="199"/>
      <c r="E96" s="199"/>
      <c r="F96" s="204"/>
      <c r="G96" s="161" t="s">
        <v>596</v>
      </c>
      <c r="H96" s="475"/>
      <c r="I96" s="475"/>
      <c r="J96" s="308" t="s">
        <v>1972</v>
      </c>
    </row>
    <row r="97" spans="1:10" s="99" customFormat="1" ht="25.5">
      <c r="A97" s="198">
        <v>210</v>
      </c>
      <c r="B97" s="201">
        <v>500</v>
      </c>
      <c r="C97" s="199">
        <v>413</v>
      </c>
      <c r="D97" s="199"/>
      <c r="E97" s="199"/>
      <c r="F97" s="204"/>
      <c r="G97" s="161" t="s">
        <v>597</v>
      </c>
      <c r="H97" s="475"/>
      <c r="I97" s="475"/>
      <c r="J97" s="308" t="s">
        <v>1973</v>
      </c>
    </row>
    <row r="98" spans="1:10" s="99" customFormat="1" ht="25.5">
      <c r="A98" s="198">
        <v>210</v>
      </c>
      <c r="B98" s="201">
        <v>500</v>
      </c>
      <c r="C98" s="199">
        <v>414</v>
      </c>
      <c r="D98" s="199"/>
      <c r="E98" s="199"/>
      <c r="F98" s="204"/>
      <c r="G98" s="161" t="s">
        <v>598</v>
      </c>
      <c r="H98" s="475"/>
      <c r="I98" s="475"/>
      <c r="J98" s="308" t="s">
        <v>1974</v>
      </c>
    </row>
    <row r="99" spans="1:10" s="99" customFormat="1">
      <c r="A99" s="198">
        <v>210</v>
      </c>
      <c r="B99" s="201">
        <v>500</v>
      </c>
      <c r="C99" s="199">
        <v>500</v>
      </c>
      <c r="D99" s="199"/>
      <c r="E99" s="199"/>
      <c r="F99" s="204"/>
      <c r="G99" s="161" t="s">
        <v>1745</v>
      </c>
      <c r="H99" s="475"/>
      <c r="I99" s="475"/>
      <c r="J99" s="308" t="s">
        <v>1975</v>
      </c>
    </row>
    <row r="100" spans="1:10" s="99" customFormat="1" ht="25.5">
      <c r="A100" s="198">
        <v>210</v>
      </c>
      <c r="B100" s="201">
        <v>500</v>
      </c>
      <c r="C100" s="199">
        <v>600</v>
      </c>
      <c r="D100" s="199"/>
      <c r="E100" s="199"/>
      <c r="F100" s="204"/>
      <c r="G100" s="161" t="s">
        <v>1746</v>
      </c>
      <c r="H100" s="475"/>
      <c r="I100" s="475"/>
      <c r="J100" s="308" t="s">
        <v>2066</v>
      </c>
    </row>
    <row r="101" spans="1:10" s="99" customFormat="1" ht="25.5">
      <c r="A101" s="198">
        <v>210</v>
      </c>
      <c r="B101" s="201">
        <v>500</v>
      </c>
      <c r="C101" s="199">
        <v>601</v>
      </c>
      <c r="D101" s="199"/>
      <c r="E101" s="199"/>
      <c r="F101" s="204"/>
      <c r="G101" s="161" t="s">
        <v>1747</v>
      </c>
      <c r="H101" s="475"/>
      <c r="I101" s="475"/>
      <c r="J101" s="308" t="s">
        <v>1327</v>
      </c>
    </row>
    <row r="102" spans="1:10" s="99" customFormat="1" ht="25.5">
      <c r="A102" s="198">
        <v>210</v>
      </c>
      <c r="B102" s="201">
        <v>500</v>
      </c>
      <c r="C102" s="199">
        <v>602</v>
      </c>
      <c r="D102" s="199"/>
      <c r="E102" s="199"/>
      <c r="F102" s="204"/>
      <c r="G102" s="161" t="s">
        <v>1748</v>
      </c>
      <c r="H102" s="475"/>
      <c r="I102" s="475"/>
      <c r="J102" s="308" t="s">
        <v>1328</v>
      </c>
    </row>
    <row r="103" spans="1:10" s="99" customFormat="1" ht="25.5">
      <c r="A103" s="198">
        <v>210</v>
      </c>
      <c r="B103" s="201">
        <v>500</v>
      </c>
      <c r="C103" s="199">
        <v>603</v>
      </c>
      <c r="D103" s="199"/>
      <c r="E103" s="199"/>
      <c r="F103" s="204"/>
      <c r="G103" s="161" t="s">
        <v>1566</v>
      </c>
      <c r="H103" s="475"/>
      <c r="I103" s="475"/>
      <c r="J103" s="308" t="s">
        <v>1330</v>
      </c>
    </row>
    <row r="104" spans="1:10" s="99" customFormat="1" ht="25.5">
      <c r="A104" s="198">
        <v>210</v>
      </c>
      <c r="B104" s="201">
        <v>500</v>
      </c>
      <c r="C104" s="199">
        <v>604</v>
      </c>
      <c r="D104" s="199"/>
      <c r="E104" s="199"/>
      <c r="F104" s="204"/>
      <c r="G104" s="161" t="s">
        <v>1749</v>
      </c>
      <c r="H104" s="475"/>
      <c r="I104" s="475"/>
      <c r="J104" s="308" t="s">
        <v>1332</v>
      </c>
    </row>
    <row r="105" spans="1:10" s="99" customFormat="1">
      <c r="A105" s="198">
        <v>210</v>
      </c>
      <c r="B105" s="201">
        <v>500</v>
      </c>
      <c r="C105" s="199">
        <v>700</v>
      </c>
      <c r="D105" s="199"/>
      <c r="E105" s="199"/>
      <c r="F105" s="204"/>
      <c r="G105" s="161" t="s">
        <v>599</v>
      </c>
      <c r="H105" s="475"/>
      <c r="I105" s="475"/>
      <c r="J105" s="308" t="s">
        <v>1364</v>
      </c>
    </row>
    <row r="106" spans="1:10" s="99" customFormat="1">
      <c r="A106" s="198">
        <v>210</v>
      </c>
      <c r="B106" s="201">
        <v>500</v>
      </c>
      <c r="C106" s="199">
        <v>701</v>
      </c>
      <c r="D106" s="199"/>
      <c r="E106" s="199"/>
      <c r="F106" s="204"/>
      <c r="G106" s="161" t="s">
        <v>1784</v>
      </c>
      <c r="H106" s="475"/>
      <c r="I106" s="475"/>
      <c r="J106" s="308" t="s">
        <v>1366</v>
      </c>
    </row>
    <row r="107" spans="1:10" s="99" customFormat="1">
      <c r="A107" s="198">
        <v>210</v>
      </c>
      <c r="B107" s="201">
        <v>500</v>
      </c>
      <c r="C107" s="199">
        <v>702</v>
      </c>
      <c r="D107" s="199"/>
      <c r="E107" s="199"/>
      <c r="F107" s="204"/>
      <c r="G107" s="161" t="s">
        <v>1785</v>
      </c>
      <c r="H107" s="475"/>
      <c r="I107" s="475"/>
      <c r="J107" s="308" t="s">
        <v>1368</v>
      </c>
    </row>
    <row r="108" spans="1:10" s="99" customFormat="1">
      <c r="A108" s="198">
        <v>210</v>
      </c>
      <c r="B108" s="201">
        <v>500</v>
      </c>
      <c r="C108" s="199">
        <v>703</v>
      </c>
      <c r="D108" s="199"/>
      <c r="E108" s="199"/>
      <c r="F108" s="204"/>
      <c r="G108" s="161" t="s">
        <v>1567</v>
      </c>
      <c r="H108" s="475"/>
      <c r="I108" s="475"/>
      <c r="J108" s="308" t="s">
        <v>1370</v>
      </c>
    </row>
    <row r="109" spans="1:10" s="99" customFormat="1">
      <c r="A109" s="198">
        <v>210</v>
      </c>
      <c r="B109" s="201">
        <v>500</v>
      </c>
      <c r="C109" s="199">
        <v>900</v>
      </c>
      <c r="D109" s="199"/>
      <c r="E109" s="199"/>
      <c r="F109" s="204"/>
      <c r="G109" s="161" t="s">
        <v>1786</v>
      </c>
      <c r="H109" s="475"/>
      <c r="I109" s="475"/>
      <c r="J109" s="308" t="s">
        <v>1374</v>
      </c>
    </row>
    <row r="110" spans="1:10" s="99" customFormat="1">
      <c r="A110" s="198">
        <v>210</v>
      </c>
      <c r="B110" s="201">
        <v>500</v>
      </c>
      <c r="C110" s="199">
        <v>901</v>
      </c>
      <c r="D110" s="199"/>
      <c r="E110" s="199"/>
      <c r="F110" s="204"/>
      <c r="G110" s="161" t="s">
        <v>1787</v>
      </c>
      <c r="H110" s="475"/>
      <c r="I110" s="475"/>
      <c r="J110" s="308" t="s">
        <v>1376</v>
      </c>
    </row>
    <row r="111" spans="1:10" s="99" customFormat="1">
      <c r="A111" s="198">
        <v>210</v>
      </c>
      <c r="B111" s="201">
        <v>500</v>
      </c>
      <c r="C111" s="199">
        <v>902</v>
      </c>
      <c r="D111" s="199"/>
      <c r="E111" s="199"/>
      <c r="F111" s="204"/>
      <c r="G111" s="161" t="s">
        <v>1788</v>
      </c>
      <c r="H111" s="475"/>
      <c r="I111" s="475"/>
      <c r="J111" s="308" t="s">
        <v>1378</v>
      </c>
    </row>
    <row r="112" spans="1:10" s="99" customFormat="1">
      <c r="A112" s="198">
        <v>210</v>
      </c>
      <c r="B112" s="201">
        <v>500</v>
      </c>
      <c r="C112" s="199">
        <v>903</v>
      </c>
      <c r="D112" s="199"/>
      <c r="E112" s="199"/>
      <c r="F112" s="204"/>
      <c r="G112" s="161" t="s">
        <v>626</v>
      </c>
      <c r="H112" s="475"/>
      <c r="I112" s="475"/>
      <c r="J112" s="308" t="s">
        <v>1380</v>
      </c>
    </row>
    <row r="113" spans="1:10" s="99" customFormat="1">
      <c r="A113" s="198">
        <v>210</v>
      </c>
      <c r="B113" s="201">
        <v>500</v>
      </c>
      <c r="C113" s="199">
        <v>990</v>
      </c>
      <c r="D113" s="199"/>
      <c r="E113" s="199"/>
      <c r="F113" s="204"/>
      <c r="G113" s="161" t="s">
        <v>627</v>
      </c>
      <c r="H113" s="475"/>
      <c r="I113" s="475"/>
      <c r="J113" s="308" t="s">
        <v>1382</v>
      </c>
    </row>
    <row r="114" spans="1:10" s="94" customFormat="1">
      <c r="A114" s="207">
        <v>220</v>
      </c>
      <c r="B114" s="208">
        <v>0</v>
      </c>
      <c r="C114" s="208">
        <v>0</v>
      </c>
      <c r="D114" s="208">
        <v>0</v>
      </c>
      <c r="E114" s="208">
        <v>0</v>
      </c>
      <c r="F114" s="209">
        <v>0</v>
      </c>
      <c r="G114" s="157" t="s">
        <v>2360</v>
      </c>
      <c r="H114" s="486"/>
      <c r="I114" s="486"/>
      <c r="J114" s="310"/>
    </row>
    <row r="115" spans="1:10" s="99" customFormat="1">
      <c r="A115" s="198">
        <v>220</v>
      </c>
      <c r="B115" s="199">
        <v>100</v>
      </c>
      <c r="C115" s="199"/>
      <c r="D115" s="199"/>
      <c r="E115" s="199"/>
      <c r="F115" s="204"/>
      <c r="G115" s="161" t="s">
        <v>628</v>
      </c>
      <c r="H115" s="475"/>
      <c r="I115" s="475"/>
      <c r="J115" s="162" t="s">
        <v>2182</v>
      </c>
    </row>
    <row r="116" spans="1:10" s="99" customFormat="1">
      <c r="A116" s="198">
        <v>220</v>
      </c>
      <c r="B116" s="201">
        <v>200</v>
      </c>
      <c r="C116" s="201"/>
      <c r="D116" s="201"/>
      <c r="E116" s="201"/>
      <c r="F116" s="202"/>
      <c r="G116" s="165" t="s">
        <v>629</v>
      </c>
      <c r="H116" s="316"/>
      <c r="I116" s="316"/>
      <c r="J116" s="162"/>
    </row>
    <row r="117" spans="1:10" s="99" customFormat="1">
      <c r="A117" s="198">
        <v>220</v>
      </c>
      <c r="B117" s="201">
        <v>200</v>
      </c>
      <c r="C117" s="199">
        <v>100</v>
      </c>
      <c r="D117" s="199"/>
      <c r="E117" s="199"/>
      <c r="F117" s="204"/>
      <c r="G117" s="161" t="s">
        <v>630</v>
      </c>
      <c r="H117" s="475"/>
      <c r="I117" s="475"/>
      <c r="J117" s="162" t="s">
        <v>2186</v>
      </c>
    </row>
    <row r="118" spans="1:10" s="99" customFormat="1">
      <c r="A118" s="198">
        <v>220</v>
      </c>
      <c r="B118" s="201">
        <v>200</v>
      </c>
      <c r="C118" s="199">
        <v>200</v>
      </c>
      <c r="D118" s="199"/>
      <c r="E118" s="199"/>
      <c r="F118" s="204"/>
      <c r="G118" s="161" t="s">
        <v>631</v>
      </c>
      <c r="H118" s="475"/>
      <c r="I118" s="475"/>
      <c r="J118" s="162" t="s">
        <v>1443</v>
      </c>
    </row>
    <row r="119" spans="1:10" s="99" customFormat="1" ht="25.5">
      <c r="A119" s="198">
        <v>220</v>
      </c>
      <c r="B119" s="201">
        <v>200</v>
      </c>
      <c r="C119" s="199">
        <v>300</v>
      </c>
      <c r="D119" s="199"/>
      <c r="E119" s="199"/>
      <c r="F119" s="204"/>
      <c r="G119" s="161" t="s">
        <v>632</v>
      </c>
      <c r="H119" s="475"/>
      <c r="I119" s="475"/>
      <c r="J119" s="162" t="s">
        <v>1445</v>
      </c>
    </row>
    <row r="120" spans="1:10" s="99" customFormat="1">
      <c r="A120" s="198">
        <v>220</v>
      </c>
      <c r="B120" s="201">
        <v>200</v>
      </c>
      <c r="C120" s="199">
        <v>400</v>
      </c>
      <c r="D120" s="199"/>
      <c r="E120" s="199"/>
      <c r="F120" s="204"/>
      <c r="G120" s="161" t="s">
        <v>2485</v>
      </c>
      <c r="H120" s="475"/>
      <c r="I120" s="475"/>
      <c r="J120" s="162" t="s">
        <v>2188</v>
      </c>
    </row>
    <row r="121" spans="1:10" s="99" customFormat="1">
      <c r="A121" s="198">
        <v>220</v>
      </c>
      <c r="B121" s="201">
        <v>200</v>
      </c>
      <c r="C121" s="201">
        <v>900</v>
      </c>
      <c r="D121" s="201"/>
      <c r="E121" s="201"/>
      <c r="F121" s="202"/>
      <c r="G121" s="165" t="s">
        <v>2486</v>
      </c>
      <c r="H121" s="316"/>
      <c r="I121" s="316"/>
      <c r="J121" s="162" t="s">
        <v>2089</v>
      </c>
    </row>
    <row r="122" spans="1:10" s="99" customFormat="1">
      <c r="A122" s="198">
        <v>220</v>
      </c>
      <c r="B122" s="201">
        <v>200</v>
      </c>
      <c r="C122" s="201">
        <v>900</v>
      </c>
      <c r="D122" s="199">
        <v>100</v>
      </c>
      <c r="E122" s="210"/>
      <c r="F122" s="205"/>
      <c r="G122" s="304" t="s">
        <v>2487</v>
      </c>
      <c r="H122" s="479"/>
      <c r="I122" s="479"/>
      <c r="J122" s="162"/>
    </row>
    <row r="123" spans="1:10" s="99" customFormat="1">
      <c r="A123" s="198">
        <v>220</v>
      </c>
      <c r="B123" s="201">
        <v>200</v>
      </c>
      <c r="C123" s="201">
        <v>900</v>
      </c>
      <c r="D123" s="199">
        <v>200</v>
      </c>
      <c r="E123" s="210"/>
      <c r="F123" s="205"/>
      <c r="G123" s="304" t="s">
        <v>2488</v>
      </c>
      <c r="H123" s="479"/>
      <c r="I123" s="479"/>
      <c r="J123" s="162"/>
    </row>
    <row r="124" spans="1:10" s="99" customFormat="1">
      <c r="A124" s="198">
        <v>220</v>
      </c>
      <c r="B124" s="201">
        <v>200</v>
      </c>
      <c r="C124" s="201">
        <v>900</v>
      </c>
      <c r="D124" s="199">
        <v>900</v>
      </c>
      <c r="E124" s="199"/>
      <c r="F124" s="204"/>
      <c r="G124" s="304" t="s">
        <v>2486</v>
      </c>
      <c r="H124" s="479"/>
      <c r="I124" s="479"/>
      <c r="J124" s="162"/>
    </row>
    <row r="125" spans="1:10" s="99" customFormat="1">
      <c r="A125" s="198">
        <v>220</v>
      </c>
      <c r="B125" s="201">
        <v>300</v>
      </c>
      <c r="C125" s="201"/>
      <c r="D125" s="211"/>
      <c r="E125" s="211"/>
      <c r="F125" s="212"/>
      <c r="G125" s="165" t="s">
        <v>2489</v>
      </c>
      <c r="H125" s="316"/>
      <c r="I125" s="316"/>
      <c r="J125" s="162"/>
    </row>
    <row r="126" spans="1:10" s="99" customFormat="1">
      <c r="A126" s="198">
        <v>220</v>
      </c>
      <c r="B126" s="201">
        <v>300</v>
      </c>
      <c r="C126" s="199">
        <v>100</v>
      </c>
      <c r="D126" s="210"/>
      <c r="E126" s="210"/>
      <c r="F126" s="205"/>
      <c r="G126" s="161" t="s">
        <v>2490</v>
      </c>
      <c r="H126" s="475"/>
      <c r="I126" s="475"/>
      <c r="J126" s="162" t="s">
        <v>2093</v>
      </c>
    </row>
    <row r="127" spans="1:10" s="99" customFormat="1">
      <c r="A127" s="198">
        <v>220</v>
      </c>
      <c r="B127" s="201">
        <v>300</v>
      </c>
      <c r="C127" s="199">
        <v>200</v>
      </c>
      <c r="D127" s="210"/>
      <c r="E127" s="210"/>
      <c r="F127" s="205"/>
      <c r="G127" s="161" t="s">
        <v>2491</v>
      </c>
      <c r="H127" s="475"/>
      <c r="I127" s="475"/>
      <c r="J127" s="162" t="s">
        <v>2095</v>
      </c>
    </row>
    <row r="128" spans="1:10" s="99" customFormat="1">
      <c r="A128" s="198">
        <v>220</v>
      </c>
      <c r="B128" s="201">
        <v>300</v>
      </c>
      <c r="C128" s="213">
        <v>300</v>
      </c>
      <c r="D128" s="210"/>
      <c r="E128" s="210"/>
      <c r="F128" s="205"/>
      <c r="G128" s="161" t="s">
        <v>2492</v>
      </c>
      <c r="H128" s="475"/>
      <c r="I128" s="475"/>
      <c r="J128" s="162" t="s">
        <v>2097</v>
      </c>
    </row>
    <row r="129" spans="1:10" s="99" customFormat="1">
      <c r="A129" s="198">
        <v>220</v>
      </c>
      <c r="B129" s="201">
        <v>300</v>
      </c>
      <c r="C129" s="199">
        <v>400</v>
      </c>
      <c r="D129" s="210"/>
      <c r="E129" s="210"/>
      <c r="F129" s="205"/>
      <c r="G129" s="161" t="s">
        <v>2493</v>
      </c>
      <c r="H129" s="475"/>
      <c r="I129" s="475"/>
      <c r="J129" s="162" t="s">
        <v>2099</v>
      </c>
    </row>
    <row r="130" spans="1:10" s="99" customFormat="1">
      <c r="A130" s="198">
        <v>220</v>
      </c>
      <c r="B130" s="201">
        <v>300</v>
      </c>
      <c r="C130" s="199">
        <v>500</v>
      </c>
      <c r="D130" s="210"/>
      <c r="E130" s="210"/>
      <c r="F130" s="205"/>
      <c r="G130" s="161" t="s">
        <v>2494</v>
      </c>
      <c r="H130" s="475"/>
      <c r="I130" s="475"/>
      <c r="J130" s="162" t="s">
        <v>2101</v>
      </c>
    </row>
    <row r="131" spans="1:10" s="99" customFormat="1">
      <c r="A131" s="198">
        <v>220</v>
      </c>
      <c r="B131" s="201">
        <v>300</v>
      </c>
      <c r="C131" s="199">
        <v>600</v>
      </c>
      <c r="D131" s="210"/>
      <c r="E131" s="210"/>
      <c r="F131" s="205"/>
      <c r="G131" s="161" t="s">
        <v>2495</v>
      </c>
      <c r="H131" s="475"/>
      <c r="I131" s="475"/>
      <c r="J131" s="162" t="s">
        <v>2103</v>
      </c>
    </row>
    <row r="132" spans="1:10" s="99" customFormat="1">
      <c r="A132" s="198">
        <v>220</v>
      </c>
      <c r="B132" s="201">
        <v>300</v>
      </c>
      <c r="C132" s="213">
        <v>700</v>
      </c>
      <c r="D132" s="210"/>
      <c r="E132" s="210"/>
      <c r="F132" s="205"/>
      <c r="G132" s="161" t="s">
        <v>2496</v>
      </c>
      <c r="H132" s="475"/>
      <c r="I132" s="475"/>
      <c r="J132" s="162" t="s">
        <v>2105</v>
      </c>
    </row>
    <row r="133" spans="1:10" s="99" customFormat="1">
      <c r="A133" s="198">
        <v>220</v>
      </c>
      <c r="B133" s="201">
        <v>400</v>
      </c>
      <c r="C133" s="201"/>
      <c r="D133" s="211"/>
      <c r="E133" s="211"/>
      <c r="F133" s="212"/>
      <c r="G133" s="165" t="s">
        <v>314</v>
      </c>
      <c r="H133" s="316"/>
      <c r="I133" s="316"/>
      <c r="J133" s="162"/>
    </row>
    <row r="134" spans="1:10" s="99" customFormat="1" ht="25.5">
      <c r="A134" s="198">
        <v>220</v>
      </c>
      <c r="B134" s="201">
        <v>400</v>
      </c>
      <c r="C134" s="199">
        <v>100</v>
      </c>
      <c r="D134" s="210"/>
      <c r="E134" s="210"/>
      <c r="F134" s="205"/>
      <c r="G134" s="161" t="s">
        <v>315</v>
      </c>
      <c r="H134" s="475"/>
      <c r="I134" s="475"/>
      <c r="J134" s="162" t="s">
        <v>3493</v>
      </c>
    </row>
    <row r="135" spans="1:10" s="99" customFormat="1" ht="25.5">
      <c r="A135" s="198">
        <v>220</v>
      </c>
      <c r="B135" s="201">
        <v>400</v>
      </c>
      <c r="C135" s="199">
        <v>200</v>
      </c>
      <c r="D135" s="210"/>
      <c r="E135" s="210"/>
      <c r="F135" s="205"/>
      <c r="G135" s="161" t="s">
        <v>316</v>
      </c>
      <c r="H135" s="475"/>
      <c r="I135" s="475"/>
      <c r="J135" s="162" t="s">
        <v>2204</v>
      </c>
    </row>
    <row r="136" spans="1:10" s="99" customFormat="1">
      <c r="A136" s="198">
        <v>220</v>
      </c>
      <c r="B136" s="201">
        <v>400</v>
      </c>
      <c r="C136" s="199">
        <v>300</v>
      </c>
      <c r="D136" s="210"/>
      <c r="E136" s="210"/>
      <c r="F136" s="205"/>
      <c r="G136" s="161" t="s">
        <v>317</v>
      </c>
      <c r="H136" s="475"/>
      <c r="I136" s="475"/>
      <c r="J136" s="162" t="s">
        <v>2206</v>
      </c>
    </row>
    <row r="137" spans="1:10" s="99" customFormat="1">
      <c r="A137" s="198">
        <v>220</v>
      </c>
      <c r="B137" s="201">
        <v>400</v>
      </c>
      <c r="C137" s="201">
        <v>400</v>
      </c>
      <c r="D137" s="211"/>
      <c r="E137" s="211"/>
      <c r="F137" s="212"/>
      <c r="G137" s="165" t="s">
        <v>318</v>
      </c>
      <c r="H137" s="316"/>
      <c r="I137" s="316"/>
      <c r="J137" s="162" t="s">
        <v>798</v>
      </c>
    </row>
    <row r="138" spans="1:10" s="99" customFormat="1" ht="25.5">
      <c r="A138" s="198">
        <v>220</v>
      </c>
      <c r="B138" s="201">
        <v>400</v>
      </c>
      <c r="C138" s="201">
        <v>400</v>
      </c>
      <c r="D138" s="199">
        <v>100</v>
      </c>
      <c r="E138" s="210"/>
      <c r="F138" s="205"/>
      <c r="G138" s="304" t="s">
        <v>319</v>
      </c>
      <c r="H138" s="479"/>
      <c r="I138" s="479"/>
      <c r="J138" s="162"/>
    </row>
    <row r="139" spans="1:10" s="99" customFormat="1">
      <c r="A139" s="198">
        <v>220</v>
      </c>
      <c r="B139" s="201">
        <v>400</v>
      </c>
      <c r="C139" s="201">
        <v>400</v>
      </c>
      <c r="D139" s="199">
        <v>900</v>
      </c>
      <c r="E139" s="210"/>
      <c r="F139" s="205"/>
      <c r="G139" s="304" t="s">
        <v>1162</v>
      </c>
      <c r="H139" s="479"/>
      <c r="I139" s="479"/>
      <c r="J139" s="162"/>
    </row>
    <row r="140" spans="1:10" s="99" customFormat="1">
      <c r="A140" s="198">
        <v>220</v>
      </c>
      <c r="B140" s="201">
        <v>500</v>
      </c>
      <c r="C140" s="201"/>
      <c r="D140" s="211"/>
      <c r="E140" s="211"/>
      <c r="F140" s="212"/>
      <c r="G140" s="165" t="s">
        <v>1163</v>
      </c>
      <c r="H140" s="316"/>
      <c r="I140" s="316"/>
      <c r="J140" s="162"/>
    </row>
    <row r="141" spans="1:10" s="99" customFormat="1">
      <c r="A141" s="198">
        <v>220</v>
      </c>
      <c r="B141" s="201">
        <v>500</v>
      </c>
      <c r="C141" s="199">
        <v>100</v>
      </c>
      <c r="D141" s="210"/>
      <c r="E141" s="210"/>
      <c r="F141" s="205"/>
      <c r="G141" s="161" t="s">
        <v>1164</v>
      </c>
      <c r="H141" s="475"/>
      <c r="I141" s="475"/>
      <c r="J141" s="162" t="s">
        <v>802</v>
      </c>
    </row>
    <row r="142" spans="1:10" s="99" customFormat="1">
      <c r="A142" s="198">
        <v>220</v>
      </c>
      <c r="B142" s="201">
        <v>500</v>
      </c>
      <c r="C142" s="201">
        <v>200</v>
      </c>
      <c r="D142" s="211"/>
      <c r="E142" s="211"/>
      <c r="F142" s="212"/>
      <c r="G142" s="165" t="s">
        <v>1165</v>
      </c>
      <c r="H142" s="316"/>
      <c r="I142" s="316"/>
      <c r="J142" s="162"/>
    </row>
    <row r="143" spans="1:10" s="99" customFormat="1">
      <c r="A143" s="198">
        <v>220</v>
      </c>
      <c r="B143" s="201">
        <v>500</v>
      </c>
      <c r="C143" s="201">
        <v>200</v>
      </c>
      <c r="D143" s="199">
        <v>100</v>
      </c>
      <c r="E143" s="199"/>
      <c r="F143" s="204"/>
      <c r="G143" s="161" t="s">
        <v>1166</v>
      </c>
      <c r="H143" s="475"/>
      <c r="I143" s="475"/>
      <c r="J143" s="162" t="s">
        <v>806</v>
      </c>
    </row>
    <row r="144" spans="1:10" s="99" customFormat="1">
      <c r="A144" s="198">
        <v>220</v>
      </c>
      <c r="B144" s="201">
        <v>500</v>
      </c>
      <c r="C144" s="201">
        <v>200</v>
      </c>
      <c r="D144" s="199">
        <v>200</v>
      </c>
      <c r="E144" s="199"/>
      <c r="F144" s="204"/>
      <c r="G144" s="161" t="s">
        <v>1167</v>
      </c>
      <c r="H144" s="475"/>
      <c r="I144" s="475"/>
      <c r="J144" s="162" t="s">
        <v>808</v>
      </c>
    </row>
    <row r="145" spans="1:10" s="99" customFormat="1">
      <c r="A145" s="198">
        <v>220</v>
      </c>
      <c r="B145" s="201">
        <v>500</v>
      </c>
      <c r="C145" s="201">
        <v>200</v>
      </c>
      <c r="D145" s="199">
        <v>300</v>
      </c>
      <c r="E145" s="199"/>
      <c r="F145" s="204"/>
      <c r="G145" s="161" t="s">
        <v>1168</v>
      </c>
      <c r="H145" s="475"/>
      <c r="I145" s="475"/>
      <c r="J145" s="162" t="s">
        <v>810</v>
      </c>
    </row>
    <row r="146" spans="1:10" s="99" customFormat="1">
      <c r="A146" s="198">
        <v>220</v>
      </c>
      <c r="B146" s="201">
        <v>500</v>
      </c>
      <c r="C146" s="201">
        <v>900</v>
      </c>
      <c r="D146" s="201"/>
      <c r="E146" s="201"/>
      <c r="F146" s="212"/>
      <c r="G146" s="214" t="s">
        <v>1169</v>
      </c>
      <c r="H146" s="316"/>
      <c r="I146" s="316"/>
      <c r="J146" s="162" t="s">
        <v>812</v>
      </c>
    </row>
    <row r="147" spans="1:10" s="99" customFormat="1">
      <c r="A147" s="198">
        <v>220</v>
      </c>
      <c r="B147" s="201">
        <v>500</v>
      </c>
      <c r="C147" s="201">
        <v>900</v>
      </c>
      <c r="D147" s="199">
        <v>100</v>
      </c>
      <c r="E147" s="210"/>
      <c r="F147" s="205"/>
      <c r="G147" s="304" t="s">
        <v>1170</v>
      </c>
      <c r="H147" s="487"/>
      <c r="I147" s="487"/>
      <c r="J147" s="308"/>
    </row>
    <row r="148" spans="1:10" s="99" customFormat="1">
      <c r="A148" s="198">
        <v>220</v>
      </c>
      <c r="B148" s="201">
        <v>500</v>
      </c>
      <c r="C148" s="201">
        <v>900</v>
      </c>
      <c r="D148" s="199">
        <v>900</v>
      </c>
      <c r="E148" s="199"/>
      <c r="F148" s="204"/>
      <c r="G148" s="304" t="s">
        <v>1169</v>
      </c>
      <c r="H148" s="487"/>
      <c r="I148" s="487"/>
      <c r="J148" s="162"/>
    </row>
    <row r="149" spans="1:10" s="94" customFormat="1">
      <c r="A149" s="207">
        <v>230</v>
      </c>
      <c r="B149" s="208">
        <v>0</v>
      </c>
      <c r="C149" s="208">
        <v>0</v>
      </c>
      <c r="D149" s="208">
        <v>0</v>
      </c>
      <c r="E149" s="208">
        <v>0</v>
      </c>
      <c r="F149" s="209">
        <v>0</v>
      </c>
      <c r="G149" s="157" t="s">
        <v>1108</v>
      </c>
      <c r="H149" s="486"/>
      <c r="I149" s="486"/>
      <c r="J149" s="310"/>
    </row>
    <row r="150" spans="1:10" s="99" customFormat="1">
      <c r="A150" s="215">
        <v>230</v>
      </c>
      <c r="B150" s="199">
        <v>100</v>
      </c>
      <c r="C150" s="199"/>
      <c r="D150" s="199"/>
      <c r="E150" s="199"/>
      <c r="F150" s="204"/>
      <c r="G150" s="161" t="s">
        <v>1171</v>
      </c>
      <c r="H150" s="475"/>
      <c r="I150" s="475"/>
      <c r="J150" s="162" t="s">
        <v>816</v>
      </c>
    </row>
    <row r="151" spans="1:10" s="99" customFormat="1">
      <c r="A151" s="215">
        <v>230</v>
      </c>
      <c r="B151" s="199">
        <v>200</v>
      </c>
      <c r="C151" s="199"/>
      <c r="D151" s="199"/>
      <c r="E151" s="199"/>
      <c r="F151" s="204"/>
      <c r="G151" s="161" t="s">
        <v>1172</v>
      </c>
      <c r="H151" s="475"/>
      <c r="I151" s="475"/>
      <c r="J151" s="162" t="s">
        <v>3516</v>
      </c>
    </row>
    <row r="152" spans="1:10" s="94" customFormat="1">
      <c r="A152" s="207">
        <v>240</v>
      </c>
      <c r="B152" s="208">
        <v>0</v>
      </c>
      <c r="C152" s="208">
        <v>0</v>
      </c>
      <c r="D152" s="208">
        <v>0</v>
      </c>
      <c r="E152" s="208">
        <v>0</v>
      </c>
      <c r="F152" s="209">
        <v>0</v>
      </c>
      <c r="G152" s="157" t="s">
        <v>1173</v>
      </c>
      <c r="H152" s="486"/>
      <c r="I152" s="486"/>
      <c r="J152" s="310"/>
    </row>
    <row r="153" spans="1:10" s="99" customFormat="1">
      <c r="A153" s="215">
        <v>240</v>
      </c>
      <c r="B153" s="199">
        <v>50</v>
      </c>
      <c r="C153" s="199"/>
      <c r="D153" s="199"/>
      <c r="E153" s="199"/>
      <c r="F153" s="204"/>
      <c r="G153" s="161" t="s">
        <v>1174</v>
      </c>
      <c r="H153" s="475"/>
      <c r="I153" s="475"/>
      <c r="J153" s="162" t="s">
        <v>3520</v>
      </c>
    </row>
    <row r="154" spans="1:10" s="99" customFormat="1">
      <c r="A154" s="215">
        <v>240</v>
      </c>
      <c r="B154" s="201">
        <v>100</v>
      </c>
      <c r="C154" s="216"/>
      <c r="D154" s="201"/>
      <c r="E154" s="201"/>
      <c r="F154" s="202"/>
      <c r="G154" s="165" t="s">
        <v>1175</v>
      </c>
      <c r="H154" s="316"/>
      <c r="I154" s="316"/>
      <c r="J154" s="162"/>
    </row>
    <row r="155" spans="1:10" s="99" customFormat="1">
      <c r="A155" s="215">
        <v>240</v>
      </c>
      <c r="B155" s="201">
        <v>100</v>
      </c>
      <c r="C155" s="217">
        <v>100</v>
      </c>
      <c r="D155" s="199"/>
      <c r="E155" s="199"/>
      <c r="F155" s="204"/>
      <c r="G155" s="161" t="s">
        <v>1176</v>
      </c>
      <c r="H155" s="475"/>
      <c r="I155" s="475"/>
      <c r="J155" s="162" t="s">
        <v>3524</v>
      </c>
    </row>
    <row r="156" spans="1:10" s="99" customFormat="1">
      <c r="A156" s="215">
        <v>240</v>
      </c>
      <c r="B156" s="201">
        <v>100</v>
      </c>
      <c r="C156" s="217">
        <v>200</v>
      </c>
      <c r="D156" s="199"/>
      <c r="E156" s="199"/>
      <c r="F156" s="204"/>
      <c r="G156" s="161" t="s">
        <v>1177</v>
      </c>
      <c r="H156" s="475"/>
      <c r="I156" s="475"/>
      <c r="J156" s="162" t="s">
        <v>3526</v>
      </c>
    </row>
    <row r="157" spans="1:10" s="99" customFormat="1">
      <c r="A157" s="215">
        <v>240</v>
      </c>
      <c r="B157" s="201">
        <v>100</v>
      </c>
      <c r="C157" s="217">
        <v>300</v>
      </c>
      <c r="D157" s="199"/>
      <c r="E157" s="199"/>
      <c r="F157" s="204"/>
      <c r="G157" s="161" t="s">
        <v>1178</v>
      </c>
      <c r="H157" s="475"/>
      <c r="I157" s="475"/>
      <c r="J157" s="162" t="s">
        <v>2138</v>
      </c>
    </row>
    <row r="158" spans="1:10" s="99" customFormat="1">
      <c r="A158" s="215">
        <v>240</v>
      </c>
      <c r="B158" s="201">
        <v>100</v>
      </c>
      <c r="C158" s="217">
        <v>400</v>
      </c>
      <c r="D158" s="199"/>
      <c r="E158" s="199"/>
      <c r="F158" s="204"/>
      <c r="G158" s="161" t="s">
        <v>1179</v>
      </c>
      <c r="H158" s="475"/>
      <c r="I158" s="475"/>
      <c r="J158" s="162" t="s">
        <v>2140</v>
      </c>
    </row>
    <row r="159" spans="1:10" s="99" customFormat="1">
      <c r="A159" s="215">
        <v>240</v>
      </c>
      <c r="B159" s="201">
        <v>100</v>
      </c>
      <c r="C159" s="216">
        <v>500</v>
      </c>
      <c r="D159" s="201"/>
      <c r="E159" s="201"/>
      <c r="F159" s="202"/>
      <c r="G159" s="165" t="s">
        <v>1180</v>
      </c>
      <c r="H159" s="316"/>
      <c r="I159" s="316"/>
      <c r="J159" s="162" t="s">
        <v>2142</v>
      </c>
    </row>
    <row r="160" spans="1:10" s="99" customFormat="1">
      <c r="A160" s="215">
        <v>240</v>
      </c>
      <c r="B160" s="201">
        <v>100</v>
      </c>
      <c r="C160" s="216">
        <v>500</v>
      </c>
      <c r="D160" s="199">
        <v>100</v>
      </c>
      <c r="E160" s="199"/>
      <c r="F160" s="204"/>
      <c r="G160" s="304" t="s">
        <v>1181</v>
      </c>
      <c r="H160" s="479"/>
      <c r="I160" s="479"/>
      <c r="J160" s="162"/>
    </row>
    <row r="161" spans="1:10" s="99" customFormat="1">
      <c r="A161" s="215">
        <v>240</v>
      </c>
      <c r="B161" s="201">
        <v>100</v>
      </c>
      <c r="C161" s="216">
        <v>500</v>
      </c>
      <c r="D161" s="199">
        <v>200</v>
      </c>
      <c r="E161" s="199"/>
      <c r="F161" s="204"/>
      <c r="G161" s="304" t="s">
        <v>1180</v>
      </c>
      <c r="H161" s="479"/>
      <c r="I161" s="479"/>
      <c r="J161" s="162"/>
    </row>
    <row r="162" spans="1:10" s="99" customFormat="1">
      <c r="A162" s="215">
        <v>240</v>
      </c>
      <c r="B162" s="201">
        <v>100</v>
      </c>
      <c r="C162" s="216">
        <v>500</v>
      </c>
      <c r="D162" s="199">
        <v>800</v>
      </c>
      <c r="E162" s="199"/>
      <c r="F162" s="204"/>
      <c r="G162" s="304" t="s">
        <v>1182</v>
      </c>
      <c r="H162" s="479"/>
      <c r="I162" s="479"/>
      <c r="J162" s="162"/>
    </row>
    <row r="163" spans="1:10" s="99" customFormat="1">
      <c r="A163" s="215">
        <v>240</v>
      </c>
      <c r="B163" s="201">
        <v>100</v>
      </c>
      <c r="C163" s="216">
        <v>500</v>
      </c>
      <c r="D163" s="199">
        <v>900</v>
      </c>
      <c r="E163" s="199"/>
      <c r="F163" s="204"/>
      <c r="G163" s="304" t="s">
        <v>1183</v>
      </c>
      <c r="H163" s="479"/>
      <c r="I163" s="479"/>
      <c r="J163" s="162"/>
    </row>
    <row r="164" spans="1:10" s="99" customFormat="1">
      <c r="A164" s="215">
        <v>240</v>
      </c>
      <c r="B164" s="201">
        <v>150</v>
      </c>
      <c r="C164" s="216"/>
      <c r="D164" s="201"/>
      <c r="E164" s="201"/>
      <c r="F164" s="202"/>
      <c r="G164" s="165" t="s">
        <v>2528</v>
      </c>
      <c r="H164" s="316"/>
      <c r="I164" s="316"/>
      <c r="J164" s="162"/>
    </row>
    <row r="165" spans="1:10" s="99" customFormat="1">
      <c r="A165" s="215">
        <v>240</v>
      </c>
      <c r="B165" s="201">
        <v>150</v>
      </c>
      <c r="C165" s="217">
        <v>100</v>
      </c>
      <c r="D165" s="199"/>
      <c r="E165" s="199"/>
      <c r="F165" s="204"/>
      <c r="G165" s="161" t="s">
        <v>2529</v>
      </c>
      <c r="H165" s="475"/>
      <c r="I165" s="475"/>
      <c r="J165" s="162" t="s">
        <v>2146</v>
      </c>
    </row>
    <row r="166" spans="1:10" s="99" customFormat="1" ht="25.5">
      <c r="A166" s="215">
        <v>240</v>
      </c>
      <c r="B166" s="201">
        <v>150</v>
      </c>
      <c r="C166" s="217">
        <v>200</v>
      </c>
      <c r="D166" s="199"/>
      <c r="E166" s="199"/>
      <c r="F166" s="204"/>
      <c r="G166" s="161" t="s">
        <v>320</v>
      </c>
      <c r="H166" s="475"/>
      <c r="I166" s="475"/>
      <c r="J166" s="162" t="s">
        <v>2148</v>
      </c>
    </row>
    <row r="167" spans="1:10" s="99" customFormat="1" ht="25.5">
      <c r="A167" s="215">
        <v>240</v>
      </c>
      <c r="B167" s="201">
        <v>150</v>
      </c>
      <c r="C167" s="217">
        <v>300</v>
      </c>
      <c r="D167" s="199"/>
      <c r="E167" s="199"/>
      <c r="F167" s="204"/>
      <c r="G167" s="161" t="s">
        <v>321</v>
      </c>
      <c r="H167" s="475"/>
      <c r="I167" s="475"/>
      <c r="J167" s="162" t="s">
        <v>2150</v>
      </c>
    </row>
    <row r="168" spans="1:10" s="99" customFormat="1">
      <c r="A168" s="215">
        <v>240</v>
      </c>
      <c r="B168" s="201">
        <v>150</v>
      </c>
      <c r="C168" s="217">
        <v>400</v>
      </c>
      <c r="D168" s="199"/>
      <c r="E168" s="199"/>
      <c r="F168" s="204"/>
      <c r="G168" s="161" t="s">
        <v>322</v>
      </c>
      <c r="H168" s="475"/>
      <c r="I168" s="475"/>
      <c r="J168" s="162" t="s">
        <v>1465</v>
      </c>
    </row>
    <row r="169" spans="1:10" s="99" customFormat="1">
      <c r="A169" s="215">
        <v>240</v>
      </c>
      <c r="B169" s="201">
        <v>150</v>
      </c>
      <c r="C169" s="216">
        <v>500</v>
      </c>
      <c r="D169" s="201"/>
      <c r="E169" s="201"/>
      <c r="F169" s="202"/>
      <c r="G169" s="165" t="s">
        <v>323</v>
      </c>
      <c r="H169" s="316"/>
      <c r="I169" s="316"/>
      <c r="J169" s="162" t="s">
        <v>1467</v>
      </c>
    </row>
    <row r="170" spans="1:10" s="99" customFormat="1" ht="25.5">
      <c r="A170" s="215">
        <v>240</v>
      </c>
      <c r="B170" s="201">
        <v>150</v>
      </c>
      <c r="C170" s="216">
        <v>500</v>
      </c>
      <c r="D170" s="199">
        <v>100</v>
      </c>
      <c r="E170" s="199"/>
      <c r="F170" s="204"/>
      <c r="G170" s="304" t="s">
        <v>324</v>
      </c>
      <c r="H170" s="479"/>
      <c r="I170" s="479"/>
      <c r="J170" s="162"/>
    </row>
    <row r="171" spans="1:10" s="99" customFormat="1" ht="25.5">
      <c r="A171" s="215">
        <v>240</v>
      </c>
      <c r="B171" s="201">
        <v>150</v>
      </c>
      <c r="C171" s="216">
        <v>500</v>
      </c>
      <c r="D171" s="199">
        <v>200</v>
      </c>
      <c r="E171" s="199"/>
      <c r="F171" s="204"/>
      <c r="G171" s="304" t="s">
        <v>325</v>
      </c>
      <c r="H171" s="479"/>
      <c r="I171" s="479"/>
      <c r="J171" s="162"/>
    </row>
    <row r="172" spans="1:10" s="99" customFormat="1">
      <c r="A172" s="215">
        <v>240</v>
      </c>
      <c r="B172" s="201">
        <v>150</v>
      </c>
      <c r="C172" s="216">
        <v>500</v>
      </c>
      <c r="D172" s="199">
        <v>300</v>
      </c>
      <c r="E172" s="199"/>
      <c r="F172" s="204"/>
      <c r="G172" s="304" t="s">
        <v>323</v>
      </c>
      <c r="H172" s="479"/>
      <c r="I172" s="479"/>
      <c r="J172" s="162"/>
    </row>
    <row r="173" spans="1:10" s="99" customFormat="1">
      <c r="A173" s="215">
        <v>240</v>
      </c>
      <c r="B173" s="201">
        <v>150</v>
      </c>
      <c r="C173" s="216">
        <v>500</v>
      </c>
      <c r="D173" s="199">
        <v>800</v>
      </c>
      <c r="E173" s="199"/>
      <c r="F173" s="204"/>
      <c r="G173" s="304" t="s">
        <v>1182</v>
      </c>
      <c r="H173" s="479"/>
      <c r="I173" s="479"/>
      <c r="J173" s="162"/>
    </row>
    <row r="174" spans="1:10" s="99" customFormat="1">
      <c r="A174" s="215">
        <v>240</v>
      </c>
      <c r="B174" s="201">
        <v>150</v>
      </c>
      <c r="C174" s="216">
        <v>500</v>
      </c>
      <c r="D174" s="199">
        <v>900</v>
      </c>
      <c r="E174" s="199"/>
      <c r="F174" s="204"/>
      <c r="G174" s="304" t="s">
        <v>1183</v>
      </c>
      <c r="H174" s="479"/>
      <c r="I174" s="479"/>
      <c r="J174" s="162"/>
    </row>
    <row r="175" spans="1:10" s="99" customFormat="1">
      <c r="A175" s="215">
        <v>240</v>
      </c>
      <c r="B175" s="201">
        <v>200</v>
      </c>
      <c r="C175" s="201"/>
      <c r="D175" s="201"/>
      <c r="E175" s="201"/>
      <c r="F175" s="202"/>
      <c r="G175" s="165" t="s">
        <v>326</v>
      </c>
      <c r="H175" s="316"/>
      <c r="I175" s="316"/>
      <c r="J175" s="162" t="s">
        <v>131</v>
      </c>
    </row>
    <row r="176" spans="1:10" s="99" customFormat="1">
      <c r="A176" s="215">
        <v>240</v>
      </c>
      <c r="B176" s="201">
        <v>200</v>
      </c>
      <c r="C176" s="199">
        <v>100</v>
      </c>
      <c r="D176" s="199"/>
      <c r="E176" s="199"/>
      <c r="F176" s="204"/>
      <c r="G176" s="304" t="s">
        <v>327</v>
      </c>
      <c r="H176" s="479"/>
      <c r="I176" s="479"/>
      <c r="J176" s="162"/>
    </row>
    <row r="177" spans="1:10" s="99" customFormat="1">
      <c r="A177" s="215">
        <v>240</v>
      </c>
      <c r="B177" s="201">
        <v>200</v>
      </c>
      <c r="C177" s="199">
        <v>200</v>
      </c>
      <c r="D177" s="199"/>
      <c r="E177" s="199"/>
      <c r="F177" s="204"/>
      <c r="G177" s="304" t="s">
        <v>328</v>
      </c>
      <c r="H177" s="479"/>
      <c r="I177" s="479"/>
      <c r="J177" s="162"/>
    </row>
    <row r="178" spans="1:10" s="99" customFormat="1">
      <c r="A178" s="215">
        <v>240</v>
      </c>
      <c r="B178" s="201">
        <v>200</v>
      </c>
      <c r="C178" s="199">
        <v>800</v>
      </c>
      <c r="D178" s="199"/>
      <c r="E178" s="199"/>
      <c r="F178" s="204"/>
      <c r="G178" s="304" t="s">
        <v>1182</v>
      </c>
      <c r="H178" s="479"/>
      <c r="I178" s="479"/>
      <c r="J178" s="162"/>
    </row>
    <row r="179" spans="1:10" s="99" customFormat="1">
      <c r="A179" s="215">
        <v>240</v>
      </c>
      <c r="B179" s="201">
        <v>200</v>
      </c>
      <c r="C179" s="199">
        <v>900</v>
      </c>
      <c r="D179" s="199"/>
      <c r="E179" s="199"/>
      <c r="F179" s="204"/>
      <c r="G179" s="304" t="s">
        <v>1183</v>
      </c>
      <c r="H179" s="479"/>
      <c r="I179" s="479"/>
      <c r="J179" s="162"/>
    </row>
    <row r="180" spans="1:10" s="99" customFormat="1">
      <c r="A180" s="215">
        <v>240</v>
      </c>
      <c r="B180" s="201">
        <v>250</v>
      </c>
      <c r="C180" s="201"/>
      <c r="D180" s="201"/>
      <c r="E180" s="201"/>
      <c r="F180" s="202"/>
      <c r="G180" s="165" t="s">
        <v>329</v>
      </c>
      <c r="H180" s="316"/>
      <c r="I180" s="316"/>
      <c r="J180" s="162"/>
    </row>
    <row r="181" spans="1:10" s="99" customFormat="1">
      <c r="A181" s="215">
        <v>240</v>
      </c>
      <c r="B181" s="201">
        <v>250</v>
      </c>
      <c r="C181" s="201">
        <v>100</v>
      </c>
      <c r="D181" s="201"/>
      <c r="E181" s="201"/>
      <c r="F181" s="202"/>
      <c r="G181" s="165" t="s">
        <v>330</v>
      </c>
      <c r="H181" s="316"/>
      <c r="I181" s="316"/>
      <c r="J181" s="162"/>
    </row>
    <row r="182" spans="1:10" s="99" customFormat="1" ht="25.5">
      <c r="A182" s="215">
        <v>240</v>
      </c>
      <c r="B182" s="201">
        <v>250</v>
      </c>
      <c r="C182" s="201">
        <v>100</v>
      </c>
      <c r="D182" s="199">
        <v>100</v>
      </c>
      <c r="E182" s="199"/>
      <c r="F182" s="204"/>
      <c r="G182" s="161" t="s">
        <v>331</v>
      </c>
      <c r="H182" s="475"/>
      <c r="I182" s="475"/>
      <c r="J182" s="162" t="s">
        <v>137</v>
      </c>
    </row>
    <row r="183" spans="1:10" s="99" customFormat="1" ht="25.5">
      <c r="A183" s="215">
        <v>240</v>
      </c>
      <c r="B183" s="201">
        <v>250</v>
      </c>
      <c r="C183" s="201">
        <v>100</v>
      </c>
      <c r="D183" s="199">
        <v>200</v>
      </c>
      <c r="E183" s="199"/>
      <c r="F183" s="204"/>
      <c r="G183" s="161" t="s">
        <v>332</v>
      </c>
      <c r="H183" s="475"/>
      <c r="I183" s="475"/>
      <c r="J183" s="162" t="s">
        <v>139</v>
      </c>
    </row>
    <row r="184" spans="1:10" s="99" customFormat="1" ht="25.5">
      <c r="A184" s="215">
        <v>240</v>
      </c>
      <c r="B184" s="201">
        <v>250</v>
      </c>
      <c r="C184" s="201">
        <v>100</v>
      </c>
      <c r="D184" s="199">
        <v>300</v>
      </c>
      <c r="E184" s="199"/>
      <c r="F184" s="204"/>
      <c r="G184" s="161" t="s">
        <v>2544</v>
      </c>
      <c r="H184" s="475"/>
      <c r="I184" s="475"/>
      <c r="J184" s="162" t="s">
        <v>140</v>
      </c>
    </row>
    <row r="185" spans="1:10" s="99" customFormat="1" ht="25.5">
      <c r="A185" s="215">
        <v>240</v>
      </c>
      <c r="B185" s="201">
        <v>250</v>
      </c>
      <c r="C185" s="201">
        <v>100</v>
      </c>
      <c r="D185" s="199">
        <v>400</v>
      </c>
      <c r="E185" s="199"/>
      <c r="F185" s="204"/>
      <c r="G185" s="161" t="s">
        <v>2545</v>
      </c>
      <c r="H185" s="475"/>
      <c r="I185" s="475"/>
      <c r="J185" s="162" t="s">
        <v>141</v>
      </c>
    </row>
    <row r="186" spans="1:10" s="99" customFormat="1" ht="25.5">
      <c r="A186" s="215">
        <v>240</v>
      </c>
      <c r="B186" s="201">
        <v>250</v>
      </c>
      <c r="C186" s="201">
        <v>100</v>
      </c>
      <c r="D186" s="201">
        <v>500</v>
      </c>
      <c r="E186" s="201"/>
      <c r="F186" s="202"/>
      <c r="G186" s="165" t="s">
        <v>2546</v>
      </c>
      <c r="H186" s="316"/>
      <c r="I186" s="316"/>
      <c r="J186" s="162" t="s">
        <v>143</v>
      </c>
    </row>
    <row r="187" spans="1:10" s="99" customFormat="1" ht="25.5">
      <c r="A187" s="215">
        <v>240</v>
      </c>
      <c r="B187" s="201">
        <v>250</v>
      </c>
      <c r="C187" s="201">
        <v>100</v>
      </c>
      <c r="D187" s="201">
        <v>500</v>
      </c>
      <c r="E187" s="199">
        <v>10</v>
      </c>
      <c r="F187" s="204"/>
      <c r="G187" s="304" t="s">
        <v>2546</v>
      </c>
      <c r="H187" s="479"/>
      <c r="I187" s="479"/>
      <c r="J187" s="162"/>
    </row>
    <row r="188" spans="1:10" s="99" customFormat="1">
      <c r="A188" s="215">
        <v>240</v>
      </c>
      <c r="B188" s="201">
        <v>250</v>
      </c>
      <c r="C188" s="201">
        <v>100</v>
      </c>
      <c r="D188" s="201">
        <v>500</v>
      </c>
      <c r="E188" s="199">
        <v>80</v>
      </c>
      <c r="F188" s="204"/>
      <c r="G188" s="304" t="s">
        <v>1182</v>
      </c>
      <c r="H188" s="479"/>
      <c r="I188" s="479"/>
      <c r="J188" s="162"/>
    </row>
    <row r="189" spans="1:10" s="99" customFormat="1">
      <c r="A189" s="215">
        <v>240</v>
      </c>
      <c r="B189" s="201">
        <v>250</v>
      </c>
      <c r="C189" s="201">
        <v>100</v>
      </c>
      <c r="D189" s="201">
        <v>500</v>
      </c>
      <c r="E189" s="199">
        <v>90</v>
      </c>
      <c r="F189" s="204"/>
      <c r="G189" s="304" t="s">
        <v>1183</v>
      </c>
      <c r="H189" s="479"/>
      <c r="I189" s="479"/>
      <c r="J189" s="162"/>
    </row>
    <row r="190" spans="1:10" s="99" customFormat="1">
      <c r="A190" s="215">
        <v>240</v>
      </c>
      <c r="B190" s="201">
        <v>250</v>
      </c>
      <c r="C190" s="201">
        <v>100</v>
      </c>
      <c r="D190" s="201">
        <v>600</v>
      </c>
      <c r="E190" s="201"/>
      <c r="F190" s="202"/>
      <c r="G190" s="165" t="s">
        <v>2547</v>
      </c>
      <c r="H190" s="316"/>
      <c r="I190" s="316"/>
      <c r="J190" s="162" t="s">
        <v>856</v>
      </c>
    </row>
    <row r="191" spans="1:10" s="99" customFormat="1" ht="25.5">
      <c r="A191" s="215">
        <v>240</v>
      </c>
      <c r="B191" s="201">
        <v>250</v>
      </c>
      <c r="C191" s="201">
        <v>100</v>
      </c>
      <c r="D191" s="201">
        <v>600</v>
      </c>
      <c r="E191" s="199">
        <v>10</v>
      </c>
      <c r="F191" s="204"/>
      <c r="G191" s="304" t="s">
        <v>1204</v>
      </c>
      <c r="H191" s="479"/>
      <c r="I191" s="479"/>
      <c r="J191" s="162"/>
    </row>
    <row r="192" spans="1:10" s="99" customFormat="1">
      <c r="A192" s="215">
        <v>240</v>
      </c>
      <c r="B192" s="201">
        <v>250</v>
      </c>
      <c r="C192" s="201">
        <v>100</v>
      </c>
      <c r="D192" s="201">
        <v>600</v>
      </c>
      <c r="E192" s="199">
        <v>80</v>
      </c>
      <c r="F192" s="204"/>
      <c r="G192" s="304" t="s">
        <v>1182</v>
      </c>
      <c r="H192" s="479"/>
      <c r="I192" s="479"/>
      <c r="J192" s="162"/>
    </row>
    <row r="193" spans="1:10" s="99" customFormat="1">
      <c r="A193" s="215">
        <v>240</v>
      </c>
      <c r="B193" s="201">
        <v>250</v>
      </c>
      <c r="C193" s="201">
        <v>100</v>
      </c>
      <c r="D193" s="201">
        <v>600</v>
      </c>
      <c r="E193" s="199">
        <v>90</v>
      </c>
      <c r="F193" s="204"/>
      <c r="G193" s="304" t="s">
        <v>1183</v>
      </c>
      <c r="H193" s="479"/>
      <c r="I193" s="479"/>
      <c r="J193" s="162"/>
    </row>
    <row r="194" spans="1:10" s="99" customFormat="1">
      <c r="A194" s="215">
        <v>240</v>
      </c>
      <c r="B194" s="201">
        <v>250</v>
      </c>
      <c r="C194" s="201">
        <v>200</v>
      </c>
      <c r="D194" s="201"/>
      <c r="E194" s="201"/>
      <c r="F194" s="202"/>
      <c r="G194" s="165" t="s">
        <v>1205</v>
      </c>
      <c r="H194" s="316"/>
      <c r="I194" s="316"/>
      <c r="J194" s="162" t="s">
        <v>858</v>
      </c>
    </row>
    <row r="195" spans="1:10" s="99" customFormat="1">
      <c r="A195" s="215">
        <v>240</v>
      </c>
      <c r="B195" s="201">
        <v>250</v>
      </c>
      <c r="C195" s="201">
        <v>200</v>
      </c>
      <c r="D195" s="199">
        <v>100</v>
      </c>
      <c r="E195" s="199"/>
      <c r="F195" s="204"/>
      <c r="G195" s="304" t="s">
        <v>1206</v>
      </c>
      <c r="H195" s="479"/>
      <c r="I195" s="479"/>
      <c r="J195" s="162"/>
    </row>
    <row r="196" spans="1:10" s="99" customFormat="1">
      <c r="A196" s="215">
        <v>240</v>
      </c>
      <c r="B196" s="201">
        <v>250</v>
      </c>
      <c r="C196" s="201">
        <v>200</v>
      </c>
      <c r="D196" s="199">
        <v>800</v>
      </c>
      <c r="E196" s="199"/>
      <c r="F196" s="204"/>
      <c r="G196" s="304" t="s">
        <v>1182</v>
      </c>
      <c r="H196" s="479"/>
      <c r="I196" s="479"/>
      <c r="J196" s="162"/>
    </row>
    <row r="197" spans="1:10" s="99" customFormat="1">
      <c r="A197" s="215">
        <v>240</v>
      </c>
      <c r="B197" s="201">
        <v>250</v>
      </c>
      <c r="C197" s="201">
        <v>200</v>
      </c>
      <c r="D197" s="199">
        <v>900</v>
      </c>
      <c r="E197" s="199"/>
      <c r="F197" s="204"/>
      <c r="G197" s="304" t="s">
        <v>1183</v>
      </c>
      <c r="H197" s="479"/>
      <c r="I197" s="479"/>
      <c r="J197" s="162"/>
    </row>
    <row r="198" spans="1:10" s="99" customFormat="1" ht="25.5">
      <c r="A198" s="215">
        <v>240</v>
      </c>
      <c r="B198" s="201">
        <v>250</v>
      </c>
      <c r="C198" s="201">
        <v>300</v>
      </c>
      <c r="D198" s="201"/>
      <c r="E198" s="201"/>
      <c r="F198" s="202"/>
      <c r="G198" s="165" t="s">
        <v>633</v>
      </c>
      <c r="H198" s="316"/>
      <c r="I198" s="316"/>
      <c r="J198" s="162" t="s">
        <v>860</v>
      </c>
    </row>
    <row r="199" spans="1:10" s="99" customFormat="1" ht="25.5">
      <c r="A199" s="215">
        <v>240</v>
      </c>
      <c r="B199" s="201">
        <v>250</v>
      </c>
      <c r="C199" s="201">
        <v>300</v>
      </c>
      <c r="D199" s="199">
        <v>100</v>
      </c>
      <c r="E199" s="199"/>
      <c r="F199" s="204"/>
      <c r="G199" s="304" t="s">
        <v>633</v>
      </c>
      <c r="H199" s="479"/>
      <c r="I199" s="479"/>
      <c r="J199" s="162"/>
    </row>
    <row r="200" spans="1:10" s="99" customFormat="1">
      <c r="A200" s="215">
        <v>240</v>
      </c>
      <c r="B200" s="201">
        <v>250</v>
      </c>
      <c r="C200" s="201">
        <v>300</v>
      </c>
      <c r="D200" s="199">
        <v>800</v>
      </c>
      <c r="E200" s="199"/>
      <c r="F200" s="204"/>
      <c r="G200" s="304" t="s">
        <v>1182</v>
      </c>
      <c r="H200" s="479"/>
      <c r="I200" s="479"/>
      <c r="J200" s="162"/>
    </row>
    <row r="201" spans="1:10" s="99" customFormat="1">
      <c r="A201" s="215">
        <v>240</v>
      </c>
      <c r="B201" s="201">
        <v>250</v>
      </c>
      <c r="C201" s="201">
        <v>300</v>
      </c>
      <c r="D201" s="199">
        <v>900</v>
      </c>
      <c r="E201" s="199"/>
      <c r="F201" s="204"/>
      <c r="G201" s="304" t="s">
        <v>1183</v>
      </c>
      <c r="H201" s="479"/>
      <c r="I201" s="479"/>
      <c r="J201" s="162"/>
    </row>
    <row r="202" spans="1:10" s="99" customFormat="1" ht="25.5">
      <c r="A202" s="215">
        <v>240</v>
      </c>
      <c r="B202" s="201">
        <v>300</v>
      </c>
      <c r="C202" s="201"/>
      <c r="D202" s="201"/>
      <c r="E202" s="201"/>
      <c r="F202" s="202"/>
      <c r="G202" s="165" t="s">
        <v>1803</v>
      </c>
      <c r="H202" s="316"/>
      <c r="I202" s="316"/>
      <c r="J202" s="162"/>
    </row>
    <row r="203" spans="1:10" s="99" customFormat="1">
      <c r="A203" s="215">
        <v>240</v>
      </c>
      <c r="B203" s="201">
        <v>300</v>
      </c>
      <c r="C203" s="199">
        <v>100</v>
      </c>
      <c r="D203" s="199"/>
      <c r="E203" s="199"/>
      <c r="F203" s="204"/>
      <c r="G203" s="161" t="s">
        <v>1804</v>
      </c>
      <c r="H203" s="475"/>
      <c r="I203" s="475"/>
      <c r="J203" s="162" t="s">
        <v>864</v>
      </c>
    </row>
    <row r="204" spans="1:10" s="99" customFormat="1">
      <c r="A204" s="215">
        <v>240</v>
      </c>
      <c r="B204" s="201">
        <v>300</v>
      </c>
      <c r="C204" s="199">
        <v>200</v>
      </c>
      <c r="D204" s="199"/>
      <c r="E204" s="199"/>
      <c r="F204" s="204"/>
      <c r="G204" s="161" t="s">
        <v>1805</v>
      </c>
      <c r="H204" s="475"/>
      <c r="I204" s="475"/>
      <c r="J204" s="162" t="s">
        <v>866</v>
      </c>
    </row>
    <row r="205" spans="1:10" s="99" customFormat="1">
      <c r="A205" s="215">
        <v>240</v>
      </c>
      <c r="B205" s="201">
        <v>300</v>
      </c>
      <c r="C205" s="201">
        <v>300</v>
      </c>
      <c r="D205" s="201"/>
      <c r="E205" s="201"/>
      <c r="F205" s="202"/>
      <c r="G205" s="165" t="s">
        <v>1806</v>
      </c>
      <c r="H205" s="316"/>
      <c r="I205" s="316"/>
      <c r="J205" s="162" t="s">
        <v>868</v>
      </c>
    </row>
    <row r="206" spans="1:10" s="99" customFormat="1">
      <c r="A206" s="215">
        <v>240</v>
      </c>
      <c r="B206" s="201">
        <v>300</v>
      </c>
      <c r="C206" s="201">
        <v>300</v>
      </c>
      <c r="D206" s="199">
        <v>100</v>
      </c>
      <c r="E206" s="199"/>
      <c r="F206" s="204"/>
      <c r="G206" s="304" t="s">
        <v>1806</v>
      </c>
      <c r="H206" s="479"/>
      <c r="I206" s="479"/>
      <c r="J206" s="162"/>
    </row>
    <row r="207" spans="1:10" s="99" customFormat="1">
      <c r="A207" s="215">
        <v>240</v>
      </c>
      <c r="B207" s="201">
        <v>300</v>
      </c>
      <c r="C207" s="201">
        <v>300</v>
      </c>
      <c r="D207" s="199">
        <v>800</v>
      </c>
      <c r="E207" s="199"/>
      <c r="F207" s="204"/>
      <c r="G207" s="304" t="s">
        <v>1182</v>
      </c>
      <c r="H207" s="479"/>
      <c r="I207" s="479"/>
      <c r="J207" s="162"/>
    </row>
    <row r="208" spans="1:10" s="99" customFormat="1">
      <c r="A208" s="215">
        <v>240</v>
      </c>
      <c r="B208" s="201">
        <v>300</v>
      </c>
      <c r="C208" s="201">
        <v>300</v>
      </c>
      <c r="D208" s="199">
        <v>900</v>
      </c>
      <c r="E208" s="199"/>
      <c r="F208" s="204"/>
      <c r="G208" s="304" t="s">
        <v>1183</v>
      </c>
      <c r="H208" s="479"/>
      <c r="I208" s="479"/>
      <c r="J208" s="162"/>
    </row>
    <row r="209" spans="1:10" s="99" customFormat="1">
      <c r="A209" s="215">
        <v>240</v>
      </c>
      <c r="B209" s="201">
        <v>350</v>
      </c>
      <c r="C209" s="201"/>
      <c r="D209" s="201"/>
      <c r="E209" s="201"/>
      <c r="F209" s="202"/>
      <c r="G209" s="165" t="s">
        <v>1807</v>
      </c>
      <c r="H209" s="316"/>
      <c r="I209" s="316"/>
      <c r="J209" s="162"/>
    </row>
    <row r="210" spans="1:10" s="99" customFormat="1" ht="25.5">
      <c r="A210" s="215">
        <v>240</v>
      </c>
      <c r="B210" s="201">
        <v>350</v>
      </c>
      <c r="C210" s="201">
        <v>100</v>
      </c>
      <c r="D210" s="201"/>
      <c r="E210" s="201"/>
      <c r="F210" s="202"/>
      <c r="G210" s="165" t="s">
        <v>1808</v>
      </c>
      <c r="H210" s="316"/>
      <c r="I210" s="316"/>
      <c r="J210" s="162" t="s">
        <v>3554</v>
      </c>
    </row>
    <row r="211" spans="1:10" s="99" customFormat="1" ht="25.5">
      <c r="A211" s="215">
        <v>240</v>
      </c>
      <c r="B211" s="201">
        <v>350</v>
      </c>
      <c r="C211" s="201">
        <v>100</v>
      </c>
      <c r="D211" s="199">
        <v>100</v>
      </c>
      <c r="E211" s="199"/>
      <c r="F211" s="204"/>
      <c r="G211" s="304" t="s">
        <v>1808</v>
      </c>
      <c r="H211" s="479"/>
      <c r="I211" s="479"/>
      <c r="J211" s="162"/>
    </row>
    <row r="212" spans="1:10" s="99" customFormat="1">
      <c r="A212" s="215">
        <v>240</v>
      </c>
      <c r="B212" s="201">
        <v>350</v>
      </c>
      <c r="C212" s="201">
        <v>100</v>
      </c>
      <c r="D212" s="199">
        <v>800</v>
      </c>
      <c r="E212" s="199"/>
      <c r="F212" s="204"/>
      <c r="G212" s="304" t="s">
        <v>1182</v>
      </c>
      <c r="H212" s="479"/>
      <c r="I212" s="479"/>
      <c r="J212" s="162"/>
    </row>
    <row r="213" spans="1:10" s="99" customFormat="1">
      <c r="A213" s="215">
        <v>240</v>
      </c>
      <c r="B213" s="201">
        <v>350</v>
      </c>
      <c r="C213" s="201">
        <v>100</v>
      </c>
      <c r="D213" s="199">
        <v>900</v>
      </c>
      <c r="E213" s="199"/>
      <c r="F213" s="204"/>
      <c r="G213" s="304" t="s">
        <v>1183</v>
      </c>
      <c r="H213" s="479"/>
      <c r="I213" s="479"/>
      <c r="J213" s="162"/>
    </row>
    <row r="214" spans="1:10" s="99" customFormat="1">
      <c r="A214" s="215">
        <v>240</v>
      </c>
      <c r="B214" s="201">
        <v>350</v>
      </c>
      <c r="C214" s="201">
        <v>200</v>
      </c>
      <c r="D214" s="201"/>
      <c r="E214" s="201"/>
      <c r="F214" s="202"/>
      <c r="G214" s="165" t="s">
        <v>1809</v>
      </c>
      <c r="H214" s="316"/>
      <c r="I214" s="316"/>
      <c r="J214" s="162" t="s">
        <v>3556</v>
      </c>
    </row>
    <row r="215" spans="1:10" s="99" customFormat="1">
      <c r="A215" s="215">
        <v>240</v>
      </c>
      <c r="B215" s="201">
        <v>350</v>
      </c>
      <c r="C215" s="201">
        <v>200</v>
      </c>
      <c r="D215" s="199">
        <v>100</v>
      </c>
      <c r="E215" s="199"/>
      <c r="F215" s="204"/>
      <c r="G215" s="304" t="s">
        <v>1810</v>
      </c>
      <c r="H215" s="479"/>
      <c r="I215" s="479"/>
      <c r="J215" s="162"/>
    </row>
    <row r="216" spans="1:10" s="99" customFormat="1">
      <c r="A216" s="215">
        <v>240</v>
      </c>
      <c r="B216" s="201">
        <v>350</v>
      </c>
      <c r="C216" s="201">
        <v>200</v>
      </c>
      <c r="D216" s="199">
        <v>200</v>
      </c>
      <c r="E216" s="199"/>
      <c r="F216" s="204"/>
      <c r="G216" s="304" t="s">
        <v>1811</v>
      </c>
      <c r="H216" s="479"/>
      <c r="I216" s="479"/>
      <c r="J216" s="162"/>
    </row>
    <row r="217" spans="1:10" s="99" customFormat="1">
      <c r="A217" s="215">
        <v>240</v>
      </c>
      <c r="B217" s="201">
        <v>350</v>
      </c>
      <c r="C217" s="201">
        <v>200</v>
      </c>
      <c r="D217" s="199">
        <v>400</v>
      </c>
      <c r="E217" s="199"/>
      <c r="F217" s="204"/>
      <c r="G217" s="304" t="s">
        <v>1812</v>
      </c>
      <c r="H217" s="479"/>
      <c r="I217" s="479"/>
      <c r="J217" s="162"/>
    </row>
    <row r="218" spans="1:10" s="99" customFormat="1">
      <c r="A218" s="215">
        <v>240</v>
      </c>
      <c r="B218" s="201">
        <v>350</v>
      </c>
      <c r="C218" s="201">
        <v>200</v>
      </c>
      <c r="D218" s="199">
        <v>500</v>
      </c>
      <c r="E218" s="199"/>
      <c r="F218" s="204"/>
      <c r="G218" s="304" t="s">
        <v>1813</v>
      </c>
      <c r="H218" s="479"/>
      <c r="I218" s="479"/>
      <c r="J218" s="162"/>
    </row>
    <row r="219" spans="1:10" s="99" customFormat="1">
      <c r="A219" s="215">
        <v>240</v>
      </c>
      <c r="B219" s="201">
        <v>350</v>
      </c>
      <c r="C219" s="201">
        <v>200</v>
      </c>
      <c r="D219" s="199">
        <v>600</v>
      </c>
      <c r="E219" s="199"/>
      <c r="F219" s="204"/>
      <c r="G219" s="304" t="s">
        <v>1814</v>
      </c>
      <c r="H219" s="479"/>
      <c r="I219" s="479"/>
      <c r="J219" s="162"/>
    </row>
    <row r="220" spans="1:10" s="99" customFormat="1">
      <c r="A220" s="215">
        <v>240</v>
      </c>
      <c r="B220" s="201">
        <v>350</v>
      </c>
      <c r="C220" s="201">
        <v>200</v>
      </c>
      <c r="D220" s="199">
        <v>800</v>
      </c>
      <c r="E220" s="199"/>
      <c r="F220" s="204"/>
      <c r="G220" s="304" t="s">
        <v>1182</v>
      </c>
      <c r="H220" s="479"/>
      <c r="I220" s="479"/>
      <c r="J220" s="162"/>
    </row>
    <row r="221" spans="1:10" s="99" customFormat="1">
      <c r="A221" s="215">
        <v>240</v>
      </c>
      <c r="B221" s="201">
        <v>350</v>
      </c>
      <c r="C221" s="201">
        <v>200</v>
      </c>
      <c r="D221" s="199">
        <v>900</v>
      </c>
      <c r="E221" s="199"/>
      <c r="F221" s="204"/>
      <c r="G221" s="304" t="s">
        <v>1183</v>
      </c>
      <c r="H221" s="479"/>
      <c r="I221" s="479"/>
      <c r="J221" s="162"/>
    </row>
    <row r="222" spans="1:10" s="99" customFormat="1">
      <c r="A222" s="215">
        <v>240</v>
      </c>
      <c r="B222" s="201">
        <v>400</v>
      </c>
      <c r="C222" s="201"/>
      <c r="D222" s="201"/>
      <c r="E222" s="201"/>
      <c r="F222" s="202"/>
      <c r="G222" s="165" t="s">
        <v>1815</v>
      </c>
      <c r="H222" s="316"/>
      <c r="I222" s="316"/>
      <c r="J222" s="162" t="s">
        <v>3558</v>
      </c>
    </row>
    <row r="223" spans="1:10" s="99" customFormat="1">
      <c r="A223" s="215">
        <v>240</v>
      </c>
      <c r="B223" s="201">
        <v>400</v>
      </c>
      <c r="C223" s="199">
        <v>100</v>
      </c>
      <c r="D223" s="199"/>
      <c r="E223" s="199"/>
      <c r="F223" s="204"/>
      <c r="G223" s="304" t="s">
        <v>1816</v>
      </c>
      <c r="H223" s="479"/>
      <c r="I223" s="479"/>
      <c r="J223" s="162"/>
    </row>
    <row r="224" spans="1:10" s="99" customFormat="1">
      <c r="A224" s="215">
        <v>240</v>
      </c>
      <c r="B224" s="201">
        <v>400</v>
      </c>
      <c r="C224" s="199">
        <v>200</v>
      </c>
      <c r="D224" s="199"/>
      <c r="E224" s="199"/>
      <c r="F224" s="204"/>
      <c r="G224" s="304" t="s">
        <v>1817</v>
      </c>
      <c r="H224" s="479"/>
      <c r="I224" s="479"/>
      <c r="J224" s="162"/>
    </row>
    <row r="225" spans="1:10" s="99" customFormat="1">
      <c r="A225" s="215">
        <v>240</v>
      </c>
      <c r="B225" s="201">
        <v>450</v>
      </c>
      <c r="C225" s="201"/>
      <c r="D225" s="201"/>
      <c r="E225" s="201"/>
      <c r="F225" s="202"/>
      <c r="G225" s="165" t="s">
        <v>1818</v>
      </c>
      <c r="H225" s="316"/>
      <c r="I225" s="316"/>
      <c r="J225" s="162" t="s">
        <v>3560</v>
      </c>
    </row>
    <row r="226" spans="1:10" s="99" customFormat="1">
      <c r="A226" s="215">
        <v>240</v>
      </c>
      <c r="B226" s="201">
        <v>450</v>
      </c>
      <c r="C226" s="199">
        <v>100</v>
      </c>
      <c r="D226" s="199"/>
      <c r="E226" s="199"/>
      <c r="F226" s="204"/>
      <c r="G226" s="304" t="s">
        <v>2381</v>
      </c>
      <c r="H226" s="479"/>
      <c r="I226" s="479"/>
      <c r="J226" s="162"/>
    </row>
    <row r="227" spans="1:10" s="99" customFormat="1">
      <c r="A227" s="215">
        <v>240</v>
      </c>
      <c r="B227" s="201">
        <v>450</v>
      </c>
      <c r="C227" s="199">
        <v>200</v>
      </c>
      <c r="D227" s="199"/>
      <c r="E227" s="199"/>
      <c r="F227" s="204"/>
      <c r="G227" s="304" t="s">
        <v>1774</v>
      </c>
      <c r="H227" s="479"/>
      <c r="I227" s="479"/>
      <c r="J227" s="162"/>
    </row>
    <row r="228" spans="1:10" s="99" customFormat="1">
      <c r="A228" s="215">
        <v>240</v>
      </c>
      <c r="B228" s="201">
        <v>450</v>
      </c>
      <c r="C228" s="199">
        <v>300</v>
      </c>
      <c r="D228" s="199"/>
      <c r="E228" s="199"/>
      <c r="F228" s="204"/>
      <c r="G228" s="304" t="s">
        <v>1819</v>
      </c>
      <c r="H228" s="479"/>
      <c r="I228" s="479"/>
      <c r="J228" s="162"/>
    </row>
    <row r="229" spans="1:10" s="99" customFormat="1">
      <c r="A229" s="215">
        <v>240</v>
      </c>
      <c r="B229" s="201">
        <v>450</v>
      </c>
      <c r="C229" s="199">
        <v>400</v>
      </c>
      <c r="D229" s="199"/>
      <c r="E229" s="199"/>
      <c r="F229" s="204"/>
      <c r="G229" s="304" t="s">
        <v>1820</v>
      </c>
      <c r="H229" s="479"/>
      <c r="I229" s="479"/>
      <c r="J229" s="162"/>
    </row>
    <row r="230" spans="1:10" s="99" customFormat="1">
      <c r="A230" s="215">
        <v>240</v>
      </c>
      <c r="B230" s="201">
        <v>450</v>
      </c>
      <c r="C230" s="199">
        <v>500</v>
      </c>
      <c r="D230" s="199"/>
      <c r="E230" s="199"/>
      <c r="F230" s="204"/>
      <c r="G230" s="304" t="s">
        <v>1821</v>
      </c>
      <c r="H230" s="479"/>
      <c r="I230" s="479"/>
      <c r="J230" s="162"/>
    </row>
    <row r="231" spans="1:10" s="99" customFormat="1">
      <c r="A231" s="215">
        <v>240</v>
      </c>
      <c r="B231" s="201">
        <v>450</v>
      </c>
      <c r="C231" s="199">
        <v>600</v>
      </c>
      <c r="D231" s="199"/>
      <c r="E231" s="199"/>
      <c r="F231" s="204"/>
      <c r="G231" s="304" t="s">
        <v>1822</v>
      </c>
      <c r="H231" s="479"/>
      <c r="I231" s="479"/>
      <c r="J231" s="162"/>
    </row>
    <row r="232" spans="1:10" s="99" customFormat="1">
      <c r="A232" s="215">
        <v>240</v>
      </c>
      <c r="B232" s="201">
        <v>450</v>
      </c>
      <c r="C232" s="199">
        <v>700</v>
      </c>
      <c r="D232" s="199"/>
      <c r="E232" s="199"/>
      <c r="F232" s="204"/>
      <c r="G232" s="304" t="s">
        <v>1823</v>
      </c>
      <c r="H232" s="479"/>
      <c r="I232" s="479"/>
      <c r="J232" s="162"/>
    </row>
    <row r="233" spans="1:10" s="99" customFormat="1">
      <c r="A233" s="215">
        <v>240</v>
      </c>
      <c r="B233" s="201">
        <v>450</v>
      </c>
      <c r="C233" s="199">
        <v>900</v>
      </c>
      <c r="D233" s="199"/>
      <c r="E233" s="199"/>
      <c r="F233" s="204"/>
      <c r="G233" s="304" t="s">
        <v>1824</v>
      </c>
      <c r="H233" s="479"/>
      <c r="I233" s="479"/>
      <c r="J233" s="162"/>
    </row>
    <row r="234" spans="1:10" s="99" customFormat="1" ht="25.5">
      <c r="A234" s="215">
        <v>240</v>
      </c>
      <c r="B234" s="201">
        <v>500</v>
      </c>
      <c r="C234" s="201"/>
      <c r="D234" s="201"/>
      <c r="E234" s="201"/>
      <c r="F234" s="202"/>
      <c r="G234" s="165" t="s">
        <v>1847</v>
      </c>
      <c r="H234" s="316"/>
      <c r="I234" s="316"/>
      <c r="J234" s="162" t="s">
        <v>3562</v>
      </c>
    </row>
    <row r="235" spans="1:10" s="99" customFormat="1">
      <c r="A235" s="215">
        <v>240</v>
      </c>
      <c r="B235" s="201">
        <v>500</v>
      </c>
      <c r="C235" s="199">
        <v>100</v>
      </c>
      <c r="D235" s="199"/>
      <c r="E235" s="199"/>
      <c r="F235" s="204"/>
      <c r="G235" s="304" t="s">
        <v>1848</v>
      </c>
      <c r="H235" s="479"/>
      <c r="I235" s="479"/>
      <c r="J235" s="162"/>
    </row>
    <row r="236" spans="1:10" s="99" customFormat="1">
      <c r="A236" s="215">
        <v>240</v>
      </c>
      <c r="B236" s="201">
        <v>500</v>
      </c>
      <c r="C236" s="199">
        <v>200</v>
      </c>
      <c r="D236" s="199"/>
      <c r="E236" s="199"/>
      <c r="F236" s="204"/>
      <c r="G236" s="304" t="s">
        <v>1849</v>
      </c>
      <c r="H236" s="479"/>
      <c r="I236" s="479"/>
      <c r="J236" s="162"/>
    </row>
    <row r="237" spans="1:10" s="99" customFormat="1">
      <c r="A237" s="215">
        <v>240</v>
      </c>
      <c r="B237" s="201">
        <v>500</v>
      </c>
      <c r="C237" s="199">
        <v>300</v>
      </c>
      <c r="D237" s="199"/>
      <c r="E237" s="199"/>
      <c r="F237" s="204"/>
      <c r="G237" s="304" t="s">
        <v>1850</v>
      </c>
      <c r="H237" s="479"/>
      <c r="I237" s="479"/>
      <c r="J237" s="162"/>
    </row>
    <row r="238" spans="1:10" s="99" customFormat="1">
      <c r="A238" s="215">
        <v>240</v>
      </c>
      <c r="B238" s="201">
        <v>500</v>
      </c>
      <c r="C238" s="199">
        <v>400</v>
      </c>
      <c r="D238" s="199"/>
      <c r="E238" s="199"/>
      <c r="F238" s="204"/>
      <c r="G238" s="304" t="s">
        <v>1851</v>
      </c>
      <c r="H238" s="479"/>
      <c r="I238" s="479"/>
      <c r="J238" s="162"/>
    </row>
    <row r="239" spans="1:10" s="99" customFormat="1">
      <c r="A239" s="215">
        <v>240</v>
      </c>
      <c r="B239" s="201">
        <v>500</v>
      </c>
      <c r="C239" s="199">
        <v>500</v>
      </c>
      <c r="D239" s="199"/>
      <c r="E239" s="199"/>
      <c r="F239" s="204"/>
      <c r="G239" s="304" t="s">
        <v>1852</v>
      </c>
      <c r="H239" s="479"/>
      <c r="I239" s="479"/>
      <c r="J239" s="162"/>
    </row>
    <row r="240" spans="1:10" s="99" customFormat="1">
      <c r="A240" s="215">
        <v>240</v>
      </c>
      <c r="B240" s="201">
        <v>500</v>
      </c>
      <c r="C240" s="199">
        <v>600</v>
      </c>
      <c r="D240" s="199"/>
      <c r="E240" s="199"/>
      <c r="F240" s="204"/>
      <c r="G240" s="304" t="s">
        <v>1853</v>
      </c>
      <c r="H240" s="479"/>
      <c r="I240" s="479"/>
      <c r="J240" s="162"/>
    </row>
    <row r="241" spans="1:10" s="99" customFormat="1">
      <c r="A241" s="215">
        <v>240</v>
      </c>
      <c r="B241" s="201">
        <v>500</v>
      </c>
      <c r="C241" s="199">
        <v>700</v>
      </c>
      <c r="D241" s="199"/>
      <c r="E241" s="199"/>
      <c r="F241" s="204"/>
      <c r="G241" s="304" t="s">
        <v>1854</v>
      </c>
      <c r="H241" s="479"/>
      <c r="I241" s="479"/>
      <c r="J241" s="162"/>
    </row>
    <row r="242" spans="1:10" s="99" customFormat="1">
      <c r="A242" s="215">
        <v>240</v>
      </c>
      <c r="B242" s="201">
        <v>500</v>
      </c>
      <c r="C242" s="199">
        <v>800</v>
      </c>
      <c r="D242" s="199"/>
      <c r="E242" s="199"/>
      <c r="F242" s="204"/>
      <c r="G242" s="304" t="s">
        <v>1855</v>
      </c>
      <c r="H242" s="479"/>
      <c r="I242" s="479"/>
      <c r="J242" s="162"/>
    </row>
    <row r="243" spans="1:10" s="99" customFormat="1">
      <c r="A243" s="215">
        <v>240</v>
      </c>
      <c r="B243" s="201">
        <v>500</v>
      </c>
      <c r="C243" s="199">
        <v>900</v>
      </c>
      <c r="D243" s="199"/>
      <c r="E243" s="199"/>
      <c r="F243" s="204"/>
      <c r="G243" s="304" t="s">
        <v>1856</v>
      </c>
      <c r="H243" s="479"/>
      <c r="I243" s="479"/>
      <c r="J243" s="162"/>
    </row>
    <row r="244" spans="1:10" s="99" customFormat="1">
      <c r="A244" s="215">
        <v>240</v>
      </c>
      <c r="B244" s="201">
        <v>550</v>
      </c>
      <c r="C244" s="201"/>
      <c r="D244" s="201"/>
      <c r="E244" s="201"/>
      <c r="F244" s="202"/>
      <c r="G244" s="165" t="s">
        <v>1857</v>
      </c>
      <c r="H244" s="316"/>
      <c r="I244" s="316"/>
      <c r="J244" s="162"/>
    </row>
    <row r="245" spans="1:10" s="99" customFormat="1">
      <c r="A245" s="215">
        <v>240</v>
      </c>
      <c r="B245" s="201">
        <v>550</v>
      </c>
      <c r="C245" s="199">
        <v>100</v>
      </c>
      <c r="D245" s="199"/>
      <c r="E245" s="199"/>
      <c r="F245" s="204"/>
      <c r="G245" s="161" t="s">
        <v>1858</v>
      </c>
      <c r="H245" s="475"/>
      <c r="I245" s="475"/>
      <c r="J245" s="162" t="s">
        <v>3566</v>
      </c>
    </row>
    <row r="246" spans="1:10" s="99" customFormat="1">
      <c r="A246" s="215">
        <v>240</v>
      </c>
      <c r="B246" s="201">
        <v>550</v>
      </c>
      <c r="C246" s="201">
        <v>200</v>
      </c>
      <c r="D246" s="201"/>
      <c r="E246" s="201"/>
      <c r="F246" s="202"/>
      <c r="G246" s="165" t="s">
        <v>1859</v>
      </c>
      <c r="H246" s="316"/>
      <c r="I246" s="316"/>
      <c r="J246" s="162" t="s">
        <v>3568</v>
      </c>
    </row>
    <row r="247" spans="1:10" s="99" customFormat="1">
      <c r="A247" s="215">
        <v>240</v>
      </c>
      <c r="B247" s="201">
        <v>550</v>
      </c>
      <c r="C247" s="201">
        <v>200</v>
      </c>
      <c r="D247" s="199">
        <v>100</v>
      </c>
      <c r="E247" s="199"/>
      <c r="F247" s="204"/>
      <c r="G247" s="304" t="s">
        <v>1860</v>
      </c>
      <c r="H247" s="479"/>
      <c r="I247" s="479"/>
      <c r="J247" s="162"/>
    </row>
    <row r="248" spans="1:10" s="99" customFormat="1">
      <c r="A248" s="215">
        <v>240</v>
      </c>
      <c r="B248" s="201">
        <v>550</v>
      </c>
      <c r="C248" s="201">
        <v>200</v>
      </c>
      <c r="D248" s="199">
        <v>200</v>
      </c>
      <c r="E248" s="199"/>
      <c r="F248" s="204"/>
      <c r="G248" s="304" t="s">
        <v>1861</v>
      </c>
      <c r="H248" s="479"/>
      <c r="I248" s="479"/>
      <c r="J248" s="162"/>
    </row>
    <row r="249" spans="1:10" s="99" customFormat="1">
      <c r="A249" s="215">
        <v>240</v>
      </c>
      <c r="B249" s="201">
        <v>550</v>
      </c>
      <c r="C249" s="201">
        <v>300</v>
      </c>
      <c r="D249" s="201"/>
      <c r="E249" s="201"/>
      <c r="F249" s="202"/>
      <c r="G249" s="165" t="s">
        <v>1862</v>
      </c>
      <c r="H249" s="316"/>
      <c r="I249" s="316"/>
      <c r="J249" s="162" t="s">
        <v>3570</v>
      </c>
    </row>
    <row r="250" spans="1:10" s="99" customFormat="1">
      <c r="A250" s="215">
        <v>240</v>
      </c>
      <c r="B250" s="201">
        <v>550</v>
      </c>
      <c r="C250" s="201">
        <v>300</v>
      </c>
      <c r="D250" s="199">
        <v>100</v>
      </c>
      <c r="E250" s="199"/>
      <c r="F250" s="204"/>
      <c r="G250" s="304" t="s">
        <v>1863</v>
      </c>
      <c r="H250" s="488"/>
      <c r="I250" s="488"/>
      <c r="J250" s="181"/>
    </row>
    <row r="251" spans="1:10" s="99" customFormat="1">
      <c r="A251" s="215">
        <v>240</v>
      </c>
      <c r="B251" s="201">
        <v>550</v>
      </c>
      <c r="C251" s="201">
        <v>300</v>
      </c>
      <c r="D251" s="199">
        <v>200</v>
      </c>
      <c r="E251" s="199"/>
      <c r="F251" s="204"/>
      <c r="G251" s="304" t="s">
        <v>1864</v>
      </c>
      <c r="H251" s="488"/>
      <c r="I251" s="488"/>
      <c r="J251" s="181"/>
    </row>
    <row r="252" spans="1:10" s="99" customFormat="1">
      <c r="A252" s="215">
        <v>240</v>
      </c>
      <c r="B252" s="201">
        <v>550</v>
      </c>
      <c r="C252" s="201">
        <v>400</v>
      </c>
      <c r="D252" s="201"/>
      <c r="E252" s="201"/>
      <c r="F252" s="202"/>
      <c r="G252" s="165" t="s">
        <v>1865</v>
      </c>
      <c r="H252" s="316"/>
      <c r="I252" s="316"/>
      <c r="J252" s="162" t="s">
        <v>3572</v>
      </c>
    </row>
    <row r="253" spans="1:10" s="99" customFormat="1">
      <c r="A253" s="215">
        <v>240</v>
      </c>
      <c r="B253" s="201">
        <v>550</v>
      </c>
      <c r="C253" s="201">
        <v>400</v>
      </c>
      <c r="D253" s="199">
        <v>50</v>
      </c>
      <c r="E253" s="199"/>
      <c r="F253" s="204"/>
      <c r="G253" s="304" t="s">
        <v>1866</v>
      </c>
      <c r="H253" s="487"/>
      <c r="I253" s="487"/>
      <c r="J253" s="308"/>
    </row>
    <row r="254" spans="1:10" s="99" customFormat="1">
      <c r="A254" s="215">
        <v>240</v>
      </c>
      <c r="B254" s="201">
        <v>550</v>
      </c>
      <c r="C254" s="201">
        <v>400</v>
      </c>
      <c r="D254" s="199">
        <v>100</v>
      </c>
      <c r="E254" s="199"/>
      <c r="F254" s="204"/>
      <c r="G254" s="304" t="s">
        <v>1867</v>
      </c>
      <c r="H254" s="487"/>
      <c r="I254" s="487"/>
      <c r="J254" s="162"/>
    </row>
    <row r="255" spans="1:10" s="99" customFormat="1">
      <c r="A255" s="215">
        <v>240</v>
      </c>
      <c r="B255" s="201">
        <v>550</v>
      </c>
      <c r="C255" s="201">
        <v>400</v>
      </c>
      <c r="D255" s="199">
        <v>150</v>
      </c>
      <c r="E255" s="199"/>
      <c r="F255" s="204"/>
      <c r="G255" s="304" t="s">
        <v>1868</v>
      </c>
      <c r="H255" s="487"/>
      <c r="I255" s="487"/>
      <c r="J255" s="162"/>
    </row>
    <row r="256" spans="1:10" s="99" customFormat="1">
      <c r="A256" s="215">
        <v>240</v>
      </c>
      <c r="B256" s="201">
        <v>550</v>
      </c>
      <c r="C256" s="201">
        <v>400</v>
      </c>
      <c r="D256" s="199">
        <v>200</v>
      </c>
      <c r="E256" s="199"/>
      <c r="F256" s="204"/>
      <c r="G256" s="304" t="s">
        <v>1869</v>
      </c>
      <c r="H256" s="487"/>
      <c r="I256" s="487"/>
      <c r="J256" s="162"/>
    </row>
    <row r="257" spans="1:10" s="99" customFormat="1">
      <c r="A257" s="215">
        <v>240</v>
      </c>
      <c r="B257" s="201">
        <v>550</v>
      </c>
      <c r="C257" s="201">
        <v>400</v>
      </c>
      <c r="D257" s="201">
        <v>250</v>
      </c>
      <c r="E257" s="201"/>
      <c r="F257" s="202"/>
      <c r="G257" s="226" t="s">
        <v>1870</v>
      </c>
      <c r="H257" s="316"/>
      <c r="I257" s="316"/>
      <c r="J257" s="162"/>
    </row>
    <row r="258" spans="1:10" s="99" customFormat="1">
      <c r="A258" s="215">
        <v>240</v>
      </c>
      <c r="B258" s="201">
        <v>550</v>
      </c>
      <c r="C258" s="201">
        <v>400</v>
      </c>
      <c r="D258" s="201">
        <v>250</v>
      </c>
      <c r="E258" s="199">
        <v>10</v>
      </c>
      <c r="F258" s="204"/>
      <c r="G258" s="304" t="s">
        <v>1870</v>
      </c>
      <c r="H258" s="479"/>
      <c r="I258" s="479"/>
      <c r="J258" s="162"/>
    </row>
    <row r="259" spans="1:10" s="99" customFormat="1">
      <c r="A259" s="215">
        <v>240</v>
      </c>
      <c r="B259" s="201">
        <v>550</v>
      </c>
      <c r="C259" s="201">
        <v>400</v>
      </c>
      <c r="D259" s="201">
        <v>250</v>
      </c>
      <c r="E259" s="199">
        <v>20</v>
      </c>
      <c r="F259" s="204"/>
      <c r="G259" s="304" t="s">
        <v>1871</v>
      </c>
      <c r="H259" s="479"/>
      <c r="I259" s="479"/>
      <c r="J259" s="162"/>
    </row>
    <row r="260" spans="1:10" s="99" customFormat="1">
      <c r="A260" s="215">
        <v>240</v>
      </c>
      <c r="B260" s="201">
        <v>550</v>
      </c>
      <c r="C260" s="201">
        <v>400</v>
      </c>
      <c r="D260" s="199">
        <v>300</v>
      </c>
      <c r="E260" s="199"/>
      <c r="F260" s="204"/>
      <c r="G260" s="304" t="s">
        <v>1872</v>
      </c>
      <c r="H260" s="479"/>
      <c r="I260" s="479"/>
      <c r="J260" s="162"/>
    </row>
    <row r="261" spans="1:10" s="99" customFormat="1">
      <c r="A261" s="215">
        <v>240</v>
      </c>
      <c r="B261" s="201">
        <v>550</v>
      </c>
      <c r="C261" s="201">
        <v>400</v>
      </c>
      <c r="D261" s="199">
        <v>350</v>
      </c>
      <c r="E261" s="199"/>
      <c r="F261" s="204"/>
      <c r="G261" s="304" t="s">
        <v>1873</v>
      </c>
      <c r="H261" s="479"/>
      <c r="I261" s="479"/>
      <c r="J261" s="162"/>
    </row>
    <row r="262" spans="1:10" s="99" customFormat="1">
      <c r="A262" s="215">
        <v>240</v>
      </c>
      <c r="B262" s="201">
        <v>550</v>
      </c>
      <c r="C262" s="201">
        <v>400</v>
      </c>
      <c r="D262" s="199">
        <v>400</v>
      </c>
      <c r="E262" s="199"/>
      <c r="F262" s="204"/>
      <c r="G262" s="304" t="s">
        <v>1874</v>
      </c>
      <c r="H262" s="479"/>
      <c r="I262" s="479"/>
      <c r="J262" s="162"/>
    </row>
    <row r="263" spans="1:10" s="99" customFormat="1">
      <c r="A263" s="215">
        <v>240</v>
      </c>
      <c r="B263" s="201">
        <v>550</v>
      </c>
      <c r="C263" s="201">
        <v>400</v>
      </c>
      <c r="D263" s="201">
        <v>450</v>
      </c>
      <c r="E263" s="201"/>
      <c r="F263" s="202"/>
      <c r="G263" s="226" t="s">
        <v>651</v>
      </c>
      <c r="H263" s="316"/>
      <c r="I263" s="316"/>
      <c r="J263" s="162"/>
    </row>
    <row r="264" spans="1:10" s="99" customFormat="1">
      <c r="A264" s="215">
        <v>240</v>
      </c>
      <c r="B264" s="201">
        <v>550</v>
      </c>
      <c r="C264" s="201">
        <v>400</v>
      </c>
      <c r="D264" s="201">
        <v>450</v>
      </c>
      <c r="E264" s="199">
        <v>10</v>
      </c>
      <c r="F264" s="204"/>
      <c r="G264" s="304" t="s">
        <v>651</v>
      </c>
      <c r="H264" s="479"/>
      <c r="I264" s="479"/>
      <c r="J264" s="162"/>
    </row>
    <row r="265" spans="1:10" s="99" customFormat="1" ht="25.5">
      <c r="A265" s="215">
        <v>240</v>
      </c>
      <c r="B265" s="201">
        <v>550</v>
      </c>
      <c r="C265" s="201">
        <v>400</v>
      </c>
      <c r="D265" s="201">
        <v>450</v>
      </c>
      <c r="E265" s="199">
        <v>20</v>
      </c>
      <c r="F265" s="204"/>
      <c r="G265" s="304" t="s">
        <v>652</v>
      </c>
      <c r="H265" s="479"/>
      <c r="I265" s="479"/>
      <c r="J265" s="162"/>
    </row>
    <row r="266" spans="1:10" s="99" customFormat="1">
      <c r="A266" s="215">
        <v>240</v>
      </c>
      <c r="B266" s="201">
        <v>550</v>
      </c>
      <c r="C266" s="201">
        <v>400</v>
      </c>
      <c r="D266" s="199">
        <v>500</v>
      </c>
      <c r="E266" s="199"/>
      <c r="F266" s="204"/>
      <c r="G266" s="304" t="s">
        <v>653</v>
      </c>
      <c r="H266" s="479"/>
      <c r="I266" s="479"/>
      <c r="J266" s="162"/>
    </row>
    <row r="267" spans="1:10" s="99" customFormat="1">
      <c r="A267" s="215">
        <v>240</v>
      </c>
      <c r="B267" s="201">
        <v>550</v>
      </c>
      <c r="C267" s="201">
        <v>400</v>
      </c>
      <c r="D267" s="199">
        <v>600</v>
      </c>
      <c r="E267" s="199"/>
      <c r="F267" s="204"/>
      <c r="G267" s="304" t="s">
        <v>2339</v>
      </c>
      <c r="H267" s="479"/>
      <c r="I267" s="479"/>
      <c r="J267" s="162"/>
    </row>
    <row r="268" spans="1:10" s="99" customFormat="1">
      <c r="A268" s="215">
        <v>240</v>
      </c>
      <c r="B268" s="201">
        <v>550</v>
      </c>
      <c r="C268" s="201">
        <v>400</v>
      </c>
      <c r="D268" s="201">
        <v>700</v>
      </c>
      <c r="E268" s="201"/>
      <c r="F268" s="202"/>
      <c r="G268" s="226" t="s">
        <v>654</v>
      </c>
      <c r="H268" s="316"/>
      <c r="I268" s="316"/>
      <c r="J268" s="162"/>
    </row>
    <row r="269" spans="1:10" s="99" customFormat="1">
      <c r="A269" s="215">
        <v>240</v>
      </c>
      <c r="B269" s="201">
        <v>550</v>
      </c>
      <c r="C269" s="201">
        <v>400</v>
      </c>
      <c r="D269" s="201">
        <v>700</v>
      </c>
      <c r="E269" s="199">
        <v>10</v>
      </c>
      <c r="F269" s="204"/>
      <c r="G269" s="304" t="s">
        <v>1181</v>
      </c>
      <c r="H269" s="479"/>
      <c r="I269" s="479"/>
      <c r="J269" s="162"/>
    </row>
    <row r="270" spans="1:10" s="99" customFormat="1">
      <c r="A270" s="215">
        <v>240</v>
      </c>
      <c r="B270" s="201">
        <v>550</v>
      </c>
      <c r="C270" s="201">
        <v>400</v>
      </c>
      <c r="D270" s="201">
        <v>700</v>
      </c>
      <c r="E270" s="199">
        <v>20</v>
      </c>
      <c r="F270" s="204"/>
      <c r="G270" s="304" t="s">
        <v>654</v>
      </c>
      <c r="H270" s="479"/>
      <c r="I270" s="479"/>
      <c r="J270" s="162"/>
    </row>
    <row r="271" spans="1:10" s="99" customFormat="1">
      <c r="A271" s="215">
        <v>240</v>
      </c>
      <c r="B271" s="201">
        <v>550</v>
      </c>
      <c r="C271" s="201">
        <v>400</v>
      </c>
      <c r="D271" s="199">
        <v>800</v>
      </c>
      <c r="E271" s="199"/>
      <c r="F271" s="204"/>
      <c r="G271" s="304" t="s">
        <v>1182</v>
      </c>
      <c r="H271" s="479"/>
      <c r="I271" s="479"/>
      <c r="J271" s="162"/>
    </row>
    <row r="272" spans="1:10" s="99" customFormat="1">
      <c r="A272" s="215">
        <v>240</v>
      </c>
      <c r="B272" s="201">
        <v>550</v>
      </c>
      <c r="C272" s="201">
        <v>400</v>
      </c>
      <c r="D272" s="199">
        <v>900</v>
      </c>
      <c r="E272" s="199"/>
      <c r="F272" s="204"/>
      <c r="G272" s="304" t="s">
        <v>1183</v>
      </c>
      <c r="H272" s="479"/>
      <c r="I272" s="479"/>
      <c r="J272" s="162"/>
    </row>
    <row r="273" spans="1:10" s="94" customFormat="1">
      <c r="A273" s="207">
        <v>250</v>
      </c>
      <c r="B273" s="208">
        <v>0</v>
      </c>
      <c r="C273" s="208">
        <v>0</v>
      </c>
      <c r="D273" s="208">
        <v>0</v>
      </c>
      <c r="E273" s="208">
        <v>0</v>
      </c>
      <c r="F273" s="209">
        <v>0</v>
      </c>
      <c r="G273" s="157" t="s">
        <v>2345</v>
      </c>
      <c r="H273" s="486"/>
      <c r="I273" s="486"/>
      <c r="J273" s="310"/>
    </row>
    <row r="274" spans="1:10" s="99" customFormat="1">
      <c r="A274" s="215">
        <v>250</v>
      </c>
      <c r="B274" s="201">
        <v>100</v>
      </c>
      <c r="C274" s="201"/>
      <c r="D274" s="201"/>
      <c r="E274" s="201"/>
      <c r="F274" s="202"/>
      <c r="G274" s="165" t="s">
        <v>1902</v>
      </c>
      <c r="H274" s="316"/>
      <c r="I274" s="316"/>
      <c r="J274" s="162"/>
    </row>
    <row r="275" spans="1:10" s="99" customFormat="1">
      <c r="A275" s="215">
        <v>250</v>
      </c>
      <c r="B275" s="201">
        <v>100</v>
      </c>
      <c r="C275" s="199">
        <v>100</v>
      </c>
      <c r="D275" s="199"/>
      <c r="E275" s="199"/>
      <c r="F275" s="204"/>
      <c r="G275" s="161" t="s">
        <v>2346</v>
      </c>
      <c r="H275" s="475"/>
      <c r="I275" s="475"/>
      <c r="J275" s="162" t="s">
        <v>2783</v>
      </c>
    </row>
    <row r="276" spans="1:10" s="99" customFormat="1">
      <c r="A276" s="215">
        <v>250</v>
      </c>
      <c r="B276" s="201">
        <v>100</v>
      </c>
      <c r="C276" s="199">
        <v>200</v>
      </c>
      <c r="D276" s="199"/>
      <c r="E276" s="199"/>
      <c r="F276" s="204"/>
      <c r="G276" s="161" t="s">
        <v>1903</v>
      </c>
      <c r="H276" s="475"/>
      <c r="I276" s="475"/>
      <c r="J276" s="162" t="s">
        <v>2785</v>
      </c>
    </row>
    <row r="277" spans="1:10" s="99" customFormat="1">
      <c r="A277" s="215">
        <v>250</v>
      </c>
      <c r="B277" s="201">
        <v>200</v>
      </c>
      <c r="C277" s="199"/>
      <c r="D277" s="199"/>
      <c r="E277" s="199"/>
      <c r="F277" s="204"/>
      <c r="G277" s="165" t="s">
        <v>1904</v>
      </c>
      <c r="H277" s="316"/>
      <c r="I277" s="316"/>
      <c r="J277" s="162"/>
    </row>
    <row r="278" spans="1:10" s="99" customFormat="1">
      <c r="A278" s="215">
        <v>250</v>
      </c>
      <c r="B278" s="201">
        <v>200</v>
      </c>
      <c r="C278" s="199">
        <v>100</v>
      </c>
      <c r="D278" s="199"/>
      <c r="E278" s="199"/>
      <c r="F278" s="204"/>
      <c r="G278" s="161" t="s">
        <v>2347</v>
      </c>
      <c r="H278" s="475"/>
      <c r="I278" s="475"/>
      <c r="J278" s="162" t="s">
        <v>2812</v>
      </c>
    </row>
    <row r="279" spans="1:10" s="99" customFormat="1">
      <c r="A279" s="215">
        <v>250</v>
      </c>
      <c r="B279" s="201">
        <v>200</v>
      </c>
      <c r="C279" s="199">
        <v>200</v>
      </c>
      <c r="D279" s="199"/>
      <c r="E279" s="199"/>
      <c r="F279" s="218"/>
      <c r="G279" s="206" t="s">
        <v>1905</v>
      </c>
      <c r="H279" s="479"/>
      <c r="I279" s="479"/>
      <c r="J279" s="181" t="s">
        <v>2814</v>
      </c>
    </row>
    <row r="280" spans="1:10" s="94" customFormat="1">
      <c r="A280" s="207">
        <v>290</v>
      </c>
      <c r="B280" s="208">
        <v>0</v>
      </c>
      <c r="C280" s="208">
        <v>0</v>
      </c>
      <c r="D280" s="208">
        <v>0</v>
      </c>
      <c r="E280" s="208">
        <v>0</v>
      </c>
      <c r="F280" s="209">
        <v>0</v>
      </c>
      <c r="G280" s="157" t="s">
        <v>1906</v>
      </c>
      <c r="H280" s="486"/>
      <c r="I280" s="486"/>
      <c r="J280" s="310"/>
    </row>
    <row r="281" spans="1:10" s="99" customFormat="1">
      <c r="A281" s="215">
        <v>290</v>
      </c>
      <c r="B281" s="199">
        <v>100</v>
      </c>
      <c r="C281" s="199"/>
      <c r="D281" s="199"/>
      <c r="E281" s="199"/>
      <c r="F281" s="204"/>
      <c r="G281" s="304" t="s">
        <v>1907</v>
      </c>
      <c r="H281" s="316"/>
      <c r="I281" s="316"/>
      <c r="J281" s="17"/>
    </row>
    <row r="282" spans="1:10" s="99" customFormat="1">
      <c r="A282" s="215">
        <v>290</v>
      </c>
      <c r="B282" s="199">
        <v>200</v>
      </c>
      <c r="C282" s="199"/>
      <c r="D282" s="199"/>
      <c r="E282" s="199"/>
      <c r="F282" s="204"/>
      <c r="G282" s="304" t="s">
        <v>1908</v>
      </c>
      <c r="H282" s="316"/>
      <c r="I282" s="316"/>
      <c r="J282" s="17"/>
    </row>
    <row r="283" spans="1:10" s="99" customFormat="1">
      <c r="A283" s="215">
        <v>290</v>
      </c>
      <c r="B283" s="199">
        <v>300</v>
      </c>
      <c r="C283" s="199"/>
      <c r="D283" s="199"/>
      <c r="E283" s="199"/>
      <c r="F283" s="204"/>
      <c r="G283" s="304" t="s">
        <v>1909</v>
      </c>
      <c r="H283" s="316"/>
      <c r="I283" s="316"/>
      <c r="J283" s="17"/>
    </row>
    <row r="284" spans="1:10" s="94" customFormat="1">
      <c r="A284" s="207">
        <v>295</v>
      </c>
      <c r="B284" s="208">
        <v>0</v>
      </c>
      <c r="C284" s="208">
        <v>0</v>
      </c>
      <c r="D284" s="208">
        <v>0</v>
      </c>
      <c r="E284" s="208">
        <v>0</v>
      </c>
      <c r="F284" s="209">
        <v>0</v>
      </c>
      <c r="G284" s="157" t="s">
        <v>3289</v>
      </c>
      <c r="H284" s="486"/>
      <c r="I284" s="486"/>
      <c r="J284" s="310"/>
    </row>
    <row r="285" spans="1:10" s="99" customFormat="1">
      <c r="A285" s="215">
        <v>295</v>
      </c>
      <c r="B285" s="199">
        <v>100</v>
      </c>
      <c r="C285" s="199"/>
      <c r="D285" s="199"/>
      <c r="E285" s="199"/>
      <c r="F285" s="204"/>
      <c r="G285" s="161" t="s">
        <v>231</v>
      </c>
      <c r="H285" s="475"/>
      <c r="I285" s="475"/>
      <c r="J285" s="162" t="s">
        <v>2818</v>
      </c>
    </row>
    <row r="286" spans="1:10" s="99" customFormat="1">
      <c r="A286" s="215">
        <v>295</v>
      </c>
      <c r="B286" s="199">
        <v>200</v>
      </c>
      <c r="C286" s="199"/>
      <c r="D286" s="199"/>
      <c r="E286" s="199"/>
      <c r="F286" s="204"/>
      <c r="G286" s="161" t="s">
        <v>232</v>
      </c>
      <c r="H286" s="475"/>
      <c r="I286" s="475"/>
      <c r="J286" s="162" t="s">
        <v>2820</v>
      </c>
    </row>
    <row r="287" spans="1:10" s="99" customFormat="1">
      <c r="A287" s="215">
        <v>295</v>
      </c>
      <c r="B287" s="199">
        <v>300</v>
      </c>
      <c r="C287" s="199"/>
      <c r="D287" s="199"/>
      <c r="E287" s="199"/>
      <c r="F287" s="204"/>
      <c r="G287" s="161" t="s">
        <v>233</v>
      </c>
      <c r="H287" s="475"/>
      <c r="I287" s="475"/>
      <c r="J287" s="162" t="s">
        <v>2822</v>
      </c>
    </row>
    <row r="288" spans="1:10" s="99" customFormat="1">
      <c r="A288" s="215">
        <v>295</v>
      </c>
      <c r="B288" s="201">
        <v>400</v>
      </c>
      <c r="C288" s="201"/>
      <c r="D288" s="201"/>
      <c r="E288" s="201"/>
      <c r="F288" s="202"/>
      <c r="G288" s="165" t="s">
        <v>234</v>
      </c>
      <c r="H288" s="316"/>
      <c r="I288" s="316"/>
      <c r="J288" s="162" t="s">
        <v>2824</v>
      </c>
    </row>
    <row r="289" spans="1:11" s="99" customFormat="1">
      <c r="A289" s="215">
        <v>295</v>
      </c>
      <c r="B289" s="201">
        <v>400</v>
      </c>
      <c r="C289" s="199">
        <v>100</v>
      </c>
      <c r="D289" s="199"/>
      <c r="E289" s="199"/>
      <c r="F289" s="204"/>
      <c r="G289" s="304" t="s">
        <v>235</v>
      </c>
      <c r="H289" s="479"/>
      <c r="I289" s="479"/>
      <c r="J289" s="162"/>
    </row>
    <row r="290" spans="1:11" s="99" customFormat="1">
      <c r="A290" s="215">
        <v>295</v>
      </c>
      <c r="B290" s="201">
        <v>400</v>
      </c>
      <c r="C290" s="199">
        <v>200</v>
      </c>
      <c r="D290" s="199"/>
      <c r="E290" s="199"/>
      <c r="F290" s="204"/>
      <c r="G290" s="304" t="s">
        <v>2339</v>
      </c>
      <c r="H290" s="479"/>
      <c r="I290" s="479"/>
      <c r="J290" s="147"/>
    </row>
    <row r="291" spans="1:11" s="99" customFormat="1">
      <c r="A291" s="215">
        <v>295</v>
      </c>
      <c r="B291" s="201">
        <v>400</v>
      </c>
      <c r="C291" s="199">
        <v>300</v>
      </c>
      <c r="D291" s="199"/>
      <c r="E291" s="199"/>
      <c r="F291" s="204"/>
      <c r="G291" s="304" t="s">
        <v>236</v>
      </c>
      <c r="H291" s="479"/>
      <c r="I291" s="479"/>
      <c r="J291" s="147"/>
    </row>
    <row r="292" spans="1:11" s="99" customFormat="1" ht="25.5">
      <c r="A292" s="215">
        <v>295</v>
      </c>
      <c r="B292" s="201">
        <v>400</v>
      </c>
      <c r="C292" s="199">
        <v>400</v>
      </c>
      <c r="D292" s="199"/>
      <c r="E292" s="199"/>
      <c r="F292" s="204"/>
      <c r="G292" s="304" t="s">
        <v>237</v>
      </c>
      <c r="H292" s="479"/>
      <c r="I292" s="479"/>
      <c r="J292" s="147"/>
    </row>
    <row r="293" spans="1:11" s="99" customFormat="1" ht="25.5">
      <c r="A293" s="215">
        <v>295</v>
      </c>
      <c r="B293" s="201">
        <v>400</v>
      </c>
      <c r="C293" s="199">
        <v>500</v>
      </c>
      <c r="D293" s="199"/>
      <c r="E293" s="199"/>
      <c r="F293" s="204"/>
      <c r="G293" s="304" t="s">
        <v>238</v>
      </c>
      <c r="H293" s="479"/>
      <c r="I293" s="479"/>
      <c r="J293" s="147"/>
    </row>
    <row r="294" spans="1:11" s="99" customFormat="1">
      <c r="A294" s="215">
        <v>295</v>
      </c>
      <c r="B294" s="201">
        <v>400</v>
      </c>
      <c r="C294" s="199">
        <v>600</v>
      </c>
      <c r="D294" s="199"/>
      <c r="E294" s="199"/>
      <c r="F294" s="204"/>
      <c r="G294" s="304" t="s">
        <v>239</v>
      </c>
      <c r="H294" s="479"/>
      <c r="I294" s="479"/>
      <c r="J294" s="147"/>
    </row>
    <row r="295" spans="1:11" s="99" customFormat="1" ht="15.75" thickBot="1">
      <c r="A295" s="219">
        <v>295</v>
      </c>
      <c r="B295" s="220">
        <v>400</v>
      </c>
      <c r="C295" s="221">
        <v>900</v>
      </c>
      <c r="D295" s="221"/>
      <c r="E295" s="221"/>
      <c r="F295" s="222"/>
      <c r="G295" s="305" t="s">
        <v>240</v>
      </c>
      <c r="H295" s="489"/>
      <c r="I295" s="489"/>
      <c r="J295" s="148"/>
    </row>
    <row r="296" spans="1:11" s="99" customFormat="1">
      <c r="A296" s="223"/>
      <c r="B296" s="223"/>
      <c r="C296" s="225"/>
      <c r="D296" s="225"/>
      <c r="E296" s="225"/>
      <c r="F296" s="225"/>
      <c r="G296" s="189" t="s">
        <v>2826</v>
      </c>
      <c r="H296" s="317">
        <f>SUM(H4:H283)</f>
        <v>0</v>
      </c>
      <c r="I296" s="317">
        <f>SUM(I4:I283)</f>
        <v>0</v>
      </c>
      <c r="J296" s="224"/>
      <c r="K296" s="192"/>
    </row>
    <row r="297" spans="1:11" s="99" customFormat="1">
      <c r="A297" s="223"/>
      <c r="B297" s="223"/>
      <c r="C297" s="223"/>
      <c r="D297" s="223"/>
      <c r="E297" s="223"/>
      <c r="F297" s="223"/>
      <c r="G297" s="189" t="s">
        <v>2128</v>
      </c>
      <c r="H297" s="317">
        <f>SUM(H284:H295)</f>
        <v>0</v>
      </c>
      <c r="I297" s="317">
        <f>SUM(I284:I295)</f>
        <v>0</v>
      </c>
      <c r="J297" s="224"/>
      <c r="K297" s="192"/>
    </row>
    <row r="298" spans="1:11">
      <c r="H298" s="315">
        <f ca="1">H296-'Alimentazione SP A'!H230</f>
        <v>0</v>
      </c>
      <c r="I298" s="315">
        <f ca="1">I296-'Alimentazione SP A'!I230</f>
        <v>0</v>
      </c>
      <c r="J298" s="340"/>
    </row>
    <row r="299" spans="1:11">
      <c r="H299" s="315">
        <f ca="1">H297-'Alimentazione SP A'!H231</f>
        <v>0</v>
      </c>
      <c r="I299" s="315">
        <f ca="1">I297-'Alimentazione SP A'!I231</f>
        <v>0</v>
      </c>
    </row>
  </sheetData>
  <mergeCells count="5">
    <mergeCell ref="A2:F2"/>
    <mergeCell ref="G2:G3"/>
    <mergeCell ref="H2:H3"/>
    <mergeCell ref="J2:J3"/>
    <mergeCell ref="I2:I3"/>
  </mergeCells>
  <phoneticPr fontId="67" type="noConversion"/>
  <pageMargins left="0.22" right="0.22" top="0.5" bottom="0.41" header="0.3" footer="0.17"/>
  <pageSetup paperSize="9" scale="76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57"/>
  <sheetViews>
    <sheetView workbookViewId="0">
      <selection activeCell="O24" sqref="O24:O35"/>
    </sheetView>
  </sheetViews>
  <sheetFormatPr defaultRowHeight="12.75"/>
  <cols>
    <col min="1" max="1" width="11.85546875" style="543" customWidth="1"/>
    <col min="2" max="2" width="12.85546875" style="536" customWidth="1"/>
    <col min="3" max="3" width="11.7109375" style="535" customWidth="1"/>
    <col min="4" max="4" width="13.28515625" style="535" customWidth="1"/>
    <col min="5" max="5" width="11.7109375" style="535" customWidth="1"/>
    <col min="6" max="6" width="14.140625" style="535" customWidth="1"/>
    <col min="7" max="7" width="13.85546875" style="535" customWidth="1"/>
    <col min="8" max="8" width="13.7109375" style="535" customWidth="1"/>
    <col min="9" max="9" width="13.28515625" style="535" customWidth="1"/>
    <col min="10" max="10" width="12.140625" style="535" customWidth="1"/>
    <col min="11" max="11" width="11.42578125" style="535" customWidth="1"/>
    <col min="12" max="12" width="11.85546875" style="535" customWidth="1"/>
    <col min="13" max="14" width="12.85546875" style="535" bestFit="1" customWidth="1"/>
    <col min="15" max="15" width="12.140625" style="535" customWidth="1"/>
    <col min="16" max="16" width="11.28515625" style="535" bestFit="1" customWidth="1"/>
    <col min="17" max="20" width="11.28515625" style="535" customWidth="1"/>
    <col min="21" max="21" width="11.28515625" style="535" bestFit="1" customWidth="1"/>
    <col min="22" max="22" width="9.140625" style="535"/>
    <col min="23" max="23" width="12.85546875" style="535" bestFit="1" customWidth="1"/>
    <col min="24" max="16384" width="9.140625" style="535"/>
  </cols>
  <sheetData>
    <row r="1" spans="1:13">
      <c r="C1" s="1391" t="s">
        <v>3192</v>
      </c>
      <c r="D1" s="1392"/>
      <c r="E1" s="1392"/>
      <c r="F1" s="1392"/>
      <c r="G1" s="1393"/>
    </row>
    <row r="2" spans="1:13" s="939" customFormat="1">
      <c r="B2" s="1028" t="s">
        <v>9</v>
      </c>
      <c r="C2" s="1029">
        <v>2010</v>
      </c>
      <c r="D2" s="1029">
        <v>2011</v>
      </c>
      <c r="E2" s="1029">
        <v>2012</v>
      </c>
      <c r="F2" s="1029">
        <v>2013</v>
      </c>
      <c r="G2" s="1029">
        <v>2014</v>
      </c>
      <c r="H2" s="1029" t="s">
        <v>10</v>
      </c>
      <c r="I2" s="1029" t="s">
        <v>35</v>
      </c>
      <c r="J2" s="1029" t="s">
        <v>3193</v>
      </c>
    </row>
    <row r="3" spans="1:13">
      <c r="A3" s="543" t="s">
        <v>11</v>
      </c>
      <c r="B3" s="1030">
        <v>469450</v>
      </c>
      <c r="C3" s="1030">
        <v>28420</v>
      </c>
      <c r="D3" s="1030">
        <v>8394</v>
      </c>
      <c r="E3" s="1030"/>
      <c r="F3" s="1030"/>
      <c r="G3" s="1030"/>
      <c r="H3" s="1030">
        <v>44702</v>
      </c>
      <c r="I3" s="1030">
        <f>27253+12477+33397</f>
        <v>73127</v>
      </c>
      <c r="J3" s="957">
        <f t="shared" ref="J3:J12" si="0">SUM(B3:I3)</f>
        <v>624093</v>
      </c>
      <c r="K3" s="599"/>
      <c r="L3" s="536"/>
      <c r="M3" s="536"/>
    </row>
    <row r="4" spans="1:13">
      <c r="A4" s="543" t="s">
        <v>12</v>
      </c>
      <c r="B4" s="1030">
        <v>65000</v>
      </c>
      <c r="C4" s="1030">
        <v>48</v>
      </c>
      <c r="D4" s="1030"/>
      <c r="E4" s="1030"/>
      <c r="F4" s="1030"/>
      <c r="G4" s="1030"/>
      <c r="H4" s="1030"/>
      <c r="I4" s="1030">
        <f>43035+559+3799</f>
        <v>47393</v>
      </c>
      <c r="J4" s="957">
        <f t="shared" si="0"/>
        <v>112441</v>
      </c>
      <c r="K4" s="599"/>
      <c r="L4" s="536"/>
      <c r="M4" s="536"/>
    </row>
    <row r="5" spans="1:13">
      <c r="A5" s="543" t="s">
        <v>3195</v>
      </c>
      <c r="B5" s="1030"/>
      <c r="C5" s="1030"/>
      <c r="D5" s="1030"/>
      <c r="E5" s="1030"/>
      <c r="F5" s="1030"/>
      <c r="G5" s="1030"/>
      <c r="H5" s="1030"/>
      <c r="I5" s="1030">
        <v>2562</v>
      </c>
      <c r="J5" s="957">
        <f t="shared" si="0"/>
        <v>2562</v>
      </c>
      <c r="K5" s="599"/>
      <c r="L5" s="536"/>
      <c r="M5" s="536"/>
    </row>
    <row r="6" spans="1:13">
      <c r="A6" s="543" t="s">
        <v>13</v>
      </c>
      <c r="B6" s="1030">
        <v>780000</v>
      </c>
      <c r="C6" s="952"/>
      <c r="D6" s="1030"/>
      <c r="E6" s="1030"/>
      <c r="F6" s="1030"/>
      <c r="G6" s="1030"/>
      <c r="H6" s="1030">
        <v>216660</v>
      </c>
      <c r="I6" s="1030">
        <f>79516+85023+32871</f>
        <v>197410</v>
      </c>
      <c r="J6" s="1031">
        <f t="shared" si="0"/>
        <v>1194070</v>
      </c>
      <c r="K6" s="628"/>
    </row>
    <row r="7" spans="1:13">
      <c r="A7" s="543" t="s">
        <v>14</v>
      </c>
      <c r="B7" s="1030">
        <v>195000</v>
      </c>
      <c r="C7" s="952"/>
      <c r="D7" s="1030"/>
      <c r="E7" s="1030"/>
      <c r="F7" s="1030"/>
      <c r="G7" s="1030"/>
      <c r="H7" s="1030"/>
      <c r="I7" s="1030">
        <f>20488+21139</f>
        <v>41627</v>
      </c>
      <c r="J7" s="1031">
        <f t="shared" si="0"/>
        <v>236627</v>
      </c>
      <c r="K7" s="628"/>
    </row>
    <row r="8" spans="1:13">
      <c r="A8" s="543" t="s">
        <v>15</v>
      </c>
      <c r="B8" s="1030">
        <v>18000</v>
      </c>
      <c r="C8" s="1030"/>
      <c r="D8" s="1030"/>
      <c r="E8" s="1030"/>
      <c r="F8" s="1030"/>
      <c r="G8" s="1030"/>
      <c r="H8" s="1030">
        <v>3005</v>
      </c>
      <c r="I8" s="1030">
        <f>3461+1927+12113</f>
        <v>17501</v>
      </c>
      <c r="J8" s="957">
        <f t="shared" si="0"/>
        <v>38506</v>
      </c>
      <c r="K8" s="599"/>
      <c r="L8" s="599"/>
    </row>
    <row r="9" spans="1:13">
      <c r="A9" s="543" t="s">
        <v>16</v>
      </c>
      <c r="B9" s="1030">
        <v>19000</v>
      </c>
      <c r="C9" s="1030"/>
      <c r="D9" s="1030"/>
      <c r="E9" s="1030"/>
      <c r="F9" s="1030"/>
      <c r="G9" s="1030"/>
      <c r="H9" s="1030"/>
      <c r="I9" s="1030">
        <v>616</v>
      </c>
      <c r="J9" s="957">
        <f t="shared" si="0"/>
        <v>19616</v>
      </c>
      <c r="K9" s="599"/>
      <c r="M9" s="599"/>
    </row>
    <row r="10" spans="1:13">
      <c r="A10" s="543" t="s">
        <v>17</v>
      </c>
      <c r="B10" s="1030">
        <v>160000</v>
      </c>
      <c r="C10" s="952"/>
      <c r="D10" s="1030"/>
      <c r="E10" s="1030"/>
      <c r="F10" s="1030"/>
      <c r="G10" s="1030"/>
      <c r="H10" s="1030">
        <v>476</v>
      </c>
      <c r="I10" s="1030">
        <v>1889</v>
      </c>
      <c r="J10" s="957">
        <f t="shared" si="0"/>
        <v>162365</v>
      </c>
      <c r="K10" s="599"/>
    </row>
    <row r="11" spans="1:13">
      <c r="A11" s="543" t="s">
        <v>2437</v>
      </c>
      <c r="B11" s="1030">
        <v>48605</v>
      </c>
      <c r="C11" s="1030"/>
      <c r="D11" s="1030"/>
      <c r="E11" s="1030"/>
      <c r="F11" s="1030"/>
      <c r="G11" s="1030"/>
      <c r="H11" s="1030"/>
      <c r="I11" s="1030"/>
      <c r="J11" s="957">
        <f t="shared" si="0"/>
        <v>48605</v>
      </c>
      <c r="K11" s="599"/>
      <c r="L11" s="536"/>
      <c r="M11" s="536"/>
    </row>
    <row r="12" spans="1:13">
      <c r="A12" s="543" t="s">
        <v>108</v>
      </c>
      <c r="B12" s="1030"/>
      <c r="C12" s="1030"/>
      <c r="D12" s="1030"/>
      <c r="E12" s="1030"/>
      <c r="F12" s="1030"/>
      <c r="G12" s="1030"/>
      <c r="H12" s="1030"/>
      <c r="I12" s="1030"/>
      <c r="J12" s="957">
        <f t="shared" si="0"/>
        <v>0</v>
      </c>
      <c r="K12" s="599"/>
      <c r="M12" s="599"/>
    </row>
    <row r="14" spans="1:13">
      <c r="A14" s="940" t="s">
        <v>18</v>
      </c>
      <c r="B14" s="941"/>
      <c r="C14" s="941"/>
      <c r="D14" s="941"/>
      <c r="E14" s="941"/>
      <c r="F14" s="941"/>
      <c r="G14" s="941"/>
      <c r="H14" s="941"/>
      <c r="I14" s="941"/>
      <c r="J14" s="1032">
        <f>SUM(B14:I14)</f>
        <v>0</v>
      </c>
      <c r="K14" s="535" t="s">
        <v>19</v>
      </c>
    </row>
    <row r="15" spans="1:13" ht="15">
      <c r="A15" s="942" t="s">
        <v>20</v>
      </c>
      <c r="B15" s="943">
        <v>304304</v>
      </c>
      <c r="C15" s="943">
        <v>224327</v>
      </c>
      <c r="D15" s="943">
        <v>44510</v>
      </c>
      <c r="E15" s="943">
        <v>80000</v>
      </c>
      <c r="F15" s="943"/>
      <c r="G15" s="943"/>
      <c r="H15" s="943"/>
      <c r="I15" s="943">
        <f>2000+86382</f>
        <v>88382</v>
      </c>
      <c r="J15" s="1033">
        <f>SUM(B15:I15)</f>
        <v>741523</v>
      </c>
      <c r="K15" s="944"/>
      <c r="L15" s="945"/>
      <c r="M15" s="599"/>
    </row>
    <row r="16" spans="1:13" s="543" customFormat="1">
      <c r="B16" s="544">
        <f>SUM(B3:B15)</f>
        <v>2059359</v>
      </c>
      <c r="C16" s="544">
        <f t="shared" ref="C16:H16" si="1">SUM(C3:C15)</f>
        <v>252795</v>
      </c>
      <c r="D16" s="544">
        <f t="shared" si="1"/>
        <v>52904</v>
      </c>
      <c r="E16" s="544">
        <f t="shared" si="1"/>
        <v>80000</v>
      </c>
      <c r="F16" s="544">
        <f t="shared" si="1"/>
        <v>0</v>
      </c>
      <c r="G16" s="544">
        <f t="shared" si="1"/>
        <v>0</v>
      </c>
      <c r="H16" s="544">
        <f t="shared" si="1"/>
        <v>264843</v>
      </c>
      <c r="I16" s="544">
        <f>SUM(I3:I15)</f>
        <v>470507</v>
      </c>
      <c r="J16" s="544">
        <f>SUM(J3:J15)</f>
        <v>3180408</v>
      </c>
      <c r="K16" s="946"/>
    </row>
    <row r="17" spans="1:15" s="543" customFormat="1">
      <c r="A17" s="543" t="s">
        <v>2445</v>
      </c>
      <c r="B17" s="544"/>
      <c r="C17" s="544"/>
      <c r="D17" s="544"/>
      <c r="E17" s="544"/>
      <c r="F17" s="544"/>
      <c r="G17" s="544"/>
      <c r="H17" s="544"/>
      <c r="I17" s="536">
        <f>9042+8181</f>
        <v>17223</v>
      </c>
      <c r="J17" s="536">
        <f>SUM(B17:I17)</f>
        <v>17223</v>
      </c>
      <c r="K17" s="946"/>
    </row>
    <row r="18" spans="1:15">
      <c r="A18" s="543" t="s">
        <v>21</v>
      </c>
      <c r="B18" s="536">
        <v>169317</v>
      </c>
      <c r="H18" s="536"/>
      <c r="I18" s="536">
        <f>7156+953</f>
        <v>8109</v>
      </c>
      <c r="J18" s="536">
        <f>SUM(B18:I18)</f>
        <v>177426</v>
      </c>
      <c r="K18" s="947">
        <f>+J17+J18</f>
        <v>194649</v>
      </c>
    </row>
    <row r="19" spans="1:15">
      <c r="A19" s="543" t="s">
        <v>118</v>
      </c>
      <c r="B19" s="544">
        <f>SUM(B16:B18)</f>
        <v>2228676</v>
      </c>
      <c r="C19" s="544">
        <f t="shared" ref="C19:I19" si="2">SUM(C16:C18)</f>
        <v>252795</v>
      </c>
      <c r="D19" s="544">
        <f t="shared" si="2"/>
        <v>52904</v>
      </c>
      <c r="E19" s="544">
        <f t="shared" si="2"/>
        <v>80000</v>
      </c>
      <c r="F19" s="544">
        <f t="shared" si="2"/>
        <v>0</v>
      </c>
      <c r="G19" s="544">
        <f t="shared" si="2"/>
        <v>0</v>
      </c>
      <c r="H19" s="544">
        <f t="shared" si="2"/>
        <v>264843</v>
      </c>
      <c r="I19" s="544">
        <f t="shared" si="2"/>
        <v>495839</v>
      </c>
      <c r="J19" s="544">
        <f>SUM(J16:J18)</f>
        <v>3375057</v>
      </c>
      <c r="K19" s="599"/>
    </row>
    <row r="20" spans="1:15">
      <c r="A20" s="543" t="s">
        <v>3191</v>
      </c>
      <c r="B20" s="544"/>
      <c r="C20" s="544"/>
      <c r="D20" s="544"/>
      <c r="E20" s="544"/>
      <c r="F20" s="544"/>
      <c r="G20" s="544"/>
      <c r="H20" s="544"/>
      <c r="I20" s="544"/>
      <c r="J20" s="544"/>
      <c r="K20" s="599"/>
    </row>
    <row r="21" spans="1:15">
      <c r="A21" s="939" t="s">
        <v>22</v>
      </c>
      <c r="B21" s="544"/>
      <c r="G21" s="599"/>
      <c r="H21" s="599"/>
      <c r="I21" s="599"/>
    </row>
    <row r="22" spans="1:15" ht="32.25" customHeight="1">
      <c r="A22" s="948" t="s">
        <v>11</v>
      </c>
      <c r="B22" s="948" t="s">
        <v>32</v>
      </c>
      <c r="C22" s="948" t="s">
        <v>1440</v>
      </c>
      <c r="D22" s="948" t="s">
        <v>106</v>
      </c>
      <c r="E22" s="948" t="s">
        <v>884</v>
      </c>
      <c r="F22" s="948" t="s">
        <v>2439</v>
      </c>
      <c r="G22" s="948" t="s">
        <v>2444</v>
      </c>
      <c r="H22" s="948" t="s">
        <v>2443</v>
      </c>
      <c r="I22" s="948" t="s">
        <v>27</v>
      </c>
      <c r="J22" s="948" t="s">
        <v>34</v>
      </c>
      <c r="K22" s="948" t="s">
        <v>26</v>
      </c>
      <c r="L22" s="948" t="s">
        <v>1510</v>
      </c>
      <c r="M22" s="948" t="s">
        <v>29</v>
      </c>
      <c r="N22" s="948" t="s">
        <v>30</v>
      </c>
    </row>
    <row r="23" spans="1:15" s="509" customFormat="1" ht="43.5" customHeight="1">
      <c r="A23" s="949" t="s">
        <v>3145</v>
      </c>
      <c r="B23" s="949" t="s">
        <v>3146</v>
      </c>
      <c r="C23" s="949" t="s">
        <v>3147</v>
      </c>
      <c r="D23" s="949" t="s">
        <v>107</v>
      </c>
      <c r="E23" s="949" t="s">
        <v>3196</v>
      </c>
      <c r="F23" s="949" t="s">
        <v>2440</v>
      </c>
      <c r="G23" s="949" t="s">
        <v>3194</v>
      </c>
      <c r="H23" s="949" t="s">
        <v>3148</v>
      </c>
      <c r="I23" s="949" t="s">
        <v>3149</v>
      </c>
      <c r="J23" s="949" t="s">
        <v>3150</v>
      </c>
      <c r="K23" s="949" t="s">
        <v>3151</v>
      </c>
      <c r="L23" s="949" t="s">
        <v>28</v>
      </c>
      <c r="M23" s="949" t="s">
        <v>2438</v>
      </c>
      <c r="N23" s="949" t="s">
        <v>31</v>
      </c>
      <c r="O23" s="950" t="s">
        <v>23</v>
      </c>
    </row>
    <row r="24" spans="1:15">
      <c r="A24" s="951">
        <f>+J3</f>
        <v>624093</v>
      </c>
      <c r="B24" s="952"/>
      <c r="C24" s="952"/>
      <c r="D24" s="953"/>
      <c r="E24" s="953"/>
      <c r="F24" s="953"/>
      <c r="G24" s="952"/>
      <c r="H24" s="954"/>
      <c r="I24" s="952"/>
      <c r="J24" s="952"/>
      <c r="K24" s="952"/>
      <c r="L24" s="952"/>
      <c r="M24" s="952"/>
      <c r="N24" s="952"/>
      <c r="O24" s="599">
        <f>SUM(A24:N24)</f>
        <v>624093</v>
      </c>
    </row>
    <row r="25" spans="1:15">
      <c r="A25" s="952"/>
      <c r="B25" s="951">
        <f>+J4</f>
        <v>112441</v>
      </c>
      <c r="C25" s="951"/>
      <c r="D25" s="955"/>
      <c r="E25" s="955"/>
      <c r="F25" s="953"/>
      <c r="G25" s="952"/>
      <c r="H25" s="954"/>
      <c r="I25" s="952"/>
      <c r="J25" s="952"/>
      <c r="K25" s="952"/>
      <c r="L25" s="952"/>
      <c r="M25" s="952"/>
      <c r="N25" s="952"/>
      <c r="O25" s="599">
        <f t="shared" ref="O25:O35" si="3">SUM(A25:N25)</f>
        <v>112441</v>
      </c>
    </row>
    <row r="26" spans="1:15">
      <c r="A26" s="952"/>
      <c r="B26" s="952"/>
      <c r="C26" s="952"/>
      <c r="D26" s="953"/>
      <c r="E26" s="953"/>
      <c r="F26" s="956"/>
      <c r="G26" s="957"/>
      <c r="H26" s="958"/>
      <c r="I26" s="957">
        <f>+B41+A41</f>
        <v>713700</v>
      </c>
      <c r="J26" s="957"/>
      <c r="K26" s="957">
        <f>+A46+B46</f>
        <v>378874.05</v>
      </c>
      <c r="L26" s="957"/>
      <c r="M26" s="957"/>
      <c r="N26" s="957">
        <f>+C41+C46</f>
        <v>101495.95</v>
      </c>
      <c r="O26" s="599">
        <f t="shared" si="3"/>
        <v>1194070</v>
      </c>
    </row>
    <row r="27" spans="1:15">
      <c r="A27" s="952"/>
      <c r="B27" s="952"/>
      <c r="C27" s="952"/>
      <c r="D27" s="953"/>
      <c r="E27" s="953"/>
      <c r="F27" s="953"/>
      <c r="G27" s="952"/>
      <c r="H27" s="958">
        <f>+A56</f>
        <v>38088.71</v>
      </c>
      <c r="I27" s="957"/>
      <c r="J27" s="957"/>
      <c r="K27" s="957"/>
      <c r="L27" s="957"/>
      <c r="M27" s="957"/>
      <c r="N27" s="957">
        <f>+C56</f>
        <v>3538.3</v>
      </c>
      <c r="O27" s="599">
        <f t="shared" si="3"/>
        <v>41627.01</v>
      </c>
    </row>
    <row r="28" spans="1:15">
      <c r="A28" s="952"/>
      <c r="B28" s="952"/>
      <c r="C28" s="957"/>
      <c r="D28" s="956"/>
      <c r="E28" s="956"/>
      <c r="F28" s="952"/>
      <c r="G28" s="952"/>
      <c r="H28" s="954"/>
      <c r="I28" s="952"/>
      <c r="J28" s="957">
        <f>+J9</f>
        <v>19616</v>
      </c>
      <c r="K28" s="952"/>
      <c r="L28" s="952"/>
      <c r="M28" s="952"/>
      <c r="N28" s="957"/>
      <c r="O28" s="599">
        <f t="shared" si="3"/>
        <v>19616</v>
      </c>
    </row>
    <row r="29" spans="1:15">
      <c r="A29" s="952"/>
      <c r="B29" s="952"/>
      <c r="C29" s="957"/>
      <c r="D29" s="956"/>
      <c r="E29" s="956">
        <f>J5</f>
        <v>2562</v>
      </c>
      <c r="F29" s="952"/>
      <c r="G29" s="952"/>
      <c r="H29" s="954"/>
      <c r="I29" s="952"/>
      <c r="J29" s="957"/>
      <c r="K29" s="952"/>
      <c r="L29" s="952"/>
      <c r="M29" s="952"/>
      <c r="N29" s="957"/>
      <c r="O29" s="599">
        <f t="shared" si="3"/>
        <v>2562</v>
      </c>
    </row>
    <row r="30" spans="1:15">
      <c r="A30" s="952"/>
      <c r="B30" s="952"/>
      <c r="C30" s="957"/>
      <c r="D30" s="957">
        <f>I12</f>
        <v>0</v>
      </c>
      <c r="E30" s="957"/>
      <c r="F30" s="952"/>
      <c r="G30" s="952"/>
      <c r="H30" s="952"/>
      <c r="I30" s="952"/>
      <c r="J30" s="957"/>
      <c r="K30" s="952"/>
      <c r="L30" s="952"/>
      <c r="M30" s="952"/>
      <c r="N30" s="957"/>
      <c r="O30" s="599">
        <f t="shared" si="3"/>
        <v>0</v>
      </c>
    </row>
    <row r="31" spans="1:15">
      <c r="A31" s="952"/>
      <c r="B31" s="952"/>
      <c r="C31" s="952"/>
      <c r="D31" s="952"/>
      <c r="E31" s="952"/>
      <c r="F31" s="957">
        <f>+J11</f>
        <v>48605</v>
      </c>
      <c r="G31" s="957"/>
      <c r="H31" s="952"/>
      <c r="I31" s="952"/>
      <c r="J31" s="957"/>
      <c r="K31" s="952"/>
      <c r="L31" s="957"/>
      <c r="M31" s="952"/>
      <c r="N31" s="952"/>
      <c r="O31" s="599">
        <f t="shared" si="3"/>
        <v>48605</v>
      </c>
    </row>
    <row r="32" spans="1:15">
      <c r="A32" s="952"/>
      <c r="B32" s="952"/>
      <c r="C32" s="952"/>
      <c r="D32" s="953"/>
      <c r="E32" s="953"/>
      <c r="F32" s="953"/>
      <c r="G32" s="952"/>
      <c r="H32" s="954"/>
      <c r="I32" s="952"/>
      <c r="J32" s="952"/>
      <c r="K32" s="952"/>
      <c r="L32" s="952"/>
      <c r="M32" s="957">
        <f>+J8</f>
        <v>38506</v>
      </c>
      <c r="N32" s="952"/>
      <c r="O32" s="599">
        <f t="shared" si="3"/>
        <v>38506</v>
      </c>
    </row>
    <row r="33" spans="1:15">
      <c r="A33" s="952"/>
      <c r="B33" s="952"/>
      <c r="C33" s="952"/>
      <c r="D33" s="953"/>
      <c r="E33" s="953"/>
      <c r="F33" s="953"/>
      <c r="G33" s="957">
        <f>+A51</f>
        <v>178425</v>
      </c>
      <c r="I33" s="952"/>
      <c r="J33" s="952"/>
      <c r="K33" s="952"/>
      <c r="L33" s="952"/>
      <c r="M33" s="957"/>
      <c r="N33" s="957">
        <f>+C51</f>
        <v>16575</v>
      </c>
      <c r="O33" s="599">
        <f t="shared" si="3"/>
        <v>195000</v>
      </c>
    </row>
    <row r="34" spans="1:15">
      <c r="A34" s="952"/>
      <c r="B34" s="952"/>
      <c r="C34" s="952"/>
      <c r="D34" s="953"/>
      <c r="E34" s="953"/>
      <c r="F34" s="953"/>
      <c r="G34" s="952"/>
      <c r="H34" s="954"/>
      <c r="I34" s="952"/>
      <c r="J34" s="952"/>
      <c r="K34" s="952"/>
      <c r="L34" s="957">
        <f>+J10</f>
        <v>162365</v>
      </c>
      <c r="M34" s="952"/>
      <c r="N34" s="957"/>
      <c r="O34" s="599">
        <f t="shared" si="3"/>
        <v>162365</v>
      </c>
    </row>
    <row r="35" spans="1:15">
      <c r="A35" s="952"/>
      <c r="B35" s="952"/>
      <c r="C35" s="957">
        <f>+J15</f>
        <v>741523</v>
      </c>
      <c r="D35" s="956"/>
      <c r="E35" s="956"/>
      <c r="F35" s="953"/>
      <c r="G35" s="952"/>
      <c r="H35" s="954"/>
      <c r="I35" s="952"/>
      <c r="J35" s="952"/>
      <c r="K35" s="952"/>
      <c r="L35" s="952"/>
      <c r="M35" s="952"/>
      <c r="N35" s="952"/>
      <c r="O35" s="599">
        <f t="shared" si="3"/>
        <v>741523</v>
      </c>
    </row>
    <row r="36" spans="1:15">
      <c r="A36" s="946">
        <f t="shared" ref="A36:F36" si="4">SUM(A24:A35)</f>
        <v>624093</v>
      </c>
      <c r="B36" s="946">
        <f t="shared" si="4"/>
        <v>112441</v>
      </c>
      <c r="C36" s="946">
        <f t="shared" si="4"/>
        <v>741523</v>
      </c>
      <c r="D36" s="946">
        <f t="shared" si="4"/>
        <v>0</v>
      </c>
      <c r="E36" s="946">
        <f t="shared" si="4"/>
        <v>2562</v>
      </c>
      <c r="F36" s="946">
        <f t="shared" si="4"/>
        <v>48605</v>
      </c>
      <c r="G36" s="946">
        <f t="shared" ref="G36:N36" si="5">SUM(G24:G35)</f>
        <v>178425</v>
      </c>
      <c r="H36" s="946">
        <f t="shared" si="5"/>
        <v>38088.71</v>
      </c>
      <c r="I36" s="946">
        <f t="shared" si="5"/>
        <v>713700</v>
      </c>
      <c r="J36" s="946">
        <f t="shared" si="5"/>
        <v>19616</v>
      </c>
      <c r="K36" s="946">
        <f t="shared" si="5"/>
        <v>378874.05</v>
      </c>
      <c r="L36" s="946">
        <f t="shared" si="5"/>
        <v>162365</v>
      </c>
      <c r="M36" s="946">
        <f t="shared" si="5"/>
        <v>38506</v>
      </c>
      <c r="N36" s="946">
        <f t="shared" si="5"/>
        <v>121609.25</v>
      </c>
      <c r="O36" s="946">
        <f>SUM(O24:O35)</f>
        <v>3180408.01</v>
      </c>
    </row>
    <row r="38" spans="1:15">
      <c r="L38" s="599"/>
      <c r="M38" s="599"/>
    </row>
    <row r="39" spans="1:15">
      <c r="A39" s="1390" t="s">
        <v>24</v>
      </c>
      <c r="B39" s="1390"/>
      <c r="C39" s="1390"/>
      <c r="D39" s="1390"/>
      <c r="E39" s="1390"/>
      <c r="F39" s="1390"/>
      <c r="M39" s="599"/>
    </row>
    <row r="40" spans="1:15" s="618" customFormat="1">
      <c r="A40" s="959">
        <v>0.91500000000000004</v>
      </c>
      <c r="B40" s="960"/>
      <c r="C40" s="959">
        <v>8.5000000000000006E-2</v>
      </c>
      <c r="D40" s="960">
        <v>1</v>
      </c>
      <c r="F40" s="618" t="s">
        <v>33</v>
      </c>
      <c r="L40" s="628"/>
    </row>
    <row r="41" spans="1:15" s="618" customFormat="1">
      <c r="A41" s="620">
        <f>+A40*D41</f>
        <v>713700</v>
      </c>
      <c r="B41" s="620"/>
      <c r="C41" s="620">
        <f>+D41*C40</f>
        <v>66300</v>
      </c>
      <c r="D41" s="961">
        <f>+B6</f>
        <v>780000</v>
      </c>
    </row>
    <row r="42" spans="1:15" s="618" customFormat="1">
      <c r="B42" s="628">
        <f>+A41+B41+C41</f>
        <v>780000</v>
      </c>
    </row>
    <row r="43" spans="1:15">
      <c r="A43" s="535"/>
      <c r="G43" s="962"/>
      <c r="H43" s="962"/>
      <c r="I43" s="962"/>
      <c r="J43" s="962"/>
      <c r="K43" s="962"/>
      <c r="L43" s="963"/>
    </row>
    <row r="44" spans="1:15">
      <c r="A44" s="1390" t="s">
        <v>25</v>
      </c>
      <c r="B44" s="1390"/>
      <c r="C44" s="1390"/>
      <c r="D44" s="1390"/>
      <c r="E44" s="1390"/>
      <c r="F44" s="1390"/>
      <c r="G44" s="909"/>
      <c r="H44" s="964"/>
      <c r="I44" s="909"/>
      <c r="J44" s="909"/>
      <c r="K44" s="909"/>
      <c r="L44" s="909"/>
    </row>
    <row r="45" spans="1:15" s="618" customFormat="1">
      <c r="A45" s="959">
        <v>0.91500000000000004</v>
      </c>
      <c r="B45" s="960"/>
      <c r="C45" s="959">
        <v>8.5000000000000006E-2</v>
      </c>
      <c r="D45" s="960">
        <v>1</v>
      </c>
    </row>
    <row r="46" spans="1:15" s="618" customFormat="1">
      <c r="A46" s="620">
        <f>+A45*D46</f>
        <v>378874.05</v>
      </c>
      <c r="B46" s="620"/>
      <c r="C46" s="620">
        <f>+D46*C45</f>
        <v>35195.949999999997</v>
      </c>
      <c r="D46" s="961">
        <f>SUM(C6:I6)</f>
        <v>414070</v>
      </c>
      <c r="H46" s="628"/>
    </row>
    <row r="47" spans="1:15" s="618" customFormat="1">
      <c r="B47" s="628">
        <f>+A46+B46+C46</f>
        <v>414070</v>
      </c>
    </row>
    <row r="48" spans="1:15">
      <c r="A48" s="535"/>
    </row>
    <row r="49" spans="1:6">
      <c r="A49" s="1390" t="s">
        <v>2441</v>
      </c>
      <c r="B49" s="1390"/>
      <c r="C49" s="1390"/>
      <c r="D49" s="1390"/>
      <c r="E49" s="1390"/>
      <c r="F49" s="1390"/>
    </row>
    <row r="50" spans="1:6" s="618" customFormat="1">
      <c r="A50" s="965">
        <f>(100-8.5)/100</f>
        <v>0.91500000000000004</v>
      </c>
      <c r="B50" s="960"/>
      <c r="C50" s="959">
        <v>8.5000000000000006E-2</v>
      </c>
      <c r="D50" s="960">
        <v>1</v>
      </c>
    </row>
    <row r="51" spans="1:6" s="618" customFormat="1">
      <c r="A51" s="620">
        <f>+A50*D51</f>
        <v>178425</v>
      </c>
      <c r="B51" s="620">
        <f>+D51*B50</f>
        <v>0</v>
      </c>
      <c r="C51" s="620">
        <f>+D51*C50</f>
        <v>16575</v>
      </c>
      <c r="D51" s="966">
        <f>+B7</f>
        <v>195000</v>
      </c>
    </row>
    <row r="52" spans="1:6" s="618" customFormat="1">
      <c r="B52" s="628">
        <f>+B7</f>
        <v>195000</v>
      </c>
    </row>
    <row r="54" spans="1:6">
      <c r="A54" s="1390" t="s">
        <v>2442</v>
      </c>
      <c r="B54" s="1390"/>
      <c r="C54" s="1390"/>
      <c r="D54" s="1390"/>
      <c r="E54" s="1390"/>
      <c r="F54" s="1390"/>
    </row>
    <row r="55" spans="1:6">
      <c r="A55" s="965">
        <f>(100-8.5)/100</f>
        <v>0.91500000000000004</v>
      </c>
      <c r="B55" s="960"/>
      <c r="C55" s="959">
        <v>8.5000000000000006E-2</v>
      </c>
      <c r="D55" s="960">
        <v>1</v>
      </c>
      <c r="E55" s="618"/>
      <c r="F55" s="618"/>
    </row>
    <row r="56" spans="1:6">
      <c r="A56" s="620">
        <f>+A55*D56</f>
        <v>38088.71</v>
      </c>
      <c r="B56" s="620">
        <f>+D56*B55</f>
        <v>0</v>
      </c>
      <c r="C56" s="620">
        <f>+D56*C55</f>
        <v>3538.3</v>
      </c>
      <c r="D56" s="966">
        <f>+I7</f>
        <v>41627</v>
      </c>
      <c r="E56" s="618"/>
      <c r="F56" s="618"/>
    </row>
    <row r="57" spans="1:6">
      <c r="A57" s="618"/>
      <c r="B57" s="628">
        <f>+A56+B56+C56</f>
        <v>41627.01</v>
      </c>
      <c r="C57" s="618"/>
      <c r="D57" s="618"/>
      <c r="E57" s="618"/>
      <c r="F57" s="618"/>
    </row>
  </sheetData>
  <mergeCells count="5">
    <mergeCell ref="A54:F54"/>
    <mergeCell ref="C1:G1"/>
    <mergeCell ref="A39:F39"/>
    <mergeCell ref="A44:F44"/>
    <mergeCell ref="A49:F49"/>
  </mergeCells>
  <phoneticPr fontId="96" type="noConversion"/>
  <pageMargins left="0.15748031496062992" right="0.27559055118110237" top="0.62992125984251968" bottom="0.70866141732283472" header="0.43307086614173229" footer="0.51181102362204722"/>
  <pageSetup paperSize="9" scale="64" orientation="landscape" r:id="rId1"/>
  <headerFooter alignWithMargins="0">
    <oddHeader>&amp;C&amp;A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20"/>
  <sheetViews>
    <sheetView view="pageBreakPreview" topLeftCell="A67" zoomScale="75" zoomScaleNormal="130" zoomScaleSheetLayoutView="75" workbookViewId="0">
      <selection activeCell="K125" sqref="K125"/>
    </sheetView>
  </sheetViews>
  <sheetFormatPr defaultRowHeight="12.75"/>
  <cols>
    <col min="1" max="2" width="3.42578125" style="938" customWidth="1"/>
    <col min="3" max="3" width="48.28515625" style="535" customWidth="1"/>
    <col min="4" max="4" width="13.5703125" style="880" customWidth="1"/>
    <col min="5" max="5" width="14.42578125" style="880" bestFit="1" customWidth="1"/>
    <col min="6" max="6" width="13.85546875" style="880" bestFit="1" customWidth="1"/>
    <col min="7" max="7" width="12.5703125" style="881" bestFit="1" customWidth="1"/>
    <col min="8" max="8" width="9.140625" style="535"/>
    <col min="9" max="9" width="13.7109375" style="535" bestFit="1" customWidth="1"/>
    <col min="10" max="10" width="13.85546875" style="535" customWidth="1"/>
    <col min="11" max="11" width="11.140625" style="535" customWidth="1"/>
    <col min="12" max="16384" width="9.140625" style="535"/>
  </cols>
  <sheetData>
    <row r="1" spans="1:9" ht="15.75">
      <c r="A1" s="879"/>
      <c r="B1" s="879"/>
      <c r="C1" s="543"/>
    </row>
    <row r="2" spans="1:9" s="618" customFormat="1" ht="21">
      <c r="A2" s="1394" t="s">
        <v>2383</v>
      </c>
      <c r="B2" s="1395"/>
      <c r="C2" s="1395"/>
      <c r="D2" s="1395"/>
      <c r="E2" s="1396"/>
      <c r="F2" s="1397" t="s">
        <v>2384</v>
      </c>
      <c r="G2" s="1397"/>
    </row>
    <row r="3" spans="1:9" s="618" customFormat="1" ht="13.5" thickBot="1">
      <c r="A3" s="882"/>
      <c r="B3" s="882"/>
      <c r="C3" s="883"/>
      <c r="D3" s="884"/>
      <c r="E3" s="884"/>
      <c r="F3" s="884"/>
      <c r="G3" s="885"/>
    </row>
    <row r="4" spans="1:9" s="618" customFormat="1" ht="12.75" customHeight="1">
      <c r="A4" s="1400" t="s">
        <v>3202</v>
      </c>
      <c r="B4" s="1401"/>
      <c r="C4" s="1401"/>
      <c r="D4" s="1404" t="s">
        <v>120</v>
      </c>
      <c r="E4" s="1404" t="s">
        <v>121</v>
      </c>
      <c r="F4" s="1398" t="s">
        <v>2388</v>
      </c>
      <c r="G4" s="1399"/>
    </row>
    <row r="5" spans="1:9" s="618" customFormat="1">
      <c r="A5" s="1402"/>
      <c r="B5" s="1403"/>
      <c r="C5" s="1403"/>
      <c r="D5" s="1397"/>
      <c r="E5" s="1397"/>
      <c r="F5" s="886" t="s">
        <v>2386</v>
      </c>
      <c r="G5" s="887" t="s">
        <v>2387</v>
      </c>
    </row>
    <row r="6" spans="1:9">
      <c r="A6" s="888"/>
      <c r="B6" s="889"/>
      <c r="C6" s="890"/>
      <c r="D6" s="891"/>
      <c r="E6" s="891"/>
      <c r="F6" s="891"/>
      <c r="G6" s="892"/>
    </row>
    <row r="7" spans="1:9">
      <c r="A7" s="893" t="s">
        <v>608</v>
      </c>
      <c r="B7" s="894"/>
      <c r="C7" s="895" t="s">
        <v>609</v>
      </c>
      <c r="D7" s="1119"/>
      <c r="E7" s="896"/>
      <c r="F7" s="896"/>
      <c r="G7" s="897"/>
    </row>
    <row r="8" spans="1:9">
      <c r="A8" s="893"/>
      <c r="B8" s="894"/>
      <c r="C8" s="898"/>
      <c r="D8" s="1119"/>
      <c r="E8" s="896"/>
      <c r="F8" s="896"/>
      <c r="G8" s="897"/>
    </row>
    <row r="9" spans="1:9" s="543" customFormat="1">
      <c r="A9" s="893">
        <v>1</v>
      </c>
      <c r="B9" s="895" t="s">
        <v>610</v>
      </c>
      <c r="C9" s="895"/>
      <c r="D9" s="1120">
        <f>D10+D11+D18+D23</f>
        <v>31892767</v>
      </c>
      <c r="E9" s="899">
        <f>E10+E11+E18+E23</f>
        <v>35906512</v>
      </c>
      <c r="F9" s="899">
        <f>+D9-E9</f>
        <v>-4013745</v>
      </c>
      <c r="G9" s="900">
        <f t="shared" ref="G9:G35" si="0">IF(E9=0,"-    ",F9/E9)</f>
        <v>-0.1118</v>
      </c>
      <c r="I9" s="901"/>
    </row>
    <row r="10" spans="1:9">
      <c r="A10" s="902"/>
      <c r="B10" s="903" t="s">
        <v>503</v>
      </c>
      <c r="C10" s="903"/>
      <c r="D10" s="908">
        <f ca="1">'CE ministeriale'!AH29+'CE ministeriale'!AH30</f>
        <v>27258838</v>
      </c>
      <c r="E10" s="904">
        <f ca="1">'CE ministeriale'!AI29+'CE ministeriale'!AI30</f>
        <v>30488716</v>
      </c>
      <c r="F10" s="904">
        <f t="shared" ref="F10:F73" si="1">+D10-E10</f>
        <v>-3229878</v>
      </c>
      <c r="G10" s="905">
        <f t="shared" si="0"/>
        <v>-0.10589999999999999</v>
      </c>
      <c r="I10" s="906"/>
    </row>
    <row r="11" spans="1:9">
      <c r="A11" s="893"/>
      <c r="B11" s="903" t="s">
        <v>502</v>
      </c>
      <c r="C11" s="903"/>
      <c r="D11" s="908">
        <f ca="1">SUM(D12:D17)</f>
        <v>18707</v>
      </c>
      <c r="E11" s="904">
        <f ca="1">SUM(E12:E17)</f>
        <v>18707</v>
      </c>
      <c r="F11" s="904">
        <f t="shared" si="1"/>
        <v>0</v>
      </c>
      <c r="G11" s="905">
        <f t="shared" si="0"/>
        <v>0</v>
      </c>
    </row>
    <row r="12" spans="1:9">
      <c r="A12" s="893"/>
      <c r="B12" s="907"/>
      <c r="C12" s="903" t="s">
        <v>2401</v>
      </c>
      <c r="D12" s="908">
        <f ca="1">'CE ministeriale'!AH33</f>
        <v>0</v>
      </c>
      <c r="E12" s="908">
        <f ca="1">'CE ministeriale'!AI33</f>
        <v>0</v>
      </c>
      <c r="F12" s="908">
        <f t="shared" si="1"/>
        <v>0</v>
      </c>
      <c r="G12" s="905" t="str">
        <f t="shared" si="0"/>
        <v xml:space="preserve">-    </v>
      </c>
    </row>
    <row r="13" spans="1:9">
      <c r="A13" s="902"/>
      <c r="B13" s="907"/>
      <c r="C13" s="903" t="s">
        <v>2402</v>
      </c>
      <c r="D13" s="908">
        <f ca="1">'CE ministeriale'!AH34</f>
        <v>0</v>
      </c>
      <c r="E13" s="908">
        <f ca="1">'CE ministeriale'!AI4</f>
        <v>0</v>
      </c>
      <c r="F13" s="908">
        <f t="shared" si="1"/>
        <v>0</v>
      </c>
      <c r="G13" s="905" t="str">
        <f t="shared" si="0"/>
        <v xml:space="preserve">-    </v>
      </c>
    </row>
    <row r="14" spans="1:9">
      <c r="A14" s="893"/>
      <c r="B14" s="907"/>
      <c r="C14" s="903" t="s">
        <v>2419</v>
      </c>
      <c r="D14" s="908">
        <f ca="1">'CE ministeriale'!AH35</f>
        <v>0</v>
      </c>
      <c r="E14" s="908">
        <f ca="1">'CE ministeriale'!AI35</f>
        <v>0</v>
      </c>
      <c r="F14" s="908">
        <f t="shared" si="1"/>
        <v>0</v>
      </c>
      <c r="G14" s="905" t="str">
        <f t="shared" si="0"/>
        <v xml:space="preserve">-    </v>
      </c>
    </row>
    <row r="15" spans="1:9">
      <c r="A15" s="902"/>
      <c r="B15" s="907"/>
      <c r="C15" s="903" t="s">
        <v>2420</v>
      </c>
      <c r="D15" s="908">
        <f ca="1">'CE ministeriale'!AH36</f>
        <v>18707</v>
      </c>
      <c r="E15" s="908">
        <f ca="1">'CE ministeriale'!AI36</f>
        <v>18707</v>
      </c>
      <c r="F15" s="908">
        <f t="shared" si="1"/>
        <v>0</v>
      </c>
      <c r="G15" s="905">
        <f t="shared" si="0"/>
        <v>0</v>
      </c>
    </row>
    <row r="16" spans="1:9">
      <c r="A16" s="902"/>
      <c r="B16" s="907"/>
      <c r="C16" s="903" t="s">
        <v>2421</v>
      </c>
      <c r="D16" s="908">
        <f ca="1">'CE ministeriale'!AH37</f>
        <v>0</v>
      </c>
      <c r="E16" s="908">
        <f ca="1">'CE ministeriale'!AI37</f>
        <v>0</v>
      </c>
      <c r="F16" s="908">
        <f t="shared" si="1"/>
        <v>0</v>
      </c>
      <c r="G16" s="905" t="str">
        <f t="shared" si="0"/>
        <v xml:space="preserve">-    </v>
      </c>
    </row>
    <row r="17" spans="1:7">
      <c r="A17" s="893"/>
      <c r="B17" s="907"/>
      <c r="C17" s="903" t="s">
        <v>2422</v>
      </c>
      <c r="D17" s="908">
        <f ca="1">'CE ministeriale'!AH40</f>
        <v>0</v>
      </c>
      <c r="E17" s="908">
        <f ca="1">'CE ministeriale'!AI40</f>
        <v>0</v>
      </c>
      <c r="F17" s="908">
        <f t="shared" si="1"/>
        <v>0</v>
      </c>
      <c r="G17" s="905" t="str">
        <f t="shared" si="0"/>
        <v xml:space="preserve">-    </v>
      </c>
    </row>
    <row r="18" spans="1:7">
      <c r="A18" s="902"/>
      <c r="B18" s="907" t="s">
        <v>501</v>
      </c>
      <c r="C18" s="903"/>
      <c r="D18" s="908">
        <f ca="1">SUM(D19:D22)</f>
        <v>4615222</v>
      </c>
      <c r="E18" s="908">
        <f ca="1">SUM(E19:E22)</f>
        <v>5299089</v>
      </c>
      <c r="F18" s="908">
        <f t="shared" si="1"/>
        <v>-683867</v>
      </c>
      <c r="G18" s="905">
        <f t="shared" si="0"/>
        <v>-0.12909999999999999</v>
      </c>
    </row>
    <row r="19" spans="1:7">
      <c r="A19" s="902"/>
      <c r="B19" s="907"/>
      <c r="C19" s="903" t="s">
        <v>2477</v>
      </c>
      <c r="D19" s="908">
        <f ca="1">'CE ministeriale'!AH45</f>
        <v>2007397</v>
      </c>
      <c r="E19" s="908">
        <f ca="1">'CE ministeriale'!AI45</f>
        <v>2509246</v>
      </c>
      <c r="F19" s="908">
        <f t="shared" si="1"/>
        <v>-501849</v>
      </c>
      <c r="G19" s="905">
        <f t="shared" si="0"/>
        <v>-0.2</v>
      </c>
    </row>
    <row r="20" spans="1:7">
      <c r="A20" s="902"/>
      <c r="B20" s="907"/>
      <c r="C20" s="903" t="s">
        <v>2478</v>
      </c>
      <c r="D20" s="908">
        <f ca="1">'CE ministeriale'!AH46</f>
        <v>964141</v>
      </c>
      <c r="E20" s="908">
        <f ca="1">'CE ministeriale'!AI46</f>
        <v>1127109</v>
      </c>
      <c r="F20" s="908">
        <f t="shared" si="1"/>
        <v>-162968</v>
      </c>
      <c r="G20" s="905">
        <f t="shared" si="0"/>
        <v>-0.14460000000000001</v>
      </c>
    </row>
    <row r="21" spans="1:7">
      <c r="A21" s="902"/>
      <c r="B21" s="907"/>
      <c r="C21" s="903" t="s">
        <v>2479</v>
      </c>
      <c r="D21" s="908">
        <f ca="1">'CE ministeriale'!AH47</f>
        <v>1410270</v>
      </c>
      <c r="E21" s="908">
        <f ca="1">'CE ministeriale'!AI47</f>
        <v>1477434</v>
      </c>
      <c r="F21" s="908">
        <f t="shared" si="1"/>
        <v>-67164</v>
      </c>
      <c r="G21" s="905">
        <f t="shared" si="0"/>
        <v>-4.5499999999999999E-2</v>
      </c>
    </row>
    <row r="22" spans="1:7">
      <c r="A22" s="902"/>
      <c r="B22" s="907"/>
      <c r="C22" s="903" t="s">
        <v>2480</v>
      </c>
      <c r="D22" s="908">
        <f ca="1">'CE ministeriale'!AH48</f>
        <v>233414</v>
      </c>
      <c r="E22" s="908">
        <f ca="1">'CE ministeriale'!AI48</f>
        <v>185300</v>
      </c>
      <c r="F22" s="908">
        <f t="shared" si="1"/>
        <v>48114</v>
      </c>
      <c r="G22" s="905">
        <f t="shared" si="0"/>
        <v>0.25969999999999999</v>
      </c>
    </row>
    <row r="23" spans="1:7">
      <c r="A23" s="902"/>
      <c r="B23" s="907" t="s">
        <v>500</v>
      </c>
      <c r="C23" s="903"/>
      <c r="D23" s="908">
        <f ca="1">'CE ministeriale'!AH49</f>
        <v>0</v>
      </c>
      <c r="E23" s="908">
        <f ca="1">'CE ministeriale'!AI49</f>
        <v>100000</v>
      </c>
      <c r="F23" s="908">
        <f t="shared" si="1"/>
        <v>-100000</v>
      </c>
      <c r="G23" s="905">
        <f t="shared" si="0"/>
        <v>-1</v>
      </c>
    </row>
    <row r="24" spans="1:7" s="543" customFormat="1">
      <c r="A24" s="893">
        <v>2</v>
      </c>
      <c r="B24" s="895" t="s">
        <v>2481</v>
      </c>
      <c r="C24" s="895"/>
      <c r="D24" s="1120">
        <f ca="1">'CE ministeriale'!AH50</f>
        <v>0</v>
      </c>
      <c r="E24" s="899">
        <f ca="1">'CE ministeriale'!AI50</f>
        <v>0</v>
      </c>
      <c r="F24" s="899">
        <f t="shared" si="1"/>
        <v>0</v>
      </c>
      <c r="G24" s="900" t="str">
        <f t="shared" si="0"/>
        <v xml:space="preserve">-    </v>
      </c>
    </row>
    <row r="25" spans="1:7" s="543" customFormat="1">
      <c r="A25" s="893">
        <v>3</v>
      </c>
      <c r="B25" s="895" t="s">
        <v>2482</v>
      </c>
      <c r="C25" s="895"/>
      <c r="D25" s="1120">
        <f ca="1">'CE ministeriale'!AH53</f>
        <v>0</v>
      </c>
      <c r="E25" s="899">
        <f ca="1">'CE ministeriale'!AI53</f>
        <v>74171</v>
      </c>
      <c r="F25" s="899">
        <f t="shared" si="1"/>
        <v>-74171</v>
      </c>
      <c r="G25" s="900">
        <f t="shared" si="0"/>
        <v>-1</v>
      </c>
    </row>
    <row r="26" spans="1:7" s="543" customFormat="1">
      <c r="A26" s="893">
        <v>4</v>
      </c>
      <c r="B26" s="895" t="s">
        <v>2501</v>
      </c>
      <c r="C26" s="895"/>
      <c r="D26" s="1120">
        <f ca="1">SUM(D27:D29)</f>
        <v>33663820</v>
      </c>
      <c r="E26" s="899">
        <f ca="1">SUM(E27:E29)</f>
        <v>32155571</v>
      </c>
      <c r="F26" s="899">
        <f t="shared" si="1"/>
        <v>1508249</v>
      </c>
      <c r="G26" s="900">
        <f t="shared" si="0"/>
        <v>4.6899999999999997E-2</v>
      </c>
    </row>
    <row r="27" spans="1:7">
      <c r="A27" s="893"/>
      <c r="B27" s="903" t="s">
        <v>505</v>
      </c>
      <c r="C27" s="1121"/>
      <c r="D27" s="908">
        <f ca="1">'CE ministeriale'!AH59</f>
        <v>31526750</v>
      </c>
      <c r="E27" s="904">
        <f ca="1">'CE ministeriale'!AI59</f>
        <v>30225505</v>
      </c>
      <c r="F27" s="904">
        <f t="shared" si="1"/>
        <v>1301245</v>
      </c>
      <c r="G27" s="905">
        <f t="shared" si="0"/>
        <v>4.3099999999999999E-2</v>
      </c>
    </row>
    <row r="28" spans="1:7">
      <c r="A28" s="902"/>
      <c r="B28" s="903" t="s">
        <v>499</v>
      </c>
      <c r="C28" s="1121"/>
      <c r="D28" s="908">
        <f ca="1">'CE ministeriale'!AH93</f>
        <v>840495</v>
      </c>
      <c r="E28" s="904">
        <f ca="1">'CE ministeriale'!AI93</f>
        <v>829840</v>
      </c>
      <c r="F28" s="904">
        <f t="shared" si="1"/>
        <v>10655</v>
      </c>
      <c r="G28" s="905">
        <f t="shared" si="0"/>
        <v>1.2800000000000001E-2</v>
      </c>
    </row>
    <row r="29" spans="1:7">
      <c r="A29" s="893"/>
      <c r="B29" s="903" t="s">
        <v>504</v>
      </c>
      <c r="C29" s="909"/>
      <c r="D29" s="904">
        <f ca="1">'CE ministeriale'!AH87+'CE ministeriale'!AH92</f>
        <v>1296575</v>
      </c>
      <c r="E29" s="904">
        <f ca="1">'CE ministeriale'!AI87+'CE ministeriale'!AI92</f>
        <v>1100226</v>
      </c>
      <c r="F29" s="904">
        <f t="shared" si="1"/>
        <v>196349</v>
      </c>
      <c r="G29" s="905">
        <f t="shared" si="0"/>
        <v>0.17849999999999999</v>
      </c>
    </row>
    <row r="30" spans="1:7" s="543" customFormat="1">
      <c r="A30" s="893">
        <v>5</v>
      </c>
      <c r="B30" s="895" t="s">
        <v>2502</v>
      </c>
      <c r="C30" s="895"/>
      <c r="D30" s="899">
        <f ca="1">'CE ministeriale'!AH102+'CE ministeriale'!AH103+'CE ministeriale'!AH106+'CE ministeriale'!AH110+'CE ministeriale'!AH114</f>
        <v>574102</v>
      </c>
      <c r="E30" s="899">
        <f ca="1">'CE ministeriale'!AI102+'CE ministeriale'!AI103+'CE ministeriale'!AI106+'CE ministeriale'!AI110+'CE ministeriale'!AI114</f>
        <v>1071721</v>
      </c>
      <c r="F30" s="899">
        <f t="shared" si="1"/>
        <v>-497619</v>
      </c>
      <c r="G30" s="900">
        <f t="shared" si="0"/>
        <v>-0.46429999999999999</v>
      </c>
    </row>
    <row r="31" spans="1:7" s="543" customFormat="1">
      <c r="A31" s="893">
        <v>6</v>
      </c>
      <c r="B31" s="895" t="s">
        <v>2506</v>
      </c>
      <c r="C31" s="895"/>
      <c r="D31" s="899">
        <f ca="1">'CE ministeriale'!AH120</f>
        <v>1706400</v>
      </c>
      <c r="E31" s="899">
        <f ca="1">'CE ministeriale'!AI120</f>
        <v>1666955</v>
      </c>
      <c r="F31" s="899">
        <f t="shared" si="1"/>
        <v>39445</v>
      </c>
      <c r="G31" s="900">
        <f t="shared" si="0"/>
        <v>2.3699999999999999E-2</v>
      </c>
    </row>
    <row r="32" spans="1:7" s="543" customFormat="1">
      <c r="A32" s="893">
        <v>7</v>
      </c>
      <c r="B32" s="895" t="s">
        <v>2503</v>
      </c>
      <c r="C32" s="895"/>
      <c r="D32" s="899">
        <f ca="1">'CE ministeriale'!AH124</f>
        <v>2052852</v>
      </c>
      <c r="E32" s="899">
        <f ca="1">'CE ministeriale'!AI124</f>
        <v>2052852</v>
      </c>
      <c r="F32" s="899">
        <f t="shared" si="1"/>
        <v>0</v>
      </c>
      <c r="G32" s="900">
        <f t="shared" si="0"/>
        <v>0</v>
      </c>
    </row>
    <row r="33" spans="1:9" s="543" customFormat="1">
      <c r="A33" s="893">
        <v>8</v>
      </c>
      <c r="B33" s="895" t="s">
        <v>2504</v>
      </c>
      <c r="C33" s="895"/>
      <c r="D33" s="910">
        <f ca="1">'CE ministeriale'!AH131</f>
        <v>0</v>
      </c>
      <c r="E33" s="910">
        <f ca="1">'CE ministeriale'!AI131</f>
        <v>0</v>
      </c>
      <c r="F33" s="910">
        <f t="shared" si="1"/>
        <v>0</v>
      </c>
      <c r="G33" s="900" t="str">
        <f t="shared" si="0"/>
        <v xml:space="preserve">-    </v>
      </c>
    </row>
    <row r="34" spans="1:9" s="543" customFormat="1">
      <c r="A34" s="893">
        <v>9</v>
      </c>
      <c r="B34" s="895" t="s">
        <v>2505</v>
      </c>
      <c r="C34" s="895"/>
      <c r="D34" s="910">
        <f ca="1">'CE ministeriale'!AH132</f>
        <v>220116</v>
      </c>
      <c r="E34" s="910">
        <f ca="1">'CE ministeriale'!AI132</f>
        <v>156563</v>
      </c>
      <c r="F34" s="910">
        <f t="shared" si="1"/>
        <v>63553</v>
      </c>
      <c r="G34" s="900">
        <f t="shared" si="0"/>
        <v>0.40589999999999998</v>
      </c>
    </row>
    <row r="35" spans="1:9" s="543" customFormat="1">
      <c r="A35" s="1407" t="s">
        <v>2507</v>
      </c>
      <c r="B35" s="1408"/>
      <c r="C35" s="1408"/>
      <c r="D35" s="911">
        <f>D9+D24+D25+D26+SUM(D30:D34)</f>
        <v>70110057</v>
      </c>
      <c r="E35" s="911">
        <f>E9+E24+E25+E26+SUM(E30:E34)</f>
        <v>73084345</v>
      </c>
      <c r="F35" s="911">
        <f t="shared" si="1"/>
        <v>-2974288</v>
      </c>
      <c r="G35" s="912">
        <f t="shared" si="0"/>
        <v>-4.07E-2</v>
      </c>
    </row>
    <row r="36" spans="1:9">
      <c r="A36" s="902"/>
      <c r="B36" s="913"/>
      <c r="C36" s="898"/>
      <c r="D36" s="904"/>
      <c r="E36" s="904"/>
      <c r="F36" s="904">
        <f t="shared" si="1"/>
        <v>0</v>
      </c>
      <c r="G36" s="905"/>
    </row>
    <row r="37" spans="1:9" s="543" customFormat="1">
      <c r="A37" s="893" t="s">
        <v>611</v>
      </c>
      <c r="B37" s="894"/>
      <c r="C37" s="914" t="s">
        <v>612</v>
      </c>
      <c r="D37" s="910"/>
      <c r="E37" s="910"/>
      <c r="F37" s="910">
        <f t="shared" si="1"/>
        <v>0</v>
      </c>
      <c r="G37" s="900"/>
    </row>
    <row r="38" spans="1:9" s="543" customFormat="1">
      <c r="A38" s="893">
        <v>1</v>
      </c>
      <c r="B38" s="895" t="s">
        <v>613</v>
      </c>
      <c r="C38" s="915"/>
      <c r="D38" s="910">
        <f>SUM(D39:D40)</f>
        <v>11516660</v>
      </c>
      <c r="E38" s="910">
        <f>SUM(E39:E40)</f>
        <v>12753301</v>
      </c>
      <c r="F38" s="910">
        <f t="shared" si="1"/>
        <v>-1236641</v>
      </c>
      <c r="G38" s="900">
        <f t="shared" ref="G38:G85" si="2">IF(E38=0,"-    ",F38/E38)</f>
        <v>-9.7000000000000003E-2</v>
      </c>
    </row>
    <row r="39" spans="1:9">
      <c r="A39" s="893"/>
      <c r="B39" s="903" t="s">
        <v>506</v>
      </c>
      <c r="C39" s="1121"/>
      <c r="D39" s="908">
        <f ca="1">'CE ministeriale'!AH139</f>
        <v>11039269</v>
      </c>
      <c r="E39" s="904">
        <f ca="1">'CE ministeriale'!AI139</f>
        <v>12332201</v>
      </c>
      <c r="F39" s="904">
        <f t="shared" si="1"/>
        <v>-1292932</v>
      </c>
      <c r="G39" s="905">
        <f t="shared" si="2"/>
        <v>-0.1048</v>
      </c>
    </row>
    <row r="40" spans="1:9">
      <c r="A40" s="902"/>
      <c r="B40" s="903" t="s">
        <v>507</v>
      </c>
      <c r="C40" s="1121"/>
      <c r="D40" s="908">
        <f ca="1">'CE ministeriale'!AH158</f>
        <v>477391</v>
      </c>
      <c r="E40" s="904">
        <f ca="1">'CE ministeriale'!AI158</f>
        <v>421100</v>
      </c>
      <c r="F40" s="904">
        <f t="shared" si="1"/>
        <v>56291</v>
      </c>
      <c r="G40" s="905">
        <f t="shared" si="2"/>
        <v>0.13370000000000001</v>
      </c>
      <c r="I40" s="1107"/>
    </row>
    <row r="41" spans="1:9" s="543" customFormat="1">
      <c r="A41" s="893">
        <v>2</v>
      </c>
      <c r="B41" s="895" t="s">
        <v>2508</v>
      </c>
      <c r="C41" s="1123"/>
      <c r="D41" s="1122">
        <f ca="1">SUM(D42:D58)</f>
        <v>8031096</v>
      </c>
      <c r="E41" s="910">
        <f ca="1">SUM(E42:E58)</f>
        <v>7263922</v>
      </c>
      <c r="F41" s="910">
        <f t="shared" si="1"/>
        <v>767174</v>
      </c>
      <c r="G41" s="900">
        <f t="shared" si="2"/>
        <v>0.1056</v>
      </c>
    </row>
    <row r="42" spans="1:9">
      <c r="A42" s="902"/>
      <c r="B42" s="907" t="s">
        <v>699</v>
      </c>
      <c r="C42" s="903"/>
      <c r="D42" s="908">
        <f ca="1">'CE ministeriale'!AH168</f>
        <v>0</v>
      </c>
      <c r="E42" s="908">
        <f ca="1">'CE ministeriale'!AI168</f>
        <v>0</v>
      </c>
      <c r="F42" s="908">
        <f t="shared" si="1"/>
        <v>0</v>
      </c>
      <c r="G42" s="905" t="str">
        <f t="shared" si="2"/>
        <v xml:space="preserve">-    </v>
      </c>
    </row>
    <row r="43" spans="1:9">
      <c r="A43" s="902"/>
      <c r="B43" s="907" t="s">
        <v>700</v>
      </c>
      <c r="C43" s="903"/>
      <c r="D43" s="908">
        <f ca="1">'CE ministeriale'!AH176</f>
        <v>0</v>
      </c>
      <c r="E43" s="904">
        <f ca="1">'CE ministeriale'!AI176</f>
        <v>0</v>
      </c>
      <c r="F43" s="904">
        <f t="shared" si="1"/>
        <v>0</v>
      </c>
      <c r="G43" s="905" t="str">
        <f t="shared" si="2"/>
        <v xml:space="preserve">-    </v>
      </c>
    </row>
    <row r="44" spans="1:9">
      <c r="A44" s="902"/>
      <c r="B44" s="907" t="s">
        <v>701</v>
      </c>
      <c r="C44" s="903"/>
      <c r="D44" s="908">
        <f ca="1">'CE ministeriale'!AH180</f>
        <v>1450000</v>
      </c>
      <c r="E44" s="904">
        <f ca="1">'CE ministeriale'!AI180</f>
        <v>1514000</v>
      </c>
      <c r="F44" s="904">
        <f t="shared" si="1"/>
        <v>-64000</v>
      </c>
      <c r="G44" s="905">
        <f t="shared" si="2"/>
        <v>-4.2299999999999997E-2</v>
      </c>
    </row>
    <row r="45" spans="1:9">
      <c r="A45" s="902"/>
      <c r="B45" s="907" t="s">
        <v>702</v>
      </c>
      <c r="C45" s="903"/>
      <c r="D45" s="908">
        <f ca="1">'CE ministeriale'!AH191</f>
        <v>0</v>
      </c>
      <c r="E45" s="904">
        <f ca="1">'CE ministeriale'!AI191</f>
        <v>0</v>
      </c>
      <c r="F45" s="904">
        <f t="shared" si="1"/>
        <v>0</v>
      </c>
      <c r="G45" s="905" t="str">
        <f t="shared" si="2"/>
        <v xml:space="preserve">-    </v>
      </c>
    </row>
    <row r="46" spans="1:9">
      <c r="A46" s="902"/>
      <c r="B46" s="907" t="s">
        <v>1939</v>
      </c>
      <c r="C46" s="903"/>
      <c r="D46" s="908">
        <f ca="1">'CE ministeriale'!AH197</f>
        <v>0</v>
      </c>
      <c r="E46" s="904">
        <f ca="1">'CE ministeriale'!AI197</f>
        <v>0</v>
      </c>
      <c r="F46" s="904">
        <f t="shared" si="1"/>
        <v>0</v>
      </c>
      <c r="G46" s="905" t="str">
        <f t="shared" si="2"/>
        <v xml:space="preserve">-    </v>
      </c>
    </row>
    <row r="47" spans="1:9">
      <c r="A47" s="902"/>
      <c r="B47" s="907" t="s">
        <v>1940</v>
      </c>
      <c r="C47" s="903"/>
      <c r="D47" s="908">
        <f ca="1">'CE ministeriale'!AH202</f>
        <v>0</v>
      </c>
      <c r="E47" s="904">
        <f ca="1">'CE ministeriale'!AI202</f>
        <v>0</v>
      </c>
      <c r="F47" s="904">
        <f t="shared" si="1"/>
        <v>0</v>
      </c>
      <c r="G47" s="905" t="str">
        <f t="shared" si="2"/>
        <v xml:space="preserve">-    </v>
      </c>
    </row>
    <row r="48" spans="1:9">
      <c r="A48" s="902"/>
      <c r="B48" s="907" t="s">
        <v>1884</v>
      </c>
      <c r="C48" s="903"/>
      <c r="D48" s="908">
        <f ca="1">'CE ministeriale'!AH207</f>
        <v>0</v>
      </c>
      <c r="E48" s="904">
        <f ca="1">'CE ministeriale'!AI207</f>
        <v>0</v>
      </c>
      <c r="F48" s="904">
        <f t="shared" si="1"/>
        <v>0</v>
      </c>
      <c r="G48" s="905" t="str">
        <f t="shared" si="2"/>
        <v xml:space="preserve">-    </v>
      </c>
    </row>
    <row r="49" spans="1:9">
      <c r="A49" s="902"/>
      <c r="B49" s="907" t="s">
        <v>1885</v>
      </c>
      <c r="C49" s="903"/>
      <c r="D49" s="908">
        <f ca="1">'CE ministeriale'!AH217</f>
        <v>0</v>
      </c>
      <c r="E49" s="904">
        <f ca="1">'CE ministeriale'!AI217</f>
        <v>0</v>
      </c>
      <c r="F49" s="904">
        <f t="shared" si="1"/>
        <v>0</v>
      </c>
      <c r="G49" s="905" t="str">
        <f t="shared" si="2"/>
        <v xml:space="preserve">-    </v>
      </c>
    </row>
    <row r="50" spans="1:9">
      <c r="A50" s="902"/>
      <c r="B50" s="907" t="s">
        <v>1886</v>
      </c>
      <c r="C50" s="903"/>
      <c r="D50" s="908">
        <f ca="1">'CE ministeriale'!AH223</f>
        <v>0</v>
      </c>
      <c r="E50" s="904">
        <f ca="1">'CE ministeriale'!AI223</f>
        <v>0</v>
      </c>
      <c r="F50" s="904">
        <f t="shared" si="1"/>
        <v>0</v>
      </c>
      <c r="G50" s="905" t="str">
        <f t="shared" si="2"/>
        <v xml:space="preserve">-    </v>
      </c>
    </row>
    <row r="51" spans="1:9">
      <c r="A51" s="902"/>
      <c r="B51" s="907" t="s">
        <v>1887</v>
      </c>
      <c r="C51" s="903"/>
      <c r="D51" s="908">
        <f ca="1">'CE ministeriale'!AH230</f>
        <v>0</v>
      </c>
      <c r="E51" s="904">
        <f ca="1">'CE ministeriale'!AI230</f>
        <v>0</v>
      </c>
      <c r="F51" s="904">
        <f t="shared" si="1"/>
        <v>0</v>
      </c>
      <c r="G51" s="905" t="str">
        <f t="shared" si="2"/>
        <v xml:space="preserve">-    </v>
      </c>
    </row>
    <row r="52" spans="1:9">
      <c r="A52" s="902"/>
      <c r="B52" s="907" t="s">
        <v>1888</v>
      </c>
      <c r="C52" s="903"/>
      <c r="D52" s="908">
        <f ca="1">'CE ministeriale'!AH236</f>
        <v>15000</v>
      </c>
      <c r="E52" s="904">
        <f ca="1">'CE ministeriale'!AI236</f>
        <v>15000</v>
      </c>
      <c r="F52" s="904">
        <f t="shared" si="1"/>
        <v>0</v>
      </c>
      <c r="G52" s="905">
        <f t="shared" si="2"/>
        <v>0</v>
      </c>
    </row>
    <row r="53" spans="1:9">
      <c r="A53" s="902"/>
      <c r="B53" s="907" t="s">
        <v>1889</v>
      </c>
      <c r="C53" s="903"/>
      <c r="D53" s="908">
        <f ca="1">'CE ministeriale'!AH241</f>
        <v>0</v>
      </c>
      <c r="E53" s="904">
        <f ca="1">'CE ministeriale'!AI241</f>
        <v>0</v>
      </c>
      <c r="F53" s="904">
        <f t="shared" si="1"/>
        <v>0</v>
      </c>
      <c r="G53" s="905" t="str">
        <f t="shared" si="2"/>
        <v xml:space="preserve">-    </v>
      </c>
    </row>
    <row r="54" spans="1:9">
      <c r="A54" s="902"/>
      <c r="B54" s="907" t="s">
        <v>1890</v>
      </c>
      <c r="C54" s="903"/>
      <c r="D54" s="908">
        <f ca="1">'CE ministeriale'!AH247</f>
        <v>676364</v>
      </c>
      <c r="E54" s="904">
        <f ca="1">'CE ministeriale'!AI247</f>
        <v>665709</v>
      </c>
      <c r="F54" s="904">
        <f t="shared" si="1"/>
        <v>10655</v>
      </c>
      <c r="G54" s="905">
        <f t="shared" si="2"/>
        <v>1.6E-2</v>
      </c>
    </row>
    <row r="55" spans="1:9">
      <c r="A55" s="902"/>
      <c r="B55" s="907" t="s">
        <v>1891</v>
      </c>
      <c r="C55" s="903"/>
      <c r="D55" s="908">
        <f ca="1">'CE ministeriale'!AH255</f>
        <v>1958539</v>
      </c>
      <c r="E55" s="904">
        <f ca="1">'CE ministeriale'!AI255</f>
        <v>1968743</v>
      </c>
      <c r="F55" s="904">
        <f t="shared" si="1"/>
        <v>-10204</v>
      </c>
      <c r="G55" s="905">
        <f t="shared" si="2"/>
        <v>-5.1999999999999998E-3</v>
      </c>
    </row>
    <row r="56" spans="1:9">
      <c r="A56" s="902"/>
      <c r="B56" s="907" t="s">
        <v>3389</v>
      </c>
      <c r="C56" s="903"/>
      <c r="D56" s="908">
        <f ca="1">'CE ministeriale'!AH262</f>
        <v>3159193</v>
      </c>
      <c r="E56" s="904">
        <f ca="1">'CE ministeriale'!AI262</f>
        <v>2693112</v>
      </c>
      <c r="F56" s="904">
        <f t="shared" si="1"/>
        <v>466081</v>
      </c>
      <c r="G56" s="905">
        <f t="shared" si="2"/>
        <v>0.1731</v>
      </c>
    </row>
    <row r="57" spans="1:9">
      <c r="A57" s="902"/>
      <c r="B57" s="907" t="s">
        <v>3388</v>
      </c>
      <c r="C57" s="903"/>
      <c r="D57" s="908">
        <f ca="1">'CE ministeriale'!AH276</f>
        <v>772000</v>
      </c>
      <c r="E57" s="904">
        <f ca="1">'CE ministeriale'!AI276</f>
        <v>407358</v>
      </c>
      <c r="F57" s="904">
        <f t="shared" si="1"/>
        <v>364642</v>
      </c>
      <c r="G57" s="905">
        <f t="shared" si="2"/>
        <v>0.89510000000000001</v>
      </c>
    </row>
    <row r="58" spans="1:9">
      <c r="A58" s="902"/>
      <c r="B58" s="907" t="s">
        <v>3390</v>
      </c>
      <c r="C58" s="903"/>
      <c r="D58" s="908">
        <f ca="1">'CE ministeriale'!AH282</f>
        <v>0</v>
      </c>
      <c r="E58" s="904">
        <f ca="1">'CE ministeriale'!AI282</f>
        <v>0</v>
      </c>
      <c r="F58" s="904">
        <f t="shared" si="1"/>
        <v>0</v>
      </c>
      <c r="G58" s="905" t="str">
        <f t="shared" si="2"/>
        <v xml:space="preserve">-    </v>
      </c>
    </row>
    <row r="59" spans="1:9" s="543" customFormat="1">
      <c r="A59" s="893">
        <v>3</v>
      </c>
      <c r="B59" s="895" t="s">
        <v>3391</v>
      </c>
      <c r="C59" s="1123"/>
      <c r="D59" s="1122">
        <f ca="1">SUM(D60:D62)</f>
        <v>7369002</v>
      </c>
      <c r="E59" s="910">
        <f ca="1">SUM(E60:E62)</f>
        <v>7741949</v>
      </c>
      <c r="F59" s="910">
        <f t="shared" si="1"/>
        <v>-372947</v>
      </c>
      <c r="G59" s="900">
        <f t="shared" si="2"/>
        <v>-4.82E-2</v>
      </c>
    </row>
    <row r="60" spans="1:9">
      <c r="A60" s="902"/>
      <c r="B60" s="907" t="s">
        <v>3392</v>
      </c>
      <c r="C60" s="903"/>
      <c r="D60" s="908">
        <f ca="1">'CE ministeriale'!AH284</f>
        <v>6923902</v>
      </c>
      <c r="E60" s="908">
        <f ca="1">'CE ministeriale'!AI284</f>
        <v>7196749</v>
      </c>
      <c r="F60" s="908">
        <f t="shared" si="1"/>
        <v>-272847</v>
      </c>
      <c r="G60" s="905">
        <f t="shared" si="2"/>
        <v>-3.7900000000000003E-2</v>
      </c>
      <c r="I60" s="536"/>
    </row>
    <row r="61" spans="1:9">
      <c r="A61" s="902"/>
      <c r="B61" s="907" t="s">
        <v>3393</v>
      </c>
      <c r="C61" s="903"/>
      <c r="D61" s="908">
        <f ca="1">'CE ministeriale'!AH302</f>
        <v>379100</v>
      </c>
      <c r="E61" s="904">
        <f ca="1">'CE ministeriale'!AI302</f>
        <v>479200</v>
      </c>
      <c r="F61" s="904">
        <f t="shared" si="1"/>
        <v>-100100</v>
      </c>
      <c r="G61" s="905">
        <f t="shared" si="2"/>
        <v>-0.2089</v>
      </c>
      <c r="I61" s="536"/>
    </row>
    <row r="62" spans="1:9">
      <c r="A62" s="902"/>
      <c r="B62" s="907" t="s">
        <v>3394</v>
      </c>
      <c r="C62" s="903"/>
      <c r="D62" s="908">
        <f ca="1">'CE ministeriale'!AH315</f>
        <v>66000</v>
      </c>
      <c r="E62" s="904">
        <f ca="1">'CE ministeriale'!AI315</f>
        <v>66000</v>
      </c>
      <c r="F62" s="904">
        <f t="shared" si="1"/>
        <v>0</v>
      </c>
      <c r="G62" s="905">
        <f t="shared" si="2"/>
        <v>0</v>
      </c>
      <c r="I62" s="536"/>
    </row>
    <row r="63" spans="1:9" s="543" customFormat="1">
      <c r="A63" s="893">
        <v>4</v>
      </c>
      <c r="B63" s="916" t="s">
        <v>709</v>
      </c>
      <c r="C63" s="1123"/>
      <c r="D63" s="1122">
        <f ca="1">'CE ministeriale'!AH318</f>
        <v>1578849</v>
      </c>
      <c r="E63" s="910">
        <f ca="1">'CE ministeriale'!AI318</f>
        <v>1609349</v>
      </c>
      <c r="F63" s="910">
        <f t="shared" si="1"/>
        <v>-30500</v>
      </c>
      <c r="G63" s="900">
        <f t="shared" si="2"/>
        <v>-1.9E-2</v>
      </c>
      <c r="I63" s="544"/>
    </row>
    <row r="64" spans="1:9" s="543" customFormat="1">
      <c r="A64" s="893">
        <v>5</v>
      </c>
      <c r="B64" s="895" t="s">
        <v>614</v>
      </c>
      <c r="C64" s="895"/>
      <c r="D64" s="1122">
        <f ca="1">'CE ministeriale'!AH326</f>
        <v>540229</v>
      </c>
      <c r="E64" s="910">
        <f ca="1">'CE ministeriale'!AI326</f>
        <v>231590</v>
      </c>
      <c r="F64" s="910">
        <f t="shared" si="1"/>
        <v>308639</v>
      </c>
      <c r="G64" s="900">
        <f t="shared" si="2"/>
        <v>1.3327</v>
      </c>
      <c r="I64" s="544"/>
    </row>
    <row r="65" spans="1:9" s="543" customFormat="1" ht="12.6" customHeight="1">
      <c r="A65" s="893">
        <v>6</v>
      </c>
      <c r="B65" s="895" t="s">
        <v>615</v>
      </c>
      <c r="C65" s="1123"/>
      <c r="D65" s="1122">
        <f ca="1">SUM(D66:D70)</f>
        <v>34958124</v>
      </c>
      <c r="E65" s="910">
        <f ca="1">SUM(E66:E70)</f>
        <v>35934920</v>
      </c>
      <c r="F65" s="910">
        <f t="shared" si="1"/>
        <v>-976796</v>
      </c>
      <c r="G65" s="900">
        <f t="shared" si="2"/>
        <v>-2.7199999999999998E-2</v>
      </c>
      <c r="I65" s="544"/>
    </row>
    <row r="66" spans="1:9">
      <c r="A66" s="893"/>
      <c r="B66" s="903" t="s">
        <v>508</v>
      </c>
      <c r="C66" s="1121"/>
      <c r="D66" s="908">
        <f ca="1">'CE ministeriale'!AH338</f>
        <v>12762295</v>
      </c>
      <c r="E66" s="904">
        <f ca="1">'CE ministeriale'!AI338</f>
        <v>13374723</v>
      </c>
      <c r="F66" s="904">
        <f t="shared" si="1"/>
        <v>-612428</v>
      </c>
      <c r="G66" s="905">
        <f t="shared" si="2"/>
        <v>-4.58E-2</v>
      </c>
      <c r="I66" s="536"/>
    </row>
    <row r="67" spans="1:9">
      <c r="A67" s="893"/>
      <c r="B67" s="903" t="s">
        <v>509</v>
      </c>
      <c r="C67" s="1121"/>
      <c r="D67" s="908">
        <f ca="1">'CE ministeriale'!AH342</f>
        <v>1377670</v>
      </c>
      <c r="E67" s="904">
        <f ca="1">'CE ministeriale'!AI342</f>
        <v>1455054</v>
      </c>
      <c r="F67" s="904">
        <f t="shared" si="1"/>
        <v>-77384</v>
      </c>
      <c r="G67" s="905">
        <f t="shared" si="2"/>
        <v>-5.3199999999999997E-2</v>
      </c>
    </row>
    <row r="68" spans="1:9">
      <c r="A68" s="893"/>
      <c r="B68" s="903" t="s">
        <v>510</v>
      </c>
      <c r="C68" s="1121"/>
      <c r="D68" s="908">
        <f ca="1">'CE ministeriale'!AH346</f>
        <v>13646574</v>
      </c>
      <c r="E68" s="904">
        <f ca="1">'CE ministeriale'!AI346</f>
        <v>14323405</v>
      </c>
      <c r="F68" s="904">
        <f t="shared" si="1"/>
        <v>-676831</v>
      </c>
      <c r="G68" s="905">
        <f t="shared" si="2"/>
        <v>-4.7300000000000002E-2</v>
      </c>
    </row>
    <row r="69" spans="1:9">
      <c r="A69" s="902"/>
      <c r="B69" s="903" t="s">
        <v>511</v>
      </c>
      <c r="C69" s="1121"/>
      <c r="D69" s="908">
        <f ca="1">'CE ministeriale'!AH351+'CE ministeriale'!AH360+'CE ministeriale'!AH369</f>
        <v>705307</v>
      </c>
      <c r="E69" s="904">
        <f ca="1">'CE ministeriale'!AI351+'CE ministeriale'!AI360+'CE ministeriale'!AI369</f>
        <v>694556</v>
      </c>
      <c r="F69" s="904">
        <f t="shared" si="1"/>
        <v>10751</v>
      </c>
      <c r="G69" s="905">
        <f t="shared" si="2"/>
        <v>1.55E-2</v>
      </c>
    </row>
    <row r="70" spans="1:9">
      <c r="A70" s="902"/>
      <c r="B70" s="903" t="s">
        <v>512</v>
      </c>
      <c r="C70" s="1121"/>
      <c r="D70" s="908">
        <f ca="1">'CE ministeriale'!AH355+'CE ministeriale'!AH364+'CE ministeriale'!AH373</f>
        <v>6466278</v>
      </c>
      <c r="E70" s="904">
        <f ca="1">'CE ministeriale'!AI355+'CE ministeriale'!AI364+'CE ministeriale'!AI373</f>
        <v>6087182</v>
      </c>
      <c r="F70" s="904">
        <f t="shared" si="1"/>
        <v>379096</v>
      </c>
      <c r="G70" s="905">
        <f t="shared" si="2"/>
        <v>6.2300000000000001E-2</v>
      </c>
    </row>
    <row r="71" spans="1:9" s="543" customFormat="1">
      <c r="A71" s="893">
        <v>7</v>
      </c>
      <c r="B71" s="916" t="s">
        <v>710</v>
      </c>
      <c r="C71" s="895"/>
      <c r="D71" s="1122">
        <f ca="1">'CE ministeriale'!AH377</f>
        <v>923808</v>
      </c>
      <c r="E71" s="910">
        <f ca="1">'CE ministeriale'!AI377</f>
        <v>942837</v>
      </c>
      <c r="F71" s="910">
        <f t="shared" si="1"/>
        <v>-19029</v>
      </c>
      <c r="G71" s="900">
        <f t="shared" si="2"/>
        <v>-2.0199999999999999E-2</v>
      </c>
    </row>
    <row r="72" spans="1:9" s="543" customFormat="1">
      <c r="A72" s="893">
        <v>8</v>
      </c>
      <c r="B72" s="916" t="s">
        <v>711</v>
      </c>
      <c r="C72" s="895"/>
      <c r="D72" s="1122">
        <f ca="1">SUM(D73:D75)</f>
        <v>2076164</v>
      </c>
      <c r="E72" s="910">
        <f ca="1">SUM(E73:E75)</f>
        <v>2076164</v>
      </c>
      <c r="F72" s="910">
        <f t="shared" si="1"/>
        <v>0</v>
      </c>
      <c r="G72" s="900">
        <f t="shared" si="2"/>
        <v>0</v>
      </c>
    </row>
    <row r="73" spans="1:9">
      <c r="A73" s="893"/>
      <c r="B73" s="903" t="s">
        <v>513</v>
      </c>
      <c r="C73" s="1121"/>
      <c r="D73" s="908">
        <f ca="1">'CE ministeriale'!AH384</f>
        <v>6506</v>
      </c>
      <c r="E73" s="904">
        <f ca="1">'CE ministeriale'!AI384</f>
        <v>6506</v>
      </c>
      <c r="F73" s="904">
        <f t="shared" si="1"/>
        <v>0</v>
      </c>
      <c r="G73" s="905">
        <f t="shared" si="2"/>
        <v>0</v>
      </c>
    </row>
    <row r="74" spans="1:9">
      <c r="A74" s="893"/>
      <c r="B74" s="903" t="s">
        <v>514</v>
      </c>
      <c r="C74" s="1121"/>
      <c r="D74" s="908">
        <f ca="1">'CE ministeriale'!AH386</f>
        <v>420804</v>
      </c>
      <c r="E74" s="904">
        <f ca="1">'CE ministeriale'!AI386</f>
        <v>420804</v>
      </c>
      <c r="F74" s="904">
        <f t="shared" ref="F74:F120" si="3">+D74-E74</f>
        <v>0</v>
      </c>
      <c r="G74" s="905">
        <f t="shared" si="2"/>
        <v>0</v>
      </c>
    </row>
    <row r="75" spans="1:9">
      <c r="A75" s="902"/>
      <c r="B75" s="903" t="s">
        <v>515</v>
      </c>
      <c r="C75" s="1121"/>
      <c r="D75" s="908">
        <f ca="1">'CE ministeriale'!AH389</f>
        <v>1648854</v>
      </c>
      <c r="E75" s="904">
        <f ca="1">'CE ministeriale'!AI389</f>
        <v>1648854</v>
      </c>
      <c r="F75" s="904">
        <f t="shared" si="3"/>
        <v>0</v>
      </c>
      <c r="G75" s="905">
        <f t="shared" si="2"/>
        <v>0</v>
      </c>
    </row>
    <row r="76" spans="1:9" s="543" customFormat="1">
      <c r="A76" s="893">
        <v>9</v>
      </c>
      <c r="B76" s="916" t="s">
        <v>712</v>
      </c>
      <c r="C76" s="895"/>
      <c r="D76" s="1122">
        <f ca="1">'CE ministeriale'!AH390</f>
        <v>0</v>
      </c>
      <c r="E76" s="910">
        <f ca="1">'CE ministeriale'!AI390</f>
        <v>0</v>
      </c>
      <c r="F76" s="910">
        <f t="shared" si="3"/>
        <v>0</v>
      </c>
      <c r="G76" s="900" t="str">
        <f t="shared" si="2"/>
        <v xml:space="preserve">-    </v>
      </c>
    </row>
    <row r="77" spans="1:9" s="543" customFormat="1">
      <c r="A77" s="893">
        <v>10</v>
      </c>
      <c r="B77" s="895" t="s">
        <v>616</v>
      </c>
      <c r="C77" s="915"/>
      <c r="D77" s="910">
        <f ca="1">SUM(D78:D79)</f>
        <v>0</v>
      </c>
      <c r="E77" s="910">
        <f ca="1">SUM(E78:E79)</f>
        <v>0</v>
      </c>
      <c r="F77" s="910">
        <f t="shared" si="3"/>
        <v>0</v>
      </c>
      <c r="G77" s="900" t="str">
        <f t="shared" si="2"/>
        <v xml:space="preserve">-    </v>
      </c>
    </row>
    <row r="78" spans="1:9">
      <c r="A78" s="893"/>
      <c r="B78" s="903" t="s">
        <v>516</v>
      </c>
      <c r="C78" s="909"/>
      <c r="D78" s="904">
        <f ca="1">'CE ministeriale'!AH394</f>
        <v>0</v>
      </c>
      <c r="E78" s="904">
        <f ca="1">'CE ministeriale'!AI394</f>
        <v>0</v>
      </c>
      <c r="F78" s="904">
        <f t="shared" si="3"/>
        <v>0</v>
      </c>
      <c r="G78" s="905" t="str">
        <f t="shared" si="2"/>
        <v xml:space="preserve">-    </v>
      </c>
    </row>
    <row r="79" spans="1:9">
      <c r="A79" s="893"/>
      <c r="B79" s="903" t="s">
        <v>517</v>
      </c>
      <c r="C79" s="909"/>
      <c r="D79" s="904">
        <f ca="1">'CE ministeriale'!AH395</f>
        <v>0</v>
      </c>
      <c r="E79" s="904">
        <f ca="1">'CE ministeriale'!AI395</f>
        <v>0</v>
      </c>
      <c r="F79" s="904">
        <f t="shared" si="3"/>
        <v>0</v>
      </c>
      <c r="G79" s="905" t="str">
        <f t="shared" si="2"/>
        <v xml:space="preserve">-    </v>
      </c>
    </row>
    <row r="80" spans="1:9" s="543" customFormat="1">
      <c r="A80" s="893">
        <v>11</v>
      </c>
      <c r="B80" s="895" t="s">
        <v>713</v>
      </c>
      <c r="C80" s="915"/>
      <c r="D80" s="910">
        <f ca="1">SUM(D81:D84)</f>
        <v>526262</v>
      </c>
      <c r="E80" s="910">
        <f ca="1">SUM(E81:E84)</f>
        <v>1924935</v>
      </c>
      <c r="F80" s="910">
        <f t="shared" si="3"/>
        <v>-1398673</v>
      </c>
      <c r="G80" s="900">
        <f t="shared" si="2"/>
        <v>-0.72660000000000002</v>
      </c>
    </row>
    <row r="81" spans="1:7">
      <c r="A81" s="893"/>
      <c r="B81" s="903" t="s">
        <v>714</v>
      </c>
      <c r="C81" s="898"/>
      <c r="D81" s="904">
        <f ca="1">'CE ministeriale'!AH397</f>
        <v>0</v>
      </c>
      <c r="E81" s="904">
        <f ca="1">'CE ministeriale'!AI397</f>
        <v>1398935</v>
      </c>
      <c r="F81" s="904">
        <f t="shared" si="3"/>
        <v>-1398935</v>
      </c>
      <c r="G81" s="905">
        <f t="shared" si="2"/>
        <v>-1</v>
      </c>
    </row>
    <row r="82" spans="1:7">
      <c r="A82" s="893"/>
      <c r="B82" s="903" t="s">
        <v>715</v>
      </c>
      <c r="C82" s="898"/>
      <c r="D82" s="904">
        <f ca="1">'CE ministeriale'!AH403</f>
        <v>0</v>
      </c>
      <c r="E82" s="904">
        <f ca="1">'CE ministeriale'!AI403</f>
        <v>0</v>
      </c>
      <c r="F82" s="904">
        <f t="shared" si="3"/>
        <v>0</v>
      </c>
      <c r="G82" s="905" t="str">
        <f t="shared" si="2"/>
        <v xml:space="preserve">-    </v>
      </c>
    </row>
    <row r="83" spans="1:7">
      <c r="A83" s="893"/>
      <c r="B83" s="903" t="s">
        <v>717</v>
      </c>
      <c r="C83" s="898"/>
      <c r="D83" s="904">
        <f ca="1">'CE ministeriale'!AH404</f>
        <v>30000</v>
      </c>
      <c r="E83" s="904">
        <f ca="1">'CE ministeriale'!AI404</f>
        <v>30000</v>
      </c>
      <c r="F83" s="904">
        <f t="shared" si="3"/>
        <v>0</v>
      </c>
      <c r="G83" s="905">
        <f t="shared" si="2"/>
        <v>0</v>
      </c>
    </row>
    <row r="84" spans="1:7">
      <c r="A84" s="893"/>
      <c r="B84" s="903" t="s">
        <v>716</v>
      </c>
      <c r="C84" s="898"/>
      <c r="D84" s="904">
        <f ca="1">'CE ministeriale'!AH409</f>
        <v>496262</v>
      </c>
      <c r="E84" s="904">
        <f ca="1">'CE ministeriale'!AI409</f>
        <v>496000</v>
      </c>
      <c r="F84" s="904">
        <f t="shared" si="3"/>
        <v>262</v>
      </c>
      <c r="G84" s="905">
        <f t="shared" si="2"/>
        <v>5.0000000000000001E-4</v>
      </c>
    </row>
    <row r="85" spans="1:7" s="543" customFormat="1">
      <c r="A85" s="1407" t="s">
        <v>718</v>
      </c>
      <c r="B85" s="1408"/>
      <c r="C85" s="1408"/>
      <c r="D85" s="911">
        <f>D38+D41+D63+D64+D65+D71+D72+D76+D77+D80+D59</f>
        <v>67520194</v>
      </c>
      <c r="E85" s="911">
        <f>E38+E41+E63+E64+E65+E71+E72+E76+E77+E80+E59</f>
        <v>70478967</v>
      </c>
      <c r="F85" s="911">
        <f t="shared" si="3"/>
        <v>-2958773</v>
      </c>
      <c r="G85" s="912">
        <f t="shared" si="2"/>
        <v>-4.2000000000000003E-2</v>
      </c>
    </row>
    <row r="86" spans="1:7" s="543" customFormat="1" ht="13.5" thickBot="1">
      <c r="A86" s="893"/>
      <c r="B86" s="894"/>
      <c r="C86" s="895"/>
      <c r="D86" s="910"/>
      <c r="E86" s="910"/>
      <c r="F86" s="910">
        <f t="shared" si="3"/>
        <v>0</v>
      </c>
      <c r="G86" s="900"/>
    </row>
    <row r="87" spans="1:7" s="543" customFormat="1" ht="13.5" thickBot="1">
      <c r="A87" s="1405" t="s">
        <v>719</v>
      </c>
      <c r="B87" s="1406"/>
      <c r="C87" s="1406"/>
      <c r="D87" s="917">
        <f>+D35-D85</f>
        <v>2589863</v>
      </c>
      <c r="E87" s="917">
        <f>+E35-E85</f>
        <v>2605378</v>
      </c>
      <c r="F87" s="917">
        <f t="shared" si="3"/>
        <v>-15515</v>
      </c>
      <c r="G87" s="918">
        <f>IF(E87=0,"-    ",F87/E87)</f>
        <v>-6.0000000000000001E-3</v>
      </c>
    </row>
    <row r="88" spans="1:7">
      <c r="A88" s="902"/>
      <c r="B88" s="913"/>
      <c r="C88" s="898"/>
      <c r="D88" s="904"/>
      <c r="E88" s="904"/>
      <c r="F88" s="904">
        <f t="shared" si="3"/>
        <v>0</v>
      </c>
      <c r="G88" s="905"/>
    </row>
    <row r="89" spans="1:7" s="543" customFormat="1">
      <c r="A89" s="893" t="s">
        <v>617</v>
      </c>
      <c r="B89" s="895" t="s">
        <v>618</v>
      </c>
      <c r="C89" s="915"/>
      <c r="D89" s="910"/>
      <c r="E89" s="910"/>
      <c r="F89" s="910">
        <f t="shared" si="3"/>
        <v>0</v>
      </c>
      <c r="G89" s="900"/>
    </row>
    <row r="90" spans="1:7" s="543" customFormat="1">
      <c r="A90" s="919"/>
      <c r="B90" s="894" t="s">
        <v>727</v>
      </c>
      <c r="C90" s="920" t="s">
        <v>720</v>
      </c>
      <c r="D90" s="910">
        <f ca="1">'CE ministeriale'!AH419+'CE ministeriale'!AH423</f>
        <v>0</v>
      </c>
      <c r="E90" s="910">
        <f ca="1">'CE ministeriale'!AI419+'CE ministeriale'!AI423</f>
        <v>0</v>
      </c>
      <c r="F90" s="910">
        <f t="shared" si="3"/>
        <v>0</v>
      </c>
      <c r="G90" s="900" t="str">
        <f>IF(E90=0,"-    ",F90/E90)</f>
        <v xml:space="preserve">-    </v>
      </c>
    </row>
    <row r="91" spans="1:7" s="543" customFormat="1">
      <c r="A91" s="919"/>
      <c r="B91" s="894" t="s">
        <v>728</v>
      </c>
      <c r="C91" s="920" t="s">
        <v>721</v>
      </c>
      <c r="D91" s="910">
        <f ca="1">'CE ministeriale'!AH429+'CE ministeriale'!AH433</f>
        <v>0</v>
      </c>
      <c r="E91" s="910">
        <f ca="1">'CE ministeriale'!AI429+'CE ministeriale'!AI433</f>
        <v>0</v>
      </c>
      <c r="F91" s="910">
        <f t="shared" si="3"/>
        <v>0</v>
      </c>
      <c r="G91" s="900" t="str">
        <f>IF(E91=0,"-    ",F91/E91)</f>
        <v xml:space="preserve">-    </v>
      </c>
    </row>
    <row r="92" spans="1:7" s="543" customFormat="1">
      <c r="A92" s="1407" t="s">
        <v>722</v>
      </c>
      <c r="B92" s="1408"/>
      <c r="C92" s="1408" t="s">
        <v>619</v>
      </c>
      <c r="D92" s="911">
        <f>+D90-D91</f>
        <v>0</v>
      </c>
      <c r="E92" s="911">
        <f>+E90-E91</f>
        <v>0</v>
      </c>
      <c r="F92" s="911">
        <f t="shared" si="3"/>
        <v>0</v>
      </c>
      <c r="G92" s="912" t="str">
        <f>IF(E92=0,"-    ",F92/E92)</f>
        <v xml:space="preserve">-    </v>
      </c>
    </row>
    <row r="93" spans="1:7" s="543" customFormat="1">
      <c r="A93" s="919"/>
      <c r="B93" s="921"/>
      <c r="C93" s="895"/>
      <c r="D93" s="910"/>
      <c r="E93" s="910"/>
      <c r="F93" s="910">
        <f t="shared" si="3"/>
        <v>0</v>
      </c>
      <c r="G93" s="900"/>
    </row>
    <row r="94" spans="1:7" s="543" customFormat="1">
      <c r="A94" s="893" t="s">
        <v>620</v>
      </c>
      <c r="B94" s="895" t="s">
        <v>621</v>
      </c>
      <c r="C94" s="895"/>
      <c r="D94" s="910"/>
      <c r="E94" s="910"/>
      <c r="F94" s="910">
        <f t="shared" si="3"/>
        <v>0</v>
      </c>
      <c r="G94" s="900"/>
    </row>
    <row r="95" spans="1:7" s="543" customFormat="1">
      <c r="A95" s="919"/>
      <c r="B95" s="894" t="s">
        <v>727</v>
      </c>
      <c r="C95" s="895" t="s">
        <v>2377</v>
      </c>
      <c r="D95" s="910">
        <f ca="1">'CE ministeriale'!AH438</f>
        <v>0</v>
      </c>
      <c r="E95" s="910">
        <f ca="1">'CE ministeriale'!AI438</f>
        <v>0</v>
      </c>
      <c r="F95" s="910">
        <f t="shared" si="3"/>
        <v>0</v>
      </c>
      <c r="G95" s="900" t="str">
        <f>IF(E95=0,"-    ",F95/E95)</f>
        <v xml:space="preserve">-    </v>
      </c>
    </row>
    <row r="96" spans="1:7" s="543" customFormat="1">
      <c r="A96" s="919"/>
      <c r="B96" s="894" t="s">
        <v>728</v>
      </c>
      <c r="C96" s="895" t="s">
        <v>2378</v>
      </c>
      <c r="D96" s="910">
        <f ca="1">'CE ministeriale'!AH439</f>
        <v>0</v>
      </c>
      <c r="E96" s="910">
        <f ca="1">'CE ministeriale'!AI439</f>
        <v>0</v>
      </c>
      <c r="F96" s="910">
        <f t="shared" si="3"/>
        <v>0</v>
      </c>
      <c r="G96" s="900" t="str">
        <f>IF(E96=0,"-    ",F96/E96)</f>
        <v xml:space="preserve">-    </v>
      </c>
    </row>
    <row r="97" spans="1:7" s="543" customFormat="1">
      <c r="A97" s="1407" t="s">
        <v>723</v>
      </c>
      <c r="B97" s="1408"/>
      <c r="C97" s="1408" t="s">
        <v>619</v>
      </c>
      <c r="D97" s="911">
        <f>D95-D96</f>
        <v>0</v>
      </c>
      <c r="E97" s="911">
        <f>E95-E96</f>
        <v>0</v>
      </c>
      <c r="F97" s="911">
        <f t="shared" si="3"/>
        <v>0</v>
      </c>
      <c r="G97" s="912" t="str">
        <f>IF(E97=0,"-    ",F97/E97)</f>
        <v xml:space="preserve">-    </v>
      </c>
    </row>
    <row r="98" spans="1:7" s="543" customFormat="1">
      <c r="A98" s="919"/>
      <c r="B98" s="921"/>
      <c r="C98" s="895"/>
      <c r="D98" s="910"/>
      <c r="E98" s="910"/>
      <c r="F98" s="910">
        <f t="shared" si="3"/>
        <v>0</v>
      </c>
      <c r="G98" s="900"/>
    </row>
    <row r="99" spans="1:7" s="543" customFormat="1">
      <c r="A99" s="922" t="s">
        <v>622</v>
      </c>
      <c r="B99" s="895" t="s">
        <v>623</v>
      </c>
      <c r="C99" s="915"/>
      <c r="D99" s="910"/>
      <c r="E99" s="910"/>
      <c r="F99" s="910">
        <f t="shared" si="3"/>
        <v>0</v>
      </c>
      <c r="G99" s="900"/>
    </row>
    <row r="100" spans="1:7" s="543" customFormat="1">
      <c r="A100" s="922"/>
      <c r="B100" s="923">
        <v>1</v>
      </c>
      <c r="C100" s="920" t="s">
        <v>2380</v>
      </c>
      <c r="D100" s="910">
        <f>SUM(D101:D102)</f>
        <v>0</v>
      </c>
      <c r="E100" s="910">
        <f>SUM(E101:E102)</f>
        <v>351065</v>
      </c>
      <c r="F100" s="910">
        <f t="shared" si="3"/>
        <v>-351065</v>
      </c>
      <c r="G100" s="900">
        <f t="shared" ref="G100:G106" si="4">IF(E100=0,"-    ",F100/E100)</f>
        <v>-1</v>
      </c>
    </row>
    <row r="101" spans="1:7">
      <c r="A101" s="922"/>
      <c r="B101" s="923"/>
      <c r="C101" s="903" t="s">
        <v>518</v>
      </c>
      <c r="D101" s="904">
        <f ca="1">'CE ministeriale'!AH443</f>
        <v>0</v>
      </c>
      <c r="E101" s="904">
        <f ca="1">'CE ministeriale'!AI443</f>
        <v>0</v>
      </c>
      <c r="F101" s="904">
        <f t="shared" si="3"/>
        <v>0</v>
      </c>
      <c r="G101" s="905" t="str">
        <f t="shared" si="4"/>
        <v xml:space="preserve">-    </v>
      </c>
    </row>
    <row r="102" spans="1:7">
      <c r="A102" s="922"/>
      <c r="B102" s="923"/>
      <c r="C102" s="907" t="s">
        <v>519</v>
      </c>
      <c r="D102" s="904">
        <f ca="1">'CE ministeriale'!AH444</f>
        <v>0</v>
      </c>
      <c r="E102" s="904">
        <f ca="1">'CE ministeriale'!AI444</f>
        <v>351065</v>
      </c>
      <c r="F102" s="904">
        <f t="shared" si="3"/>
        <v>-351065</v>
      </c>
      <c r="G102" s="905">
        <f t="shared" si="4"/>
        <v>-1</v>
      </c>
    </row>
    <row r="103" spans="1:7">
      <c r="A103" s="922"/>
      <c r="B103" s="923">
        <v>2</v>
      </c>
      <c r="C103" s="916" t="s">
        <v>2379</v>
      </c>
      <c r="D103" s="910">
        <f ca="1">SUM(D104:D105)</f>
        <v>0</v>
      </c>
      <c r="E103" s="910">
        <f ca="1">SUM(E104:E105)</f>
        <v>347655</v>
      </c>
      <c r="F103" s="910">
        <f t="shared" si="3"/>
        <v>-347655</v>
      </c>
      <c r="G103" s="905">
        <f t="shared" si="4"/>
        <v>-1</v>
      </c>
    </row>
    <row r="104" spans="1:7" hidden="1">
      <c r="A104" s="922"/>
      <c r="B104" s="923"/>
      <c r="C104" s="907" t="s">
        <v>520</v>
      </c>
      <c r="D104" s="924">
        <f ca="1">'CE ministeriale'!AH468</f>
        <v>0</v>
      </c>
      <c r="E104" s="924">
        <f ca="1">'CE ministeriale'!AI468</f>
        <v>0</v>
      </c>
      <c r="F104" s="924">
        <f t="shared" si="3"/>
        <v>0</v>
      </c>
      <c r="G104" s="925" t="str">
        <f t="shared" si="4"/>
        <v xml:space="preserve">-    </v>
      </c>
    </row>
    <row r="105" spans="1:7" hidden="1">
      <c r="A105" s="922"/>
      <c r="B105" s="923"/>
      <c r="C105" s="903" t="s">
        <v>521</v>
      </c>
      <c r="D105" s="924">
        <f ca="1">'CE ministeriale'!AH469</f>
        <v>0</v>
      </c>
      <c r="E105" s="924">
        <f ca="1">'CE ministeriale'!AI469</f>
        <v>347655</v>
      </c>
      <c r="F105" s="924">
        <f t="shared" si="3"/>
        <v>-347655</v>
      </c>
      <c r="G105" s="925">
        <f t="shared" si="4"/>
        <v>-1</v>
      </c>
    </row>
    <row r="106" spans="1:7" s="543" customFormat="1">
      <c r="A106" s="1407" t="s">
        <v>724</v>
      </c>
      <c r="B106" s="1408"/>
      <c r="C106" s="1408" t="s">
        <v>624</v>
      </c>
      <c r="D106" s="911">
        <f>D100-D103</f>
        <v>0</v>
      </c>
      <c r="E106" s="911">
        <f>E100-E103</f>
        <v>3410</v>
      </c>
      <c r="F106" s="911">
        <f t="shared" si="3"/>
        <v>-3410</v>
      </c>
      <c r="G106" s="912">
        <f t="shared" si="4"/>
        <v>-1</v>
      </c>
    </row>
    <row r="107" spans="1:7" s="543" customFormat="1" ht="13.5" thickBot="1">
      <c r="A107" s="919"/>
      <c r="B107" s="921"/>
      <c r="C107" s="920"/>
      <c r="D107" s="926"/>
      <c r="E107" s="926"/>
      <c r="F107" s="926">
        <f t="shared" si="3"/>
        <v>0</v>
      </c>
      <c r="G107" s="927"/>
    </row>
    <row r="108" spans="1:7" s="543" customFormat="1" ht="13.5" thickBot="1">
      <c r="A108" s="1405" t="s">
        <v>625</v>
      </c>
      <c r="B108" s="1406"/>
      <c r="C108" s="1406"/>
      <c r="D108" s="917">
        <f>D87+D92+D97+D106</f>
        <v>2589863</v>
      </c>
      <c r="E108" s="917">
        <f>E87+E92+E97+E106</f>
        <v>2608788</v>
      </c>
      <c r="F108" s="917">
        <f t="shared" si="3"/>
        <v>-18925</v>
      </c>
      <c r="G108" s="918">
        <f>IF(E108=0,"-    ",F108/E108)</f>
        <v>-7.3000000000000001E-3</v>
      </c>
    </row>
    <row r="109" spans="1:7">
      <c r="A109" s="902"/>
      <c r="B109" s="913"/>
      <c r="C109" s="928"/>
      <c r="D109" s="924"/>
      <c r="E109" s="924"/>
      <c r="F109" s="924">
        <f t="shared" si="3"/>
        <v>0</v>
      </c>
      <c r="G109" s="925"/>
    </row>
    <row r="110" spans="1:7" s="543" customFormat="1">
      <c r="A110" s="922" t="s">
        <v>725</v>
      </c>
      <c r="B110" s="895" t="s">
        <v>726</v>
      </c>
      <c r="C110" s="915"/>
      <c r="D110" s="910"/>
      <c r="E110" s="910"/>
      <c r="F110" s="910">
        <f t="shared" si="3"/>
        <v>0</v>
      </c>
      <c r="G110" s="900"/>
    </row>
    <row r="111" spans="1:7" s="543" customFormat="1" ht="11.25" customHeight="1">
      <c r="A111" s="922"/>
      <c r="B111" s="923" t="s">
        <v>727</v>
      </c>
      <c r="C111" s="920" t="s">
        <v>1774</v>
      </c>
      <c r="D111" s="910">
        <f>SUM(D112:D115)</f>
        <v>2564863</v>
      </c>
      <c r="E111" s="910">
        <f>SUM(E112:E115)</f>
        <v>2581579</v>
      </c>
      <c r="F111" s="910">
        <f t="shared" si="3"/>
        <v>-16716</v>
      </c>
      <c r="G111" s="900">
        <f t="shared" ref="G111:G118" si="5">IF(E111=0,"-    ",F111/E111)</f>
        <v>-6.4999999999999997E-3</v>
      </c>
    </row>
    <row r="112" spans="1:7">
      <c r="A112" s="902"/>
      <c r="B112" s="907"/>
      <c r="C112" s="907" t="s">
        <v>522</v>
      </c>
      <c r="D112" s="904">
        <f ca="1">'CE ministeriale'!AH502</f>
        <v>2338738</v>
      </c>
      <c r="E112" s="929">
        <f ca="1">'CE ministeriale'!AI502</f>
        <v>2376146</v>
      </c>
      <c r="F112" s="929">
        <f t="shared" si="3"/>
        <v>-37408</v>
      </c>
      <c r="G112" s="905">
        <f t="shared" si="5"/>
        <v>-1.5699999999999999E-2</v>
      </c>
    </row>
    <row r="113" spans="1:7">
      <c r="A113" s="902"/>
      <c r="B113" s="907"/>
      <c r="C113" s="903" t="s">
        <v>523</v>
      </c>
      <c r="D113" s="904">
        <f ca="1">'CE ministeriale'!AH503</f>
        <v>177821</v>
      </c>
      <c r="E113" s="929">
        <f ca="1">'CE ministeriale'!AI503</f>
        <v>157129</v>
      </c>
      <c r="F113" s="929">
        <f t="shared" si="3"/>
        <v>20692</v>
      </c>
      <c r="G113" s="905">
        <f t="shared" si="5"/>
        <v>0.13170000000000001</v>
      </c>
    </row>
    <row r="114" spans="1:7">
      <c r="A114" s="902"/>
      <c r="B114" s="907"/>
      <c r="C114" s="903" t="s">
        <v>524</v>
      </c>
      <c r="D114" s="904">
        <f ca="1">'CE ministeriale'!AH504</f>
        <v>48304</v>
      </c>
      <c r="E114" s="929">
        <f ca="1">'CE ministeriale'!AI504</f>
        <v>48304</v>
      </c>
      <c r="F114" s="929">
        <f t="shared" si="3"/>
        <v>0</v>
      </c>
      <c r="G114" s="905">
        <f t="shared" si="5"/>
        <v>0</v>
      </c>
    </row>
    <row r="115" spans="1:7">
      <c r="A115" s="902"/>
      <c r="B115" s="907"/>
      <c r="C115" s="903" t="s">
        <v>1565</v>
      </c>
      <c r="D115" s="904">
        <f ca="1">'CE ministeriale'!AH505</f>
        <v>0</v>
      </c>
      <c r="E115" s="904">
        <f ca="1">'CE ministeriale'!AI505</f>
        <v>0</v>
      </c>
      <c r="F115" s="904">
        <f t="shared" si="3"/>
        <v>0</v>
      </c>
      <c r="G115" s="905" t="str">
        <f t="shared" si="5"/>
        <v xml:space="preserve">-    </v>
      </c>
    </row>
    <row r="116" spans="1:7" s="543" customFormat="1">
      <c r="A116" s="922"/>
      <c r="B116" s="923" t="s">
        <v>728</v>
      </c>
      <c r="C116" s="916" t="s">
        <v>2381</v>
      </c>
      <c r="D116" s="910">
        <f ca="1">'CE ministeriale'!AH506</f>
        <v>25000</v>
      </c>
      <c r="E116" s="910">
        <f ca="1">'CE ministeriale'!AI506</f>
        <v>25000</v>
      </c>
      <c r="F116" s="910">
        <f t="shared" si="3"/>
        <v>0</v>
      </c>
      <c r="G116" s="900">
        <f t="shared" si="5"/>
        <v>0</v>
      </c>
    </row>
    <row r="117" spans="1:7" s="543" customFormat="1">
      <c r="A117" s="922"/>
      <c r="B117" s="923" t="s">
        <v>2512</v>
      </c>
      <c r="C117" s="930" t="s">
        <v>2513</v>
      </c>
      <c r="D117" s="926">
        <f ca="1">'CE ministeriale'!AH509</f>
        <v>0</v>
      </c>
      <c r="E117" s="926">
        <f ca="1">'CE ministeriale'!AI509</f>
        <v>0</v>
      </c>
      <c r="F117" s="926">
        <f t="shared" si="3"/>
        <v>0</v>
      </c>
      <c r="G117" s="927" t="str">
        <f t="shared" si="5"/>
        <v xml:space="preserve">-    </v>
      </c>
    </row>
    <row r="118" spans="1:7" s="543" customFormat="1">
      <c r="A118" s="1407" t="s">
        <v>2067</v>
      </c>
      <c r="B118" s="1408"/>
      <c r="C118" s="1408" t="s">
        <v>624</v>
      </c>
      <c r="D118" s="911">
        <f>D111+D116+D117</f>
        <v>2589863</v>
      </c>
      <c r="E118" s="911">
        <f>E111+E116+E117</f>
        <v>2606579</v>
      </c>
      <c r="F118" s="911">
        <f t="shared" si="3"/>
        <v>-16716</v>
      </c>
      <c r="G118" s="912">
        <f t="shared" si="5"/>
        <v>-6.4000000000000003E-3</v>
      </c>
    </row>
    <row r="119" spans="1:7">
      <c r="A119" s="902"/>
      <c r="B119" s="913"/>
      <c r="C119" s="898"/>
      <c r="D119" s="931"/>
      <c r="E119" s="931"/>
      <c r="F119" s="931">
        <f t="shared" si="3"/>
        <v>0</v>
      </c>
      <c r="G119" s="932"/>
    </row>
    <row r="120" spans="1:7" ht="13.5" thickBot="1">
      <c r="A120" s="933" t="s">
        <v>1772</v>
      </c>
      <c r="B120" s="934"/>
      <c r="C120" s="935"/>
      <c r="D120" s="936">
        <f>D108-D118</f>
        <v>0</v>
      </c>
      <c r="E120" s="936">
        <f>E108-E118</f>
        <v>2209</v>
      </c>
      <c r="F120" s="936">
        <f t="shared" si="3"/>
        <v>-2209</v>
      </c>
      <c r="G120" s="937">
        <f>IF(E120=0,"-    ",F120/E120)</f>
        <v>-1</v>
      </c>
    </row>
  </sheetData>
  <mergeCells count="14">
    <mergeCell ref="A108:C108"/>
    <mergeCell ref="A118:C118"/>
    <mergeCell ref="A35:C35"/>
    <mergeCell ref="A85:C85"/>
    <mergeCell ref="A87:C87"/>
    <mergeCell ref="A92:C92"/>
    <mergeCell ref="A97:C97"/>
    <mergeCell ref="A106:C106"/>
    <mergeCell ref="A2:E2"/>
    <mergeCell ref="F2:G2"/>
    <mergeCell ref="F4:G4"/>
    <mergeCell ref="A4:C5"/>
    <mergeCell ref="D4:D5"/>
    <mergeCell ref="E4:E5"/>
  </mergeCells>
  <phoneticPr fontId="8" type="noConversion"/>
  <printOptions horizontalCentered="1"/>
  <pageMargins left="0.11811023622047245" right="0.27559055118110237" top="0.37" bottom="0.55118110236220474" header="0.17" footer="0.51181102362204722"/>
  <pageSetup paperSize="9" scale="94" fitToHeight="0" orientation="portrait" r:id="rId1"/>
  <headerFooter alignWithMargins="0"/>
  <rowBreaks count="1" manualBreakCount="1">
    <brk id="65" max="6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J527"/>
  <sheetViews>
    <sheetView showGridLines="0" tabSelected="1" view="pageBreakPreview" topLeftCell="B488" zoomScaleNormal="85" zoomScaleSheetLayoutView="100" workbookViewId="0">
      <selection activeCell="P524" sqref="P524"/>
    </sheetView>
  </sheetViews>
  <sheetFormatPr defaultColWidth="3.28515625" defaultRowHeight="15.75"/>
  <cols>
    <col min="1" max="1" width="6.7109375" style="736" customWidth="1"/>
    <col min="2" max="2" width="9.140625" style="736" customWidth="1"/>
    <col min="3" max="3" width="4.85546875" style="736" customWidth="1"/>
    <col min="4" max="6" width="3.28515625" style="736" customWidth="1"/>
    <col min="7" max="7" width="9.42578125" style="736" customWidth="1"/>
    <col min="8" max="8" width="1.85546875" style="736" customWidth="1"/>
    <col min="9" max="9" width="17.85546875" style="736" customWidth="1"/>
    <col min="10" max="10" width="3.7109375" style="736" customWidth="1"/>
    <col min="11" max="14" width="3.28515625" style="736" customWidth="1"/>
    <col min="15" max="15" width="1.85546875" style="736" customWidth="1"/>
    <col min="16" max="16" width="12.42578125" style="736" customWidth="1"/>
    <col min="17" max="17" width="3.140625" style="736" customWidth="1"/>
    <col min="18" max="18" width="4.7109375" style="736" customWidth="1"/>
    <col min="19" max="20" width="3" style="736" customWidth="1"/>
    <col min="21" max="21" width="4.42578125" style="736" customWidth="1"/>
    <col min="22" max="23" width="3" style="736" customWidth="1"/>
    <col min="24" max="28" width="3.28515625" style="736" customWidth="1"/>
    <col min="29" max="29" width="3.7109375" style="736" customWidth="1"/>
    <col min="30" max="30" width="10.42578125" style="738" customWidth="1"/>
    <col min="31" max="31" width="6.28515625" style="738" customWidth="1"/>
    <col min="32" max="32" width="4" style="738" customWidth="1"/>
    <col min="33" max="33" width="4.28515625" style="738" customWidth="1"/>
    <col min="34" max="34" width="16.28515625" style="739" bestFit="1" customWidth="1"/>
    <col min="35" max="35" width="17" style="736" bestFit="1" customWidth="1"/>
    <col min="36" max="36" width="16.28515625" style="736" bestFit="1" customWidth="1"/>
    <col min="37" max="217" width="10.28515625" style="736" customWidth="1"/>
    <col min="218" max="226" width="9.140625" style="736" customWidth="1"/>
    <col min="227" max="227" width="1" style="736" customWidth="1"/>
    <col min="228" max="16384" width="3.28515625" style="736"/>
  </cols>
  <sheetData>
    <row r="1" spans="1:32" s="736" customFormat="1" ht="15" customHeight="1">
      <c r="A1" s="735"/>
      <c r="B1" s="735" t="s">
        <v>2068</v>
      </c>
      <c r="C1" s="735"/>
      <c r="D1" s="735"/>
      <c r="E1" s="735"/>
      <c r="F1" s="735"/>
      <c r="G1" s="735"/>
      <c r="AD1" s="1546" t="s">
        <v>2069</v>
      </c>
      <c r="AE1" s="1547"/>
    </row>
    <row r="2" spans="1:32" s="736" customFormat="1" ht="15.6" customHeight="1" thickBot="1">
      <c r="AD2" s="1548"/>
      <c r="AE2" s="1549"/>
    </row>
    <row r="3" spans="1:32" s="736" customFormat="1">
      <c r="B3" s="737" t="s">
        <v>2070</v>
      </c>
      <c r="AD3" s="738"/>
      <c r="AE3" s="738"/>
      <c r="AF3" s="739"/>
    </row>
    <row r="4" spans="1:32" s="736" customFormat="1">
      <c r="B4" s="737" t="s">
        <v>2071</v>
      </c>
      <c r="AD4" s="738"/>
      <c r="AE4" s="738"/>
      <c r="AF4" s="739"/>
    </row>
    <row r="5" spans="1:32" s="736" customFormat="1">
      <c r="AD5" s="738"/>
      <c r="AE5" s="738"/>
      <c r="AF5" s="739"/>
    </row>
    <row r="6" spans="1:32" s="741" customFormat="1" ht="20.45" customHeight="1">
      <c r="A6" s="1553" t="s">
        <v>753</v>
      </c>
      <c r="B6" s="1553"/>
      <c r="C6" s="1553"/>
      <c r="D6" s="1553"/>
      <c r="E6" s="1553"/>
      <c r="F6" s="1553"/>
      <c r="G6" s="1553"/>
      <c r="H6" s="1553"/>
      <c r="I6" s="1553"/>
      <c r="J6" s="1553"/>
      <c r="K6" s="1553"/>
      <c r="L6" s="1553"/>
      <c r="M6" s="1553"/>
      <c r="N6" s="1553"/>
      <c r="O6" s="1553"/>
      <c r="P6" s="1553"/>
      <c r="Q6" s="1553"/>
      <c r="R6" s="1553"/>
      <c r="S6" s="1553"/>
      <c r="T6" s="1553"/>
      <c r="U6" s="1553"/>
      <c r="V6" s="1553"/>
      <c r="W6" s="1553"/>
      <c r="X6" s="1553"/>
      <c r="Y6" s="1553"/>
      <c r="Z6" s="1553"/>
      <c r="AA6" s="1553"/>
      <c r="AB6" s="1553"/>
      <c r="AC6" s="1553"/>
      <c r="AD6" s="1553"/>
      <c r="AE6" s="1553"/>
      <c r="AF6" s="740"/>
    </row>
    <row r="7" spans="1:32" s="741" customFormat="1" ht="13.5" thickBot="1">
      <c r="A7" s="742"/>
      <c r="B7" s="742"/>
      <c r="C7" s="742"/>
      <c r="D7" s="742"/>
      <c r="E7" s="742"/>
      <c r="F7" s="742"/>
      <c r="G7" s="742"/>
      <c r="H7" s="742"/>
      <c r="I7" s="742"/>
      <c r="J7" s="742"/>
      <c r="K7" s="742"/>
      <c r="L7" s="742"/>
      <c r="M7" s="742"/>
      <c r="N7" s="742"/>
      <c r="O7" s="742"/>
      <c r="P7" s="742"/>
      <c r="Q7" s="742"/>
      <c r="R7" s="742"/>
      <c r="S7" s="742"/>
      <c r="T7" s="742"/>
      <c r="U7" s="742"/>
      <c r="V7" s="742"/>
      <c r="W7" s="742"/>
      <c r="X7" s="742"/>
      <c r="Y7" s="742"/>
      <c r="Z7" s="742"/>
      <c r="AA7" s="742"/>
      <c r="AB7" s="742"/>
      <c r="AC7" s="743"/>
      <c r="AD7" s="743"/>
      <c r="AE7" s="743"/>
      <c r="AF7" s="740"/>
    </row>
    <row r="8" spans="1:32" s="741" customFormat="1" ht="16.5" thickBot="1">
      <c r="A8" s="744" t="s">
        <v>754</v>
      </c>
      <c r="B8" s="745"/>
      <c r="C8" s="745"/>
      <c r="D8" s="745"/>
      <c r="E8" s="745"/>
      <c r="F8" s="745"/>
      <c r="G8" s="745"/>
      <c r="H8" s="745"/>
      <c r="I8" s="745"/>
      <c r="J8" s="745"/>
      <c r="K8" s="745"/>
      <c r="L8" s="745"/>
      <c r="M8" s="745"/>
      <c r="N8" s="746"/>
      <c r="O8" s="742"/>
      <c r="P8" s="744" t="s">
        <v>755</v>
      </c>
      <c r="Q8" s="745"/>
      <c r="R8" s="745"/>
      <c r="S8" s="745"/>
      <c r="T8" s="745"/>
      <c r="U8" s="745"/>
      <c r="V8" s="745"/>
      <c r="W8" s="745"/>
      <c r="X8" s="745"/>
      <c r="Y8" s="745"/>
      <c r="Z8" s="745"/>
      <c r="AA8" s="745"/>
      <c r="AB8" s="745"/>
      <c r="AC8" s="745"/>
      <c r="AD8" s="745"/>
      <c r="AE8" s="746"/>
      <c r="AF8" s="740"/>
    </row>
    <row r="9" spans="1:32" s="741" customFormat="1" ht="12.75">
      <c r="A9" s="747"/>
      <c r="B9" s="748"/>
      <c r="C9" s="748"/>
      <c r="D9" s="748"/>
      <c r="E9" s="748"/>
      <c r="F9" s="748"/>
      <c r="G9" s="748"/>
      <c r="H9" s="748"/>
      <c r="I9" s="748"/>
      <c r="J9" s="748"/>
      <c r="K9" s="748"/>
      <c r="L9" s="748"/>
      <c r="M9" s="748"/>
      <c r="N9" s="749"/>
      <c r="O9" s="742"/>
      <c r="P9" s="747"/>
      <c r="Q9" s="748"/>
      <c r="R9" s="748"/>
      <c r="S9" s="748"/>
      <c r="T9" s="748"/>
      <c r="U9" s="748"/>
      <c r="V9" s="748"/>
      <c r="W9" s="748"/>
      <c r="X9" s="748"/>
      <c r="Y9" s="748"/>
      <c r="Z9" s="748"/>
      <c r="AA9" s="748"/>
      <c r="AB9" s="748"/>
      <c r="AC9" s="750"/>
      <c r="AD9" s="750"/>
      <c r="AE9" s="751"/>
      <c r="AF9" s="740"/>
    </row>
    <row r="10" spans="1:32" s="741" customFormat="1" ht="12.75">
      <c r="A10" s="752" t="s">
        <v>756</v>
      </c>
      <c r="B10" s="753"/>
      <c r="C10" s="754"/>
      <c r="D10" s="755">
        <v>0</v>
      </c>
      <c r="E10" s="755">
        <v>6</v>
      </c>
      <c r="F10" s="755">
        <v>0</v>
      </c>
      <c r="G10" s="756"/>
      <c r="H10" s="756" t="s">
        <v>757</v>
      </c>
      <c r="I10" s="756"/>
      <c r="J10" s="755"/>
      <c r="K10" s="755">
        <v>9</v>
      </c>
      <c r="L10" s="755">
        <v>0</v>
      </c>
      <c r="M10" s="755">
        <v>1</v>
      </c>
      <c r="N10" s="757"/>
      <c r="O10" s="742"/>
      <c r="P10" s="752" t="s">
        <v>758</v>
      </c>
      <c r="Q10" s="758"/>
      <c r="R10" s="758"/>
      <c r="S10" s="758"/>
      <c r="T10" s="758"/>
      <c r="U10" s="756"/>
      <c r="V10" s="756"/>
      <c r="W10" s="755">
        <v>2</v>
      </c>
      <c r="X10" s="755">
        <v>0</v>
      </c>
      <c r="Y10" s="755">
        <v>1</v>
      </c>
      <c r="Z10" s="755">
        <v>9</v>
      </c>
      <c r="AA10" s="756"/>
      <c r="AB10" s="756"/>
      <c r="AC10" s="759"/>
      <c r="AD10" s="759"/>
      <c r="AE10" s="760"/>
      <c r="AF10" s="740"/>
    </row>
    <row r="11" spans="1:32" s="741" customFormat="1" ht="12.75">
      <c r="A11" s="761"/>
      <c r="B11" s="756"/>
      <c r="C11" s="756"/>
      <c r="D11" s="756"/>
      <c r="E11" s="756"/>
      <c r="F11" s="756"/>
      <c r="G11" s="756"/>
      <c r="H11" s="756"/>
      <c r="I11" s="756"/>
      <c r="J11" s="756"/>
      <c r="K11" s="756"/>
      <c r="L11" s="756"/>
      <c r="M11" s="756"/>
      <c r="N11" s="757"/>
      <c r="O11" s="742"/>
      <c r="P11" s="761"/>
      <c r="Q11" s="756"/>
      <c r="R11" s="756"/>
      <c r="S11" s="756"/>
      <c r="T11" s="756"/>
      <c r="U11" s="756"/>
      <c r="V11" s="756"/>
      <c r="W11" s="756"/>
      <c r="X11" s="756"/>
      <c r="Y11" s="756"/>
      <c r="Z11" s="756"/>
      <c r="AA11" s="756"/>
      <c r="AB11" s="756"/>
      <c r="AC11" s="759"/>
      <c r="AD11" s="759"/>
      <c r="AE11" s="760"/>
      <c r="AF11" s="740"/>
    </row>
    <row r="12" spans="1:32" s="741" customFormat="1" ht="12.75">
      <c r="A12" s="761"/>
      <c r="B12" s="756"/>
      <c r="C12" s="756"/>
      <c r="D12" s="756"/>
      <c r="E12" s="756"/>
      <c r="F12" s="756"/>
      <c r="G12" s="756"/>
      <c r="H12" s="756"/>
      <c r="I12" s="756"/>
      <c r="J12" s="756"/>
      <c r="K12" s="756"/>
      <c r="L12" s="756"/>
      <c r="M12" s="756"/>
      <c r="N12" s="757"/>
      <c r="O12" s="742"/>
      <c r="P12" s="752" t="s">
        <v>759</v>
      </c>
      <c r="Q12" s="758"/>
      <c r="R12" s="758"/>
      <c r="S12" s="758"/>
      <c r="T12" s="758"/>
      <c r="U12" s="758"/>
      <c r="V12" s="756">
        <v>1</v>
      </c>
      <c r="W12" s="755"/>
      <c r="X12" s="756">
        <v>2</v>
      </c>
      <c r="Y12" s="755"/>
      <c r="Z12" s="756">
        <v>3</v>
      </c>
      <c r="AA12" s="762"/>
      <c r="AB12" s="756">
        <v>4</v>
      </c>
      <c r="AC12" s="762"/>
      <c r="AE12" s="760"/>
      <c r="AF12" s="740"/>
    </row>
    <row r="13" spans="1:32" s="741" customFormat="1" ht="12.75">
      <c r="A13" s="761"/>
      <c r="B13" s="756"/>
      <c r="C13" s="756"/>
      <c r="D13" s="756"/>
      <c r="E13" s="756"/>
      <c r="F13" s="756"/>
      <c r="G13" s="756"/>
      <c r="H13" s="756"/>
      <c r="I13" s="756"/>
      <c r="J13" s="756"/>
      <c r="K13" s="756"/>
      <c r="L13" s="756"/>
      <c r="M13" s="756"/>
      <c r="N13" s="757"/>
      <c r="O13" s="742"/>
      <c r="P13" s="761"/>
      <c r="Q13" s="756"/>
      <c r="R13" s="756"/>
      <c r="S13" s="756"/>
      <c r="T13" s="756"/>
      <c r="U13" s="756"/>
      <c r="V13" s="756"/>
      <c r="W13" s="756"/>
      <c r="X13" s="756"/>
      <c r="Y13" s="756"/>
      <c r="Z13" s="756"/>
      <c r="AA13" s="756"/>
      <c r="AB13" s="756"/>
      <c r="AC13" s="759"/>
      <c r="AD13" s="759"/>
      <c r="AE13" s="760"/>
      <c r="AF13" s="740"/>
    </row>
    <row r="14" spans="1:32" s="741" customFormat="1" ht="12.75">
      <c r="A14" s="761"/>
      <c r="B14" s="756"/>
      <c r="C14" s="756"/>
      <c r="D14" s="756"/>
      <c r="E14" s="756"/>
      <c r="F14" s="756"/>
      <c r="G14" s="756"/>
      <c r="H14" s="756"/>
      <c r="I14" s="756"/>
      <c r="J14" s="756"/>
      <c r="K14" s="756"/>
      <c r="L14" s="756"/>
      <c r="M14" s="756"/>
      <c r="N14" s="757"/>
      <c r="O14" s="742"/>
      <c r="P14" s="752" t="s">
        <v>760</v>
      </c>
      <c r="Q14" s="758"/>
      <c r="R14" s="755" t="s">
        <v>2974</v>
      </c>
      <c r="S14" s="758"/>
      <c r="T14" s="758"/>
      <c r="V14" s="756"/>
      <c r="X14" s="763" t="s">
        <v>3446</v>
      </c>
      <c r="Z14" s="756"/>
      <c r="AB14" s="758"/>
      <c r="AC14" s="762"/>
      <c r="AE14" s="760"/>
      <c r="AF14" s="740"/>
    </row>
    <row r="15" spans="1:32" s="741" customFormat="1" ht="13.5" thickBot="1">
      <c r="A15" s="764"/>
      <c r="B15" s="765"/>
      <c r="C15" s="765"/>
      <c r="D15" s="765"/>
      <c r="E15" s="765"/>
      <c r="F15" s="765"/>
      <c r="G15" s="765"/>
      <c r="H15" s="765"/>
      <c r="I15" s="765"/>
      <c r="J15" s="765"/>
      <c r="K15" s="765"/>
      <c r="L15" s="765"/>
      <c r="M15" s="765"/>
      <c r="N15" s="766"/>
      <c r="O15" s="742"/>
      <c r="P15" s="764"/>
      <c r="Q15" s="765"/>
      <c r="R15" s="765"/>
      <c r="S15" s="765"/>
      <c r="T15" s="765"/>
      <c r="U15" s="765"/>
      <c r="V15" s="765"/>
      <c r="W15" s="765"/>
      <c r="X15" s="765"/>
      <c r="Y15" s="765"/>
      <c r="Z15" s="765"/>
      <c r="AA15" s="765"/>
      <c r="AB15" s="765"/>
      <c r="AC15" s="767"/>
      <c r="AD15" s="767"/>
      <c r="AE15" s="768"/>
      <c r="AF15" s="740"/>
    </row>
    <row r="16" spans="1:32" s="741" customFormat="1" ht="12.75">
      <c r="A16" s="756"/>
      <c r="B16" s="756"/>
      <c r="C16" s="756"/>
      <c r="D16" s="756"/>
      <c r="E16" s="756"/>
      <c r="F16" s="756"/>
      <c r="G16" s="756"/>
      <c r="H16" s="756"/>
      <c r="I16" s="756"/>
      <c r="J16" s="756"/>
      <c r="K16" s="756"/>
      <c r="L16" s="756"/>
      <c r="M16" s="756"/>
      <c r="N16" s="756"/>
      <c r="O16" s="756"/>
      <c r="P16" s="756"/>
      <c r="Q16" s="756"/>
      <c r="R16" s="756"/>
      <c r="S16" s="756"/>
      <c r="T16" s="756"/>
      <c r="U16" s="756"/>
      <c r="V16" s="756"/>
      <c r="W16" s="756"/>
      <c r="X16" s="756"/>
      <c r="Y16" s="756"/>
      <c r="Z16" s="756"/>
      <c r="AA16" s="756"/>
      <c r="AB16" s="756"/>
      <c r="AC16" s="756"/>
      <c r="AD16" s="756"/>
      <c r="AE16" s="756"/>
      <c r="AF16" s="740"/>
    </row>
    <row r="17" spans="1:35" s="741" customFormat="1" ht="13.5" thickBot="1">
      <c r="A17" s="756"/>
      <c r="B17" s="756"/>
      <c r="C17" s="756"/>
      <c r="D17" s="756"/>
      <c r="E17" s="756"/>
      <c r="F17" s="756"/>
      <c r="G17" s="756"/>
      <c r="H17" s="756"/>
      <c r="I17" s="756"/>
      <c r="J17" s="756"/>
      <c r="K17" s="756"/>
      <c r="L17" s="756"/>
      <c r="M17" s="756"/>
      <c r="N17" s="756"/>
      <c r="O17" s="756"/>
      <c r="P17" s="756"/>
      <c r="Q17" s="756"/>
      <c r="R17" s="756"/>
      <c r="S17" s="756"/>
      <c r="T17" s="756"/>
      <c r="U17" s="756"/>
      <c r="V17" s="756"/>
      <c r="W17" s="756"/>
      <c r="X17" s="756"/>
      <c r="Y17" s="756"/>
      <c r="Z17" s="756"/>
      <c r="AA17" s="756"/>
      <c r="AB17" s="756"/>
      <c r="AC17" s="759"/>
      <c r="AD17" s="759"/>
      <c r="AE17" s="759"/>
      <c r="AF17" s="740"/>
    </row>
    <row r="18" spans="1:35" s="741" customFormat="1" ht="32.450000000000003" customHeight="1" thickBot="1">
      <c r="A18" s="1550" t="s">
        <v>3447</v>
      </c>
      <c r="B18" s="1551"/>
      <c r="C18" s="1551"/>
      <c r="D18" s="1551"/>
      <c r="E18" s="1551"/>
      <c r="F18" s="1551"/>
      <c r="G18" s="1551"/>
      <c r="H18" s="1551"/>
      <c r="I18" s="1551"/>
      <c r="J18" s="1551"/>
      <c r="K18" s="1551"/>
      <c r="L18" s="1551"/>
      <c r="M18" s="1551"/>
      <c r="N18" s="1551"/>
      <c r="O18" s="1551"/>
      <c r="P18" s="1551"/>
      <c r="Q18" s="1551"/>
      <c r="R18" s="1551"/>
      <c r="S18" s="1551"/>
      <c r="T18" s="1551"/>
      <c r="U18" s="1551"/>
      <c r="V18" s="1551"/>
      <c r="W18" s="1551"/>
      <c r="X18" s="1551"/>
      <c r="Y18" s="1551"/>
      <c r="Z18" s="1551"/>
      <c r="AA18" s="1551"/>
      <c r="AB18" s="1551"/>
      <c r="AC18" s="1551"/>
      <c r="AD18" s="1551"/>
      <c r="AE18" s="1552"/>
      <c r="AF18" s="740"/>
    </row>
    <row r="19" spans="1:35" s="741" customFormat="1">
      <c r="A19" s="769"/>
      <c r="B19" s="770"/>
      <c r="C19" s="770"/>
      <c r="D19" s="770"/>
      <c r="E19" s="770"/>
      <c r="F19" s="770"/>
      <c r="G19" s="770"/>
      <c r="H19" s="770"/>
      <c r="I19" s="770"/>
      <c r="J19" s="770"/>
      <c r="K19" s="770"/>
      <c r="L19" s="770"/>
      <c r="M19" s="770"/>
      <c r="N19" s="770"/>
      <c r="O19" s="770"/>
      <c r="P19" s="770"/>
      <c r="Q19" s="770"/>
      <c r="R19" s="770"/>
      <c r="S19" s="770"/>
      <c r="T19" s="770"/>
      <c r="U19" s="770"/>
      <c r="V19" s="770"/>
      <c r="W19" s="770"/>
      <c r="X19" s="770"/>
      <c r="Y19" s="770"/>
      <c r="Z19" s="770"/>
      <c r="AA19" s="770"/>
      <c r="AB19" s="770"/>
      <c r="AC19" s="771"/>
      <c r="AD19" s="771"/>
      <c r="AE19" s="772"/>
      <c r="AF19" s="740"/>
    </row>
    <row r="20" spans="1:35" s="741" customFormat="1" ht="12.75">
      <c r="A20" s="761"/>
      <c r="B20" s="756"/>
      <c r="C20" s="756"/>
      <c r="D20" s="756"/>
      <c r="E20" s="756"/>
      <c r="F20" s="756"/>
      <c r="G20" s="756"/>
      <c r="H20" s="756"/>
      <c r="I20" s="756"/>
      <c r="J20" s="756"/>
      <c r="K20" s="756"/>
      <c r="L20" s="773" t="s">
        <v>3448</v>
      </c>
      <c r="M20" s="755"/>
      <c r="N20" s="756"/>
      <c r="O20" s="756"/>
      <c r="P20" s="773" t="s">
        <v>3449</v>
      </c>
      <c r="Q20" s="755"/>
      <c r="R20" s="753"/>
      <c r="S20" s="756"/>
      <c r="T20" s="756"/>
      <c r="U20" s="756"/>
      <c r="V20" s="756"/>
      <c r="W20" s="756"/>
      <c r="X20" s="756"/>
      <c r="Y20" s="756"/>
      <c r="Z20" s="756"/>
      <c r="AA20" s="756"/>
      <c r="AB20" s="756"/>
      <c r="AC20" s="759"/>
      <c r="AD20" s="759"/>
      <c r="AE20" s="760"/>
      <c r="AF20" s="740"/>
    </row>
    <row r="21" spans="1:35" s="741" customFormat="1" ht="13.5" thickBot="1">
      <c r="A21" s="764"/>
      <c r="B21" s="765"/>
      <c r="C21" s="765"/>
      <c r="D21" s="765"/>
      <c r="E21" s="765"/>
      <c r="F21" s="765"/>
      <c r="G21" s="765"/>
      <c r="H21" s="765"/>
      <c r="I21" s="765"/>
      <c r="J21" s="765"/>
      <c r="K21" s="765"/>
      <c r="L21" s="765"/>
      <c r="M21" s="765"/>
      <c r="N21" s="765"/>
      <c r="O21" s="765"/>
      <c r="P21" s="765"/>
      <c r="Q21" s="765"/>
      <c r="R21" s="765"/>
      <c r="S21" s="765"/>
      <c r="T21" s="765"/>
      <c r="U21" s="765"/>
      <c r="V21" s="765"/>
      <c r="W21" s="765"/>
      <c r="X21" s="765"/>
      <c r="Y21" s="765"/>
      <c r="Z21" s="765"/>
      <c r="AA21" s="765"/>
      <c r="AB21" s="765"/>
      <c r="AC21" s="767"/>
      <c r="AD21" s="767"/>
      <c r="AE21" s="768"/>
      <c r="AF21" s="740"/>
    </row>
    <row r="22" spans="1:35" s="741" customFormat="1">
      <c r="A22" s="736"/>
      <c r="B22" s="753"/>
      <c r="C22" s="753"/>
      <c r="D22" s="753"/>
      <c r="E22" s="753"/>
      <c r="F22" s="753"/>
      <c r="G22" s="753"/>
      <c r="H22" s="753"/>
      <c r="I22" s="753"/>
      <c r="J22" s="753"/>
      <c r="K22" s="753"/>
      <c r="L22" s="753"/>
      <c r="M22" s="753"/>
      <c r="N22" s="753"/>
      <c r="O22" s="753"/>
      <c r="P22" s="753"/>
      <c r="Q22" s="753"/>
      <c r="R22" s="753"/>
      <c r="S22" s="753"/>
      <c r="T22" s="753"/>
      <c r="U22" s="753"/>
      <c r="V22" s="753"/>
      <c r="W22" s="753"/>
      <c r="X22" s="753"/>
      <c r="Y22" s="753"/>
      <c r="Z22" s="753"/>
      <c r="AA22" s="753"/>
      <c r="AB22" s="753"/>
      <c r="AC22" s="753"/>
      <c r="AD22" s="753"/>
      <c r="AE22" s="753"/>
      <c r="AF22" s="753"/>
      <c r="AG22" s="753"/>
      <c r="AH22" s="774" t="s">
        <v>2337</v>
      </c>
      <c r="AI22" s="774" t="s">
        <v>2338</v>
      </c>
    </row>
    <row r="23" spans="1:35" s="741" customFormat="1" ht="13.5" thickBot="1">
      <c r="A23" s="756"/>
      <c r="B23" s="753"/>
      <c r="C23" s="753"/>
      <c r="D23" s="753"/>
      <c r="E23" s="753"/>
      <c r="F23" s="753"/>
      <c r="G23" s="753"/>
      <c r="H23" s="753"/>
      <c r="I23" s="753"/>
      <c r="J23" s="753"/>
      <c r="K23" s="753"/>
      <c r="L23" s="753"/>
      <c r="M23" s="753"/>
      <c r="N23" s="753"/>
      <c r="O23" s="753"/>
      <c r="P23" s="753"/>
      <c r="Q23" s="753"/>
      <c r="R23" s="753"/>
      <c r="S23" s="753"/>
      <c r="T23" s="753"/>
      <c r="U23" s="753"/>
      <c r="V23" s="753"/>
      <c r="W23" s="753"/>
      <c r="X23" s="753"/>
      <c r="Y23" s="753"/>
      <c r="Z23" s="753"/>
      <c r="AA23" s="753"/>
      <c r="AB23" s="753"/>
      <c r="AC23" s="753"/>
      <c r="AD23" s="756" t="s">
        <v>2335</v>
      </c>
      <c r="AE23" s="756"/>
      <c r="AF23" s="756"/>
      <c r="AG23" s="756"/>
      <c r="AH23" s="742" t="s">
        <v>2335</v>
      </c>
      <c r="AI23" s="742" t="s">
        <v>2336</v>
      </c>
    </row>
    <row r="24" spans="1:35" ht="25.5">
      <c r="A24" s="1432" t="s">
        <v>3450</v>
      </c>
      <c r="B24" s="1434" t="s">
        <v>3451</v>
      </c>
      <c r="C24" s="1435"/>
      <c r="D24" s="1435"/>
      <c r="E24" s="1435"/>
      <c r="F24" s="1435"/>
      <c r="G24" s="1435"/>
      <c r="H24" s="1420" t="s">
        <v>3452</v>
      </c>
      <c r="I24" s="1421"/>
      <c r="J24" s="1421"/>
      <c r="K24" s="1421"/>
      <c r="L24" s="1421"/>
      <c r="M24" s="1421"/>
      <c r="N24" s="1421"/>
      <c r="O24" s="1421"/>
      <c r="P24" s="1421"/>
      <c r="Q24" s="1421"/>
      <c r="R24" s="1421"/>
      <c r="S24" s="1421"/>
      <c r="T24" s="1421"/>
      <c r="U24" s="1421"/>
      <c r="V24" s="1421"/>
      <c r="W24" s="1421"/>
      <c r="X24" s="1421"/>
      <c r="Y24" s="1421"/>
      <c r="Z24" s="1421"/>
      <c r="AA24" s="1421"/>
      <c r="AB24" s="1421"/>
      <c r="AC24" s="1422"/>
      <c r="AD24" s="775" t="s">
        <v>3453</v>
      </c>
      <c r="AE24" s="1409" t="s">
        <v>1758</v>
      </c>
      <c r="AF24" s="736"/>
      <c r="AG24" s="736"/>
      <c r="AH24" s="776" t="s">
        <v>3542</v>
      </c>
      <c r="AI24" s="776" t="s">
        <v>3544</v>
      </c>
    </row>
    <row r="25" spans="1:35" ht="16.5" thickBot="1">
      <c r="A25" s="1433"/>
      <c r="B25" s="1436"/>
      <c r="C25" s="1437"/>
      <c r="D25" s="1437"/>
      <c r="E25" s="1437"/>
      <c r="F25" s="1437"/>
      <c r="G25" s="1437"/>
      <c r="H25" s="1423"/>
      <c r="I25" s="1424"/>
      <c r="J25" s="1424"/>
      <c r="K25" s="1424"/>
      <c r="L25" s="1424"/>
      <c r="M25" s="1424"/>
      <c r="N25" s="1424"/>
      <c r="O25" s="1424"/>
      <c r="P25" s="1424"/>
      <c r="Q25" s="1424"/>
      <c r="R25" s="1424"/>
      <c r="S25" s="1424"/>
      <c r="T25" s="1424"/>
      <c r="U25" s="1424"/>
      <c r="V25" s="1424"/>
      <c r="W25" s="1424"/>
      <c r="X25" s="1424"/>
      <c r="Y25" s="1424"/>
      <c r="Z25" s="1424"/>
      <c r="AA25" s="1424"/>
      <c r="AB25" s="1424"/>
      <c r="AC25" s="1425"/>
      <c r="AD25" s="777" t="s">
        <v>3541</v>
      </c>
      <c r="AE25" s="1410"/>
      <c r="AF25" s="736"/>
      <c r="AG25" s="736"/>
      <c r="AH25" s="1124" t="s">
        <v>3543</v>
      </c>
      <c r="AI25" s="1124" t="s">
        <v>3543</v>
      </c>
    </row>
    <row r="26" spans="1:35" s="780" customFormat="1">
      <c r="A26" s="778"/>
      <c r="B26" s="1438"/>
      <c r="C26" s="1439"/>
      <c r="D26" s="1439"/>
      <c r="E26" s="1439"/>
      <c r="F26" s="1439"/>
      <c r="G26" s="1439"/>
      <c r="H26" s="1426" t="s">
        <v>3454</v>
      </c>
      <c r="I26" s="1427"/>
      <c r="J26" s="1427"/>
      <c r="K26" s="1427"/>
      <c r="L26" s="1427"/>
      <c r="M26" s="1427"/>
      <c r="N26" s="1427"/>
      <c r="O26" s="1427"/>
      <c r="P26" s="1427"/>
      <c r="Q26" s="1427"/>
      <c r="R26" s="1427"/>
      <c r="S26" s="1427"/>
      <c r="T26" s="1427"/>
      <c r="U26" s="1427"/>
      <c r="V26" s="1427"/>
      <c r="W26" s="1427"/>
      <c r="X26" s="1427"/>
      <c r="Y26" s="1427"/>
      <c r="Z26" s="1427"/>
      <c r="AA26" s="1427"/>
      <c r="AB26" s="1427"/>
      <c r="AC26" s="1428"/>
      <c r="AD26" s="779"/>
      <c r="AE26" s="778"/>
      <c r="AH26" s="781"/>
      <c r="AI26" s="781"/>
    </row>
    <row r="27" spans="1:35" s="786" customFormat="1">
      <c r="A27" s="782"/>
      <c r="B27" s="1413" t="s">
        <v>3455</v>
      </c>
      <c r="C27" s="1414"/>
      <c r="D27" s="1414"/>
      <c r="E27" s="1414"/>
      <c r="F27" s="1414"/>
      <c r="G27" s="1414"/>
      <c r="H27" s="1415" t="s">
        <v>3456</v>
      </c>
      <c r="I27" s="1416"/>
      <c r="J27" s="1416"/>
      <c r="K27" s="1416"/>
      <c r="L27" s="1416"/>
      <c r="M27" s="1416"/>
      <c r="N27" s="1416"/>
      <c r="O27" s="1416"/>
      <c r="P27" s="1416"/>
      <c r="Q27" s="1416"/>
      <c r="R27" s="1416"/>
      <c r="S27" s="1416"/>
      <c r="T27" s="1416"/>
      <c r="U27" s="1416"/>
      <c r="V27" s="1416"/>
      <c r="W27" s="1416"/>
      <c r="X27" s="1416"/>
      <c r="Y27" s="1416"/>
      <c r="Z27" s="1416"/>
      <c r="AA27" s="1416"/>
      <c r="AB27" s="1416"/>
      <c r="AC27" s="1417"/>
      <c r="AD27" s="783">
        <f>AD28+AD31+AD44+AD49</f>
        <v>31892</v>
      </c>
      <c r="AE27" s="782" t="s">
        <v>3457</v>
      </c>
      <c r="AF27" s="644" t="s">
        <v>3458</v>
      </c>
      <c r="AG27" s="784"/>
      <c r="AH27" s="785">
        <f>AH28+AH31+AH44+AH49</f>
        <v>31892767</v>
      </c>
      <c r="AI27" s="785">
        <f>AI28+AI31+AI44+AI49</f>
        <v>35906512</v>
      </c>
    </row>
    <row r="28" spans="1:35" s="791" customFormat="1">
      <c r="A28" s="787"/>
      <c r="B28" s="1418" t="s">
        <v>3459</v>
      </c>
      <c r="C28" s="1419"/>
      <c r="D28" s="1419"/>
      <c r="E28" s="1419"/>
      <c r="F28" s="1419"/>
      <c r="G28" s="1419"/>
      <c r="H28" s="1429" t="s">
        <v>3460</v>
      </c>
      <c r="I28" s="1430"/>
      <c r="J28" s="1430"/>
      <c r="K28" s="1430"/>
      <c r="L28" s="1430"/>
      <c r="M28" s="1430"/>
      <c r="N28" s="1430"/>
      <c r="O28" s="1430"/>
      <c r="P28" s="1430"/>
      <c r="Q28" s="1430"/>
      <c r="R28" s="1430"/>
      <c r="S28" s="1430"/>
      <c r="T28" s="1430"/>
      <c r="U28" s="1430"/>
      <c r="V28" s="1430"/>
      <c r="W28" s="1430"/>
      <c r="X28" s="1430"/>
      <c r="Y28" s="1430"/>
      <c r="Z28" s="1430"/>
      <c r="AA28" s="1430"/>
      <c r="AB28" s="1430"/>
      <c r="AC28" s="1431"/>
      <c r="AD28" s="788">
        <f>SUM(AD29:AD30)</f>
        <v>27259</v>
      </c>
      <c r="AE28" s="789" t="s">
        <v>3457</v>
      </c>
      <c r="AF28" s="644" t="s">
        <v>3458</v>
      </c>
      <c r="AG28" s="784"/>
      <c r="AH28" s="790">
        <f>SUM(AH29:AH30)</f>
        <v>27258838</v>
      </c>
      <c r="AI28" s="790">
        <f>SUM(AI29:AI30)</f>
        <v>30488716</v>
      </c>
    </row>
    <row r="29" spans="1:35" s="793" customFormat="1">
      <c r="A29" s="665"/>
      <c r="B29" s="1411" t="s">
        <v>3461</v>
      </c>
      <c r="C29" s="1412"/>
      <c r="D29" s="1412"/>
      <c r="E29" s="1412"/>
      <c r="F29" s="1412"/>
      <c r="G29" s="1412"/>
      <c r="H29" s="1448" t="s">
        <v>2605</v>
      </c>
      <c r="I29" s="1449"/>
      <c r="J29" s="1449"/>
      <c r="K29" s="1449"/>
      <c r="L29" s="1449"/>
      <c r="M29" s="1449"/>
      <c r="N29" s="1449"/>
      <c r="O29" s="1449"/>
      <c r="P29" s="1449"/>
      <c r="Q29" s="1449"/>
      <c r="R29" s="1449"/>
      <c r="S29" s="1449"/>
      <c r="T29" s="1449"/>
      <c r="U29" s="1449"/>
      <c r="V29" s="1449"/>
      <c r="W29" s="1449"/>
      <c r="X29" s="1449"/>
      <c r="Y29" s="1449"/>
      <c r="Z29" s="1449"/>
      <c r="AA29" s="1449"/>
      <c r="AB29" s="1449"/>
      <c r="AC29" s="1450"/>
      <c r="AD29" s="792">
        <f>ROUND((AH29/1000),0)</f>
        <v>17019</v>
      </c>
      <c r="AE29" s="665" t="s">
        <v>3457</v>
      </c>
      <c r="AG29" s="784"/>
      <c r="AH29" s="794">
        <f ca="1">'Alimentazione CE Ricavi'!H7+'Alimentazione CE Ricavi'!H8+'Alimentazione CE Ricavi'!H9</f>
        <v>17018833</v>
      </c>
      <c r="AI29" s="794">
        <f ca="1">'Alimentazione CE Ricavi'!I7+'Alimentazione CE Ricavi'!I8+'Alimentazione CE Ricavi'!I9</f>
        <v>20324089</v>
      </c>
    </row>
    <row r="30" spans="1:35" s="793" customFormat="1">
      <c r="A30" s="665"/>
      <c r="B30" s="1411" t="s">
        <v>2606</v>
      </c>
      <c r="C30" s="1412"/>
      <c r="D30" s="1412"/>
      <c r="E30" s="1412"/>
      <c r="F30" s="1412"/>
      <c r="G30" s="1412"/>
      <c r="H30" s="1448" t="s">
        <v>2607</v>
      </c>
      <c r="I30" s="1449"/>
      <c r="J30" s="1449"/>
      <c r="K30" s="1449"/>
      <c r="L30" s="1449"/>
      <c r="M30" s="1449"/>
      <c r="N30" s="1449"/>
      <c r="O30" s="1449"/>
      <c r="P30" s="1449"/>
      <c r="Q30" s="1449"/>
      <c r="R30" s="1449"/>
      <c r="S30" s="1449"/>
      <c r="T30" s="1449"/>
      <c r="U30" s="1449"/>
      <c r="V30" s="1449"/>
      <c r="W30" s="1449"/>
      <c r="X30" s="1449"/>
      <c r="Y30" s="1449"/>
      <c r="Z30" s="1449"/>
      <c r="AA30" s="1449"/>
      <c r="AB30" s="1449"/>
      <c r="AC30" s="1450"/>
      <c r="AD30" s="792">
        <f>ROUND((AH30/1000),0)</f>
        <v>10240</v>
      </c>
      <c r="AE30" s="665" t="s">
        <v>3457</v>
      </c>
      <c r="AG30" s="784"/>
      <c r="AH30" s="794">
        <f ca="1">'Alimentazione CE Ricavi'!H11+'Alimentazione CE Ricavi'!H12+'Alimentazione CE Ricavi'!H13</f>
        <v>10240005</v>
      </c>
      <c r="AI30" s="794">
        <f ca="1">'Alimentazione CE Ricavi'!I11+'Alimentazione CE Ricavi'!I12+'Alimentazione CE Ricavi'!I13</f>
        <v>10164627</v>
      </c>
    </row>
    <row r="31" spans="1:35" s="793" customFormat="1">
      <c r="A31" s="789"/>
      <c r="B31" s="1418" t="s">
        <v>2608</v>
      </c>
      <c r="C31" s="1419"/>
      <c r="D31" s="1419"/>
      <c r="E31" s="1419"/>
      <c r="F31" s="1419"/>
      <c r="G31" s="1419"/>
      <c r="H31" s="1429" t="s">
        <v>2609</v>
      </c>
      <c r="I31" s="1430" t="s">
        <v>2610</v>
      </c>
      <c r="J31" s="1430" t="s">
        <v>2610</v>
      </c>
      <c r="K31" s="1430" t="s">
        <v>2610</v>
      </c>
      <c r="L31" s="1430" t="s">
        <v>2610</v>
      </c>
      <c r="M31" s="1430" t="s">
        <v>2610</v>
      </c>
      <c r="N31" s="1430" t="s">
        <v>2610</v>
      </c>
      <c r="O31" s="1430" t="s">
        <v>2610</v>
      </c>
      <c r="P31" s="1430" t="s">
        <v>2610</v>
      </c>
      <c r="Q31" s="1430" t="s">
        <v>2610</v>
      </c>
      <c r="R31" s="1430"/>
      <c r="S31" s="1430"/>
      <c r="T31" s="1430"/>
      <c r="U31" s="1430"/>
      <c r="V31" s="1430" t="s">
        <v>2610</v>
      </c>
      <c r="W31" s="1430" t="s">
        <v>2610</v>
      </c>
      <c r="X31" s="1430" t="s">
        <v>2610</v>
      </c>
      <c r="Y31" s="1430" t="s">
        <v>2610</v>
      </c>
      <c r="Z31" s="1430" t="s">
        <v>2610</v>
      </c>
      <c r="AA31" s="1430" t="s">
        <v>2610</v>
      </c>
      <c r="AB31" s="1430" t="s">
        <v>2610</v>
      </c>
      <c r="AC31" s="1431" t="s">
        <v>2610</v>
      </c>
      <c r="AD31" s="788">
        <f>AD32+AD37+AD40</f>
        <v>19</v>
      </c>
      <c r="AE31" s="789" t="s">
        <v>3457</v>
      </c>
      <c r="AF31" s="644" t="s">
        <v>3458</v>
      </c>
      <c r="AG31" s="784"/>
      <c r="AH31" s="790">
        <f ca="1">AH32+AH37+AH40</f>
        <v>18707</v>
      </c>
      <c r="AI31" s="790">
        <f ca="1">AI32+AI37+AI40</f>
        <v>18707</v>
      </c>
    </row>
    <row r="32" spans="1:35" s="793" customFormat="1">
      <c r="A32" s="795"/>
      <c r="B32" s="1443" t="s">
        <v>2611</v>
      </c>
      <c r="C32" s="1444"/>
      <c r="D32" s="1444"/>
      <c r="E32" s="1444"/>
      <c r="F32" s="1444"/>
      <c r="G32" s="1444"/>
      <c r="H32" s="1440" t="s">
        <v>2392</v>
      </c>
      <c r="I32" s="1441" t="s">
        <v>2393</v>
      </c>
      <c r="J32" s="1441" t="s">
        <v>2393</v>
      </c>
      <c r="K32" s="1441" t="s">
        <v>2393</v>
      </c>
      <c r="L32" s="1441" t="s">
        <v>2393</v>
      </c>
      <c r="M32" s="1441" t="s">
        <v>2393</v>
      </c>
      <c r="N32" s="1441" t="s">
        <v>2393</v>
      </c>
      <c r="O32" s="1441" t="s">
        <v>2393</v>
      </c>
      <c r="P32" s="1441" t="s">
        <v>2393</v>
      </c>
      <c r="Q32" s="1441" t="s">
        <v>2393</v>
      </c>
      <c r="R32" s="1441"/>
      <c r="S32" s="1441"/>
      <c r="T32" s="1441"/>
      <c r="U32" s="1441"/>
      <c r="V32" s="1441" t="s">
        <v>2393</v>
      </c>
      <c r="W32" s="1441" t="s">
        <v>2393</v>
      </c>
      <c r="X32" s="1441" t="s">
        <v>2393</v>
      </c>
      <c r="Y32" s="1441" t="s">
        <v>2393</v>
      </c>
      <c r="Z32" s="1441" t="s">
        <v>2393</v>
      </c>
      <c r="AA32" s="1441" t="s">
        <v>2393</v>
      </c>
      <c r="AB32" s="1441" t="s">
        <v>2393</v>
      </c>
      <c r="AC32" s="1442" t="s">
        <v>2393</v>
      </c>
      <c r="AD32" s="796">
        <f>SUM(AD33:AD36)</f>
        <v>19</v>
      </c>
      <c r="AE32" s="795" t="s">
        <v>3457</v>
      </c>
      <c r="AF32" s="644" t="s">
        <v>3458</v>
      </c>
      <c r="AG32" s="784"/>
      <c r="AH32" s="797">
        <f ca="1">SUM(AH33:AH36)</f>
        <v>18707</v>
      </c>
      <c r="AI32" s="797">
        <f ca="1">SUM(AI33:AI36)</f>
        <v>18707</v>
      </c>
    </row>
    <row r="33" spans="1:35" s="793" customFormat="1">
      <c r="A33" s="665"/>
      <c r="B33" s="1411" t="s">
        <v>2612</v>
      </c>
      <c r="C33" s="1412"/>
      <c r="D33" s="1412"/>
      <c r="E33" s="1412"/>
      <c r="F33" s="1412"/>
      <c r="G33" s="1412"/>
      <c r="H33" s="1445" t="s">
        <v>2394</v>
      </c>
      <c r="I33" s="1446" t="s">
        <v>2395</v>
      </c>
      <c r="J33" s="1446" t="s">
        <v>2395</v>
      </c>
      <c r="K33" s="1446" t="s">
        <v>2395</v>
      </c>
      <c r="L33" s="1446" t="s">
        <v>2395</v>
      </c>
      <c r="M33" s="1446" t="s">
        <v>2395</v>
      </c>
      <c r="N33" s="1446" t="s">
        <v>2395</v>
      </c>
      <c r="O33" s="1446" t="s">
        <v>2395</v>
      </c>
      <c r="P33" s="1446" t="s">
        <v>2395</v>
      </c>
      <c r="Q33" s="1446" t="s">
        <v>2395</v>
      </c>
      <c r="R33" s="1446"/>
      <c r="S33" s="1446"/>
      <c r="T33" s="1446"/>
      <c r="U33" s="1446"/>
      <c r="V33" s="1446" t="s">
        <v>2395</v>
      </c>
      <c r="W33" s="1446" t="s">
        <v>2395</v>
      </c>
      <c r="X33" s="1446" t="s">
        <v>2395</v>
      </c>
      <c r="Y33" s="1446" t="s">
        <v>2395</v>
      </c>
      <c r="Z33" s="1446" t="s">
        <v>2395</v>
      </c>
      <c r="AA33" s="1446" t="s">
        <v>2395</v>
      </c>
      <c r="AB33" s="1446" t="s">
        <v>2395</v>
      </c>
      <c r="AC33" s="1447" t="s">
        <v>2395</v>
      </c>
      <c r="AD33" s="792">
        <f>ROUND((AH33/1000),0)</f>
        <v>0</v>
      </c>
      <c r="AE33" s="665" t="s">
        <v>3457</v>
      </c>
      <c r="AG33" s="784"/>
      <c r="AH33" s="794">
        <f ca="1">'Alimentazione CE Ricavi'!H17+'Alimentazione CE Ricavi'!H18+'Alimentazione CE Ricavi'!H19+'Alimentazione CE Ricavi'!H20+'Alimentazione CE Ricavi'!H21+'Alimentazione CE Ricavi'!H22</f>
        <v>0</v>
      </c>
      <c r="AI33" s="794">
        <f ca="1">'Alimentazione CE Ricavi'!I17+'Alimentazione CE Ricavi'!I18+'Alimentazione CE Ricavi'!I19+'Alimentazione CE Ricavi'!I20+'Alimentazione CE Ricavi'!I21+'Alimentazione CE Ricavi'!I22</f>
        <v>0</v>
      </c>
    </row>
    <row r="34" spans="1:35" s="793" customFormat="1" ht="27.6" customHeight="1">
      <c r="A34" s="665"/>
      <c r="B34" s="1411" t="s">
        <v>2613</v>
      </c>
      <c r="C34" s="1412"/>
      <c r="D34" s="1412"/>
      <c r="E34" s="1412"/>
      <c r="F34" s="1412"/>
      <c r="G34" s="1412"/>
      <c r="H34" s="1445" t="s">
        <v>116</v>
      </c>
      <c r="I34" s="1446" t="s">
        <v>2396</v>
      </c>
      <c r="J34" s="1446" t="s">
        <v>2396</v>
      </c>
      <c r="K34" s="1446" t="s">
        <v>2396</v>
      </c>
      <c r="L34" s="1446" t="s">
        <v>2396</v>
      </c>
      <c r="M34" s="1446" t="s">
        <v>2396</v>
      </c>
      <c r="N34" s="1446" t="s">
        <v>2396</v>
      </c>
      <c r="O34" s="1446" t="s">
        <v>2396</v>
      </c>
      <c r="P34" s="1446" t="s">
        <v>2396</v>
      </c>
      <c r="Q34" s="1446" t="s">
        <v>2396</v>
      </c>
      <c r="R34" s="1446"/>
      <c r="S34" s="1446"/>
      <c r="T34" s="1446"/>
      <c r="U34" s="1446"/>
      <c r="V34" s="1446" t="s">
        <v>2396</v>
      </c>
      <c r="W34" s="1446" t="s">
        <v>2396</v>
      </c>
      <c r="X34" s="1446" t="s">
        <v>2396</v>
      </c>
      <c r="Y34" s="1446" t="s">
        <v>2396</v>
      </c>
      <c r="Z34" s="1446" t="s">
        <v>2396</v>
      </c>
      <c r="AA34" s="1446" t="s">
        <v>2396</v>
      </c>
      <c r="AB34" s="1446" t="s">
        <v>2396</v>
      </c>
      <c r="AC34" s="1447" t="s">
        <v>2396</v>
      </c>
      <c r="AD34" s="792">
        <f>ROUND((AH34/1000),0)</f>
        <v>0</v>
      </c>
      <c r="AE34" s="665" t="s">
        <v>3457</v>
      </c>
      <c r="AG34" s="784"/>
      <c r="AH34" s="794">
        <f ca="1">'Alimentazione CE Ricavi'!H23</f>
        <v>0</v>
      </c>
      <c r="AI34" s="794">
        <f ca="1">'Alimentazione CE Ricavi'!I23</f>
        <v>0</v>
      </c>
    </row>
    <row r="35" spans="1:35" s="793" customFormat="1" ht="27" customHeight="1">
      <c r="A35" s="665"/>
      <c r="B35" s="1411" t="s">
        <v>2614</v>
      </c>
      <c r="C35" s="1412"/>
      <c r="D35" s="1412"/>
      <c r="E35" s="1412"/>
      <c r="F35" s="1412"/>
      <c r="G35" s="1412"/>
      <c r="H35" s="1445" t="s">
        <v>117</v>
      </c>
      <c r="I35" s="1446" t="s">
        <v>2396</v>
      </c>
      <c r="J35" s="1446" t="s">
        <v>2396</v>
      </c>
      <c r="K35" s="1446" t="s">
        <v>2396</v>
      </c>
      <c r="L35" s="1446" t="s">
        <v>2396</v>
      </c>
      <c r="M35" s="1446" t="s">
        <v>2396</v>
      </c>
      <c r="N35" s="1446" t="s">
        <v>2396</v>
      </c>
      <c r="O35" s="1446" t="s">
        <v>2396</v>
      </c>
      <c r="P35" s="1446" t="s">
        <v>2396</v>
      </c>
      <c r="Q35" s="1446" t="s">
        <v>2396</v>
      </c>
      <c r="R35" s="1446"/>
      <c r="S35" s="1446"/>
      <c r="T35" s="1446"/>
      <c r="U35" s="1446"/>
      <c r="V35" s="1446" t="s">
        <v>2396</v>
      </c>
      <c r="W35" s="1446" t="s">
        <v>2396</v>
      </c>
      <c r="X35" s="1446" t="s">
        <v>2396</v>
      </c>
      <c r="Y35" s="1446" t="s">
        <v>2396</v>
      </c>
      <c r="Z35" s="1446" t="s">
        <v>2396</v>
      </c>
      <c r="AA35" s="1446" t="s">
        <v>2396</v>
      </c>
      <c r="AB35" s="1446" t="s">
        <v>2396</v>
      </c>
      <c r="AC35" s="1447" t="s">
        <v>2396</v>
      </c>
      <c r="AD35" s="792">
        <f>ROUND((AH35/1000),0)</f>
        <v>0</v>
      </c>
      <c r="AE35" s="665" t="s">
        <v>3457</v>
      </c>
      <c r="AG35" s="784"/>
      <c r="AH35" s="794">
        <f ca="1">'Alimentazione CE Ricavi'!H24</f>
        <v>0</v>
      </c>
      <c r="AI35" s="794">
        <f ca="1">'Alimentazione CE Ricavi'!H24</f>
        <v>0</v>
      </c>
    </row>
    <row r="36" spans="1:35" s="793" customFormat="1">
      <c r="A36" s="665"/>
      <c r="B36" s="1411" t="s">
        <v>2615</v>
      </c>
      <c r="C36" s="1412"/>
      <c r="D36" s="1412"/>
      <c r="E36" s="1412"/>
      <c r="F36" s="1412"/>
      <c r="G36" s="1412"/>
      <c r="H36" s="1445" t="s">
        <v>2397</v>
      </c>
      <c r="I36" s="1446" t="s">
        <v>2396</v>
      </c>
      <c r="J36" s="1446" t="s">
        <v>2396</v>
      </c>
      <c r="K36" s="1446" t="s">
        <v>2396</v>
      </c>
      <c r="L36" s="1446" t="s">
        <v>2396</v>
      </c>
      <c r="M36" s="1446" t="s">
        <v>2396</v>
      </c>
      <c r="N36" s="1446" t="s">
        <v>2396</v>
      </c>
      <c r="O36" s="1446" t="s">
        <v>2396</v>
      </c>
      <c r="P36" s="1446" t="s">
        <v>2396</v>
      </c>
      <c r="Q36" s="1446" t="s">
        <v>2396</v>
      </c>
      <c r="R36" s="1446"/>
      <c r="S36" s="1446"/>
      <c r="T36" s="1446"/>
      <c r="U36" s="1446"/>
      <c r="V36" s="1446" t="s">
        <v>2396</v>
      </c>
      <c r="W36" s="1446" t="s">
        <v>2396</v>
      </c>
      <c r="X36" s="1446" t="s">
        <v>2396</v>
      </c>
      <c r="Y36" s="1446" t="s">
        <v>2396</v>
      </c>
      <c r="Z36" s="1446" t="s">
        <v>2396</v>
      </c>
      <c r="AA36" s="1446" t="s">
        <v>2396</v>
      </c>
      <c r="AB36" s="1446" t="s">
        <v>2396</v>
      </c>
      <c r="AC36" s="1447" t="s">
        <v>2396</v>
      </c>
      <c r="AD36" s="792">
        <f>ROUND((AH36/1000),0)</f>
        <v>19</v>
      </c>
      <c r="AE36" s="665" t="s">
        <v>3457</v>
      </c>
      <c r="AG36" s="784"/>
      <c r="AH36" s="794">
        <f ca="1">'Alimentazione CE Ricavi'!H25</f>
        <v>18707</v>
      </c>
      <c r="AI36" s="794">
        <f ca="1">'Alimentazione CE Ricavi'!I25</f>
        <v>18707</v>
      </c>
    </row>
    <row r="37" spans="1:35" s="793" customFormat="1">
      <c r="A37" s="795"/>
      <c r="B37" s="1443" t="s">
        <v>2616</v>
      </c>
      <c r="C37" s="1444"/>
      <c r="D37" s="1444"/>
      <c r="E37" s="1444"/>
      <c r="F37" s="1444"/>
      <c r="G37" s="1444"/>
      <c r="H37" s="1440" t="s">
        <v>2398</v>
      </c>
      <c r="I37" s="1441" t="s">
        <v>2393</v>
      </c>
      <c r="J37" s="1441" t="s">
        <v>2393</v>
      </c>
      <c r="K37" s="1441" t="s">
        <v>2393</v>
      </c>
      <c r="L37" s="1441" t="s">
        <v>2393</v>
      </c>
      <c r="M37" s="1441" t="s">
        <v>2393</v>
      </c>
      <c r="N37" s="1441" t="s">
        <v>2393</v>
      </c>
      <c r="O37" s="1441" t="s">
        <v>2393</v>
      </c>
      <c r="P37" s="1441" t="s">
        <v>2393</v>
      </c>
      <c r="Q37" s="1441" t="s">
        <v>2393</v>
      </c>
      <c r="R37" s="1441"/>
      <c r="S37" s="1441"/>
      <c r="T37" s="1441"/>
      <c r="U37" s="1441"/>
      <c r="V37" s="1441" t="s">
        <v>2393</v>
      </c>
      <c r="W37" s="1441" t="s">
        <v>2393</v>
      </c>
      <c r="X37" s="1441" t="s">
        <v>2393</v>
      </c>
      <c r="Y37" s="1441" t="s">
        <v>2393</v>
      </c>
      <c r="Z37" s="1441" t="s">
        <v>2393</v>
      </c>
      <c r="AA37" s="1441" t="s">
        <v>2393</v>
      </c>
      <c r="AB37" s="1441" t="s">
        <v>2393</v>
      </c>
      <c r="AC37" s="1442" t="s">
        <v>2393</v>
      </c>
      <c r="AD37" s="796">
        <f>SUM(AD38:AD39)</f>
        <v>0</v>
      </c>
      <c r="AE37" s="795" t="s">
        <v>3457</v>
      </c>
      <c r="AF37" s="644" t="s">
        <v>3458</v>
      </c>
      <c r="AG37" s="784"/>
      <c r="AH37" s="797">
        <f ca="1">SUM(AH38:AH39)</f>
        <v>0</v>
      </c>
      <c r="AI37" s="797">
        <f ca="1">SUM(AI38:AI39)</f>
        <v>0</v>
      </c>
    </row>
    <row r="38" spans="1:35" s="793" customFormat="1">
      <c r="A38" s="665" t="s">
        <v>2617</v>
      </c>
      <c r="B38" s="1411" t="s">
        <v>2618</v>
      </c>
      <c r="C38" s="1412"/>
      <c r="D38" s="1412"/>
      <c r="E38" s="1412"/>
      <c r="F38" s="1412"/>
      <c r="G38" s="1412"/>
      <c r="H38" s="1445" t="s">
        <v>2399</v>
      </c>
      <c r="I38" s="1446" t="s">
        <v>2393</v>
      </c>
      <c r="J38" s="1446" t="s">
        <v>2393</v>
      </c>
      <c r="K38" s="1446" t="s">
        <v>2393</v>
      </c>
      <c r="L38" s="1446" t="s">
        <v>2393</v>
      </c>
      <c r="M38" s="1446" t="s">
        <v>2393</v>
      </c>
      <c r="N38" s="1446" t="s">
        <v>2393</v>
      </c>
      <c r="O38" s="1446" t="s">
        <v>2393</v>
      </c>
      <c r="P38" s="1446" t="s">
        <v>2393</v>
      </c>
      <c r="Q38" s="1446" t="s">
        <v>2393</v>
      </c>
      <c r="R38" s="1446"/>
      <c r="S38" s="1446"/>
      <c r="T38" s="1446"/>
      <c r="U38" s="1446"/>
      <c r="V38" s="1446" t="s">
        <v>2393</v>
      </c>
      <c r="W38" s="1446" t="s">
        <v>2393</v>
      </c>
      <c r="X38" s="1446" t="s">
        <v>2393</v>
      </c>
      <c r="Y38" s="1446" t="s">
        <v>2393</v>
      </c>
      <c r="Z38" s="1446" t="s">
        <v>2393</v>
      </c>
      <c r="AA38" s="1446" t="s">
        <v>2393</v>
      </c>
      <c r="AB38" s="1446" t="s">
        <v>2393</v>
      </c>
      <c r="AC38" s="1447" t="s">
        <v>2393</v>
      </c>
      <c r="AD38" s="792">
        <f>ROUND((AH38/1000),0)</f>
        <v>0</v>
      </c>
      <c r="AE38" s="665" t="s">
        <v>3457</v>
      </c>
      <c r="AG38" s="784"/>
      <c r="AH38" s="794">
        <f ca="1">'Alimentazione CE Ricavi'!H27</f>
        <v>0</v>
      </c>
      <c r="AI38" s="794">
        <f ca="1">'Alimentazione CE Ricavi'!I27</f>
        <v>0</v>
      </c>
    </row>
    <row r="39" spans="1:35" s="793" customFormat="1">
      <c r="A39" s="665" t="s">
        <v>2617</v>
      </c>
      <c r="B39" s="1411" t="s">
        <v>2619</v>
      </c>
      <c r="C39" s="1412"/>
      <c r="D39" s="1412"/>
      <c r="E39" s="1412"/>
      <c r="F39" s="1412"/>
      <c r="G39" s="1412"/>
      <c r="H39" s="1445" t="s">
        <v>2400</v>
      </c>
      <c r="I39" s="1446" t="s">
        <v>2393</v>
      </c>
      <c r="J39" s="1446" t="s">
        <v>2393</v>
      </c>
      <c r="K39" s="1446" t="s">
        <v>2393</v>
      </c>
      <c r="L39" s="1446" t="s">
        <v>2393</v>
      </c>
      <c r="M39" s="1446" t="s">
        <v>2393</v>
      </c>
      <c r="N39" s="1446" t="s">
        <v>2393</v>
      </c>
      <c r="O39" s="1446" t="s">
        <v>2393</v>
      </c>
      <c r="P39" s="1446" t="s">
        <v>2393</v>
      </c>
      <c r="Q39" s="1446" t="s">
        <v>2393</v>
      </c>
      <c r="R39" s="1446"/>
      <c r="S39" s="1446"/>
      <c r="T39" s="1446"/>
      <c r="U39" s="1446"/>
      <c r="V39" s="1446" t="s">
        <v>2393</v>
      </c>
      <c r="W39" s="1446" t="s">
        <v>2393</v>
      </c>
      <c r="X39" s="1446" t="s">
        <v>2393</v>
      </c>
      <c r="Y39" s="1446" t="s">
        <v>2393</v>
      </c>
      <c r="Z39" s="1446" t="s">
        <v>2393</v>
      </c>
      <c r="AA39" s="1446" t="s">
        <v>2393</v>
      </c>
      <c r="AB39" s="1446" t="s">
        <v>2393</v>
      </c>
      <c r="AC39" s="1447" t="s">
        <v>2393</v>
      </c>
      <c r="AD39" s="792">
        <f>ROUND((AH39/1000),0)</f>
        <v>0</v>
      </c>
      <c r="AE39" s="665" t="s">
        <v>3457</v>
      </c>
      <c r="AG39" s="784"/>
      <c r="AH39" s="794">
        <f ca="1">'Alimentazione CE Ricavi'!H28</f>
        <v>0</v>
      </c>
      <c r="AI39" s="794">
        <f ca="1">'Alimentazione CE Ricavi'!I28</f>
        <v>0</v>
      </c>
    </row>
    <row r="40" spans="1:35" s="793" customFormat="1">
      <c r="A40" s="795"/>
      <c r="B40" s="1443" t="s">
        <v>2620</v>
      </c>
      <c r="C40" s="1444"/>
      <c r="D40" s="1444"/>
      <c r="E40" s="1444"/>
      <c r="F40" s="1444"/>
      <c r="G40" s="1444"/>
      <c r="H40" s="1440" t="s">
        <v>2621</v>
      </c>
      <c r="I40" s="1441" t="s">
        <v>2393</v>
      </c>
      <c r="J40" s="1441" t="s">
        <v>2393</v>
      </c>
      <c r="K40" s="1441" t="s">
        <v>2393</v>
      </c>
      <c r="L40" s="1441" t="s">
        <v>2393</v>
      </c>
      <c r="M40" s="1441" t="s">
        <v>2393</v>
      </c>
      <c r="N40" s="1441" t="s">
        <v>2393</v>
      </c>
      <c r="O40" s="1441" t="s">
        <v>2393</v>
      </c>
      <c r="P40" s="1441" t="s">
        <v>2393</v>
      </c>
      <c r="Q40" s="1441" t="s">
        <v>2393</v>
      </c>
      <c r="R40" s="1441"/>
      <c r="S40" s="1441"/>
      <c r="T40" s="1441"/>
      <c r="U40" s="1441"/>
      <c r="V40" s="1441" t="s">
        <v>2393</v>
      </c>
      <c r="W40" s="1441" t="s">
        <v>2393</v>
      </c>
      <c r="X40" s="1441" t="s">
        <v>2393</v>
      </c>
      <c r="Y40" s="1441" t="s">
        <v>2393</v>
      </c>
      <c r="Z40" s="1441" t="s">
        <v>2393</v>
      </c>
      <c r="AA40" s="1441" t="s">
        <v>2393</v>
      </c>
      <c r="AB40" s="1441" t="s">
        <v>2393</v>
      </c>
      <c r="AC40" s="1442" t="s">
        <v>2393</v>
      </c>
      <c r="AD40" s="796">
        <f>SUM(AD41:AD43)</f>
        <v>0</v>
      </c>
      <c r="AE40" s="795" t="s">
        <v>3457</v>
      </c>
      <c r="AF40" s="644" t="s">
        <v>3458</v>
      </c>
      <c r="AG40" s="784"/>
      <c r="AH40" s="797">
        <f ca="1">SUM(AH41:AH43)</f>
        <v>0</v>
      </c>
      <c r="AI40" s="797">
        <f ca="1">SUM(AI41:AI43)</f>
        <v>0</v>
      </c>
    </row>
    <row r="41" spans="1:35" s="793" customFormat="1">
      <c r="A41" s="665"/>
      <c r="B41" s="1411" t="s">
        <v>2622</v>
      </c>
      <c r="C41" s="1412"/>
      <c r="D41" s="1412"/>
      <c r="E41" s="1412"/>
      <c r="F41" s="1412"/>
      <c r="G41" s="1412"/>
      <c r="H41" s="1445" t="s">
        <v>2623</v>
      </c>
      <c r="I41" s="1446" t="s">
        <v>2624</v>
      </c>
      <c r="J41" s="1446" t="s">
        <v>2624</v>
      </c>
      <c r="K41" s="1446" t="s">
        <v>2624</v>
      </c>
      <c r="L41" s="1446" t="s">
        <v>2624</v>
      </c>
      <c r="M41" s="1446" t="s">
        <v>2624</v>
      </c>
      <c r="N41" s="1446" t="s">
        <v>2624</v>
      </c>
      <c r="O41" s="1446" t="s">
        <v>2624</v>
      </c>
      <c r="P41" s="1446" t="s">
        <v>2624</v>
      </c>
      <c r="Q41" s="1446" t="s">
        <v>2624</v>
      </c>
      <c r="R41" s="1446"/>
      <c r="S41" s="1446"/>
      <c r="T41" s="1446"/>
      <c r="U41" s="1446"/>
      <c r="V41" s="1446" t="s">
        <v>2624</v>
      </c>
      <c r="W41" s="1446" t="s">
        <v>2624</v>
      </c>
      <c r="X41" s="1446" t="s">
        <v>2624</v>
      </c>
      <c r="Y41" s="1446" t="s">
        <v>2624</v>
      </c>
      <c r="Z41" s="1446" t="s">
        <v>2624</v>
      </c>
      <c r="AA41" s="1446" t="s">
        <v>2624</v>
      </c>
      <c r="AB41" s="1446" t="s">
        <v>2624</v>
      </c>
      <c r="AC41" s="1447" t="s">
        <v>2624</v>
      </c>
      <c r="AD41" s="792">
        <f>ROUND((AH41/1000),0)</f>
        <v>0</v>
      </c>
      <c r="AE41" s="665" t="s">
        <v>3457</v>
      </c>
      <c r="AG41" s="784"/>
      <c r="AH41" s="794">
        <f ca="1">'Alimentazione CE Ricavi'!H31+'Alimentazione CE Ricavi'!H32+'Alimentazione CE Ricavi'!H33+'Alimentazione CE Ricavi'!H34+'Alimentazione CE Ricavi'!H35+'Alimentazione CE Ricavi'!H36</f>
        <v>0</v>
      </c>
      <c r="AI41" s="794">
        <f ca="1">'Alimentazione CE Ricavi'!I31+'Alimentazione CE Ricavi'!I32+'Alimentazione CE Ricavi'!I33+'Alimentazione CE Ricavi'!I34+'Alimentazione CE Ricavi'!I35+'Alimentazione CE Ricavi'!I36</f>
        <v>0</v>
      </c>
    </row>
    <row r="42" spans="1:35" s="793" customFormat="1">
      <c r="A42" s="665"/>
      <c r="B42" s="1411" t="s">
        <v>2625</v>
      </c>
      <c r="C42" s="1412"/>
      <c r="D42" s="1412"/>
      <c r="E42" s="1412"/>
      <c r="F42" s="1412"/>
      <c r="G42" s="1412"/>
      <c r="H42" s="1445" t="s">
        <v>2626</v>
      </c>
      <c r="I42" s="1446" t="s">
        <v>2624</v>
      </c>
      <c r="J42" s="1446" t="s">
        <v>2624</v>
      </c>
      <c r="K42" s="1446" t="s">
        <v>2624</v>
      </c>
      <c r="L42" s="1446" t="s">
        <v>2624</v>
      </c>
      <c r="M42" s="1446" t="s">
        <v>2624</v>
      </c>
      <c r="N42" s="1446" t="s">
        <v>2624</v>
      </c>
      <c r="O42" s="1446" t="s">
        <v>2624</v>
      </c>
      <c r="P42" s="1446" t="s">
        <v>2624</v>
      </c>
      <c r="Q42" s="1446" t="s">
        <v>2624</v>
      </c>
      <c r="R42" s="1446"/>
      <c r="S42" s="1446"/>
      <c r="T42" s="1446"/>
      <c r="U42" s="1446"/>
      <c r="V42" s="1446" t="s">
        <v>2624</v>
      </c>
      <c r="W42" s="1446" t="s">
        <v>2624</v>
      </c>
      <c r="X42" s="1446" t="s">
        <v>2624</v>
      </c>
      <c r="Y42" s="1446" t="s">
        <v>2624</v>
      </c>
      <c r="Z42" s="1446" t="s">
        <v>2624</v>
      </c>
      <c r="AA42" s="1446" t="s">
        <v>2624</v>
      </c>
      <c r="AB42" s="1446" t="s">
        <v>2624</v>
      </c>
      <c r="AC42" s="1447" t="s">
        <v>2624</v>
      </c>
      <c r="AD42" s="792">
        <f>ROUND((AH42/1000),0)</f>
        <v>0</v>
      </c>
      <c r="AE42" s="665" t="s">
        <v>3457</v>
      </c>
      <c r="AG42" s="784"/>
      <c r="AH42" s="794">
        <f ca="1">'Alimentazione CE Ricavi'!H37</f>
        <v>0</v>
      </c>
      <c r="AI42" s="794">
        <f ca="1">'Alimentazione CE Ricavi'!I37</f>
        <v>0</v>
      </c>
    </row>
    <row r="43" spans="1:35" s="793" customFormat="1">
      <c r="A43" s="665"/>
      <c r="B43" s="1411" t="s">
        <v>2627</v>
      </c>
      <c r="C43" s="1412"/>
      <c r="D43" s="1412"/>
      <c r="E43" s="1412"/>
      <c r="F43" s="1412"/>
      <c r="G43" s="1412"/>
      <c r="H43" s="1445" t="s">
        <v>2628</v>
      </c>
      <c r="I43" s="1446" t="s">
        <v>2393</v>
      </c>
      <c r="J43" s="1446" t="s">
        <v>2393</v>
      </c>
      <c r="K43" s="1446" t="s">
        <v>2393</v>
      </c>
      <c r="L43" s="1446" t="s">
        <v>2393</v>
      </c>
      <c r="M43" s="1446" t="s">
        <v>2393</v>
      </c>
      <c r="N43" s="1446" t="s">
        <v>2393</v>
      </c>
      <c r="O43" s="1446" t="s">
        <v>2393</v>
      </c>
      <c r="P43" s="1446" t="s">
        <v>2393</v>
      </c>
      <c r="Q43" s="1446" t="s">
        <v>2393</v>
      </c>
      <c r="R43" s="1446"/>
      <c r="S43" s="1446"/>
      <c r="T43" s="1446"/>
      <c r="U43" s="1446"/>
      <c r="V43" s="1446" t="s">
        <v>2393</v>
      </c>
      <c r="W43" s="1446" t="s">
        <v>2393</v>
      </c>
      <c r="X43" s="1446" t="s">
        <v>2393</v>
      </c>
      <c r="Y43" s="1446" t="s">
        <v>2393</v>
      </c>
      <c r="Z43" s="1446" t="s">
        <v>2393</v>
      </c>
      <c r="AA43" s="1446" t="s">
        <v>2393</v>
      </c>
      <c r="AB43" s="1446" t="s">
        <v>2393</v>
      </c>
      <c r="AC43" s="1447" t="s">
        <v>2393</v>
      </c>
      <c r="AD43" s="792">
        <f>ROUND((AH43/1000),0)</f>
        <v>0</v>
      </c>
      <c r="AE43" s="665" t="s">
        <v>3457</v>
      </c>
      <c r="AG43" s="784"/>
      <c r="AH43" s="794">
        <f ca="1">'Alimentazione CE Ricavi'!H38</f>
        <v>0</v>
      </c>
      <c r="AI43" s="794">
        <f ca="1">'Alimentazione CE Ricavi'!I38</f>
        <v>0</v>
      </c>
    </row>
    <row r="44" spans="1:35" s="793" customFormat="1">
      <c r="A44" s="789"/>
      <c r="B44" s="1418" t="s">
        <v>2629</v>
      </c>
      <c r="C44" s="1419"/>
      <c r="D44" s="1419"/>
      <c r="E44" s="1419"/>
      <c r="F44" s="1419"/>
      <c r="G44" s="1419"/>
      <c r="H44" s="1429" t="s">
        <v>2661</v>
      </c>
      <c r="I44" s="1430" t="s">
        <v>2393</v>
      </c>
      <c r="J44" s="1430" t="s">
        <v>2393</v>
      </c>
      <c r="K44" s="1430" t="s">
        <v>2393</v>
      </c>
      <c r="L44" s="1430" t="s">
        <v>2393</v>
      </c>
      <c r="M44" s="1430" t="s">
        <v>2393</v>
      </c>
      <c r="N44" s="1430" t="s">
        <v>2393</v>
      </c>
      <c r="O44" s="1430" t="s">
        <v>2393</v>
      </c>
      <c r="P44" s="1430" t="s">
        <v>2393</v>
      </c>
      <c r="Q44" s="1430" t="s">
        <v>2393</v>
      </c>
      <c r="R44" s="1430"/>
      <c r="S44" s="1430"/>
      <c r="T44" s="1430"/>
      <c r="U44" s="1430"/>
      <c r="V44" s="1430" t="s">
        <v>2393</v>
      </c>
      <c r="W44" s="1430" t="s">
        <v>2393</v>
      </c>
      <c r="X44" s="1430" t="s">
        <v>2393</v>
      </c>
      <c r="Y44" s="1430" t="s">
        <v>2393</v>
      </c>
      <c r="Z44" s="1430" t="s">
        <v>2393</v>
      </c>
      <c r="AA44" s="1430" t="s">
        <v>2393</v>
      </c>
      <c r="AB44" s="1430" t="s">
        <v>2393</v>
      </c>
      <c r="AC44" s="1431" t="s">
        <v>2393</v>
      </c>
      <c r="AD44" s="798">
        <f>SUM(AD45:AD48)</f>
        <v>4614</v>
      </c>
      <c r="AE44" s="789" t="s">
        <v>3457</v>
      </c>
      <c r="AF44" s="644" t="s">
        <v>3458</v>
      </c>
      <c r="AG44" s="784"/>
      <c r="AH44" s="799">
        <f ca="1">SUM(AH45:AH48)</f>
        <v>4615222</v>
      </c>
      <c r="AI44" s="799">
        <f ca="1">SUM(AI45:AI48)</f>
        <v>5299089</v>
      </c>
    </row>
    <row r="45" spans="1:35" s="793" customFormat="1">
      <c r="A45" s="665"/>
      <c r="B45" s="1454" t="s">
        <v>2662</v>
      </c>
      <c r="C45" s="1455"/>
      <c r="D45" s="1455"/>
      <c r="E45" s="1455"/>
      <c r="F45" s="1455"/>
      <c r="G45" s="1455"/>
      <c r="H45" s="1451" t="s">
        <v>2423</v>
      </c>
      <c r="I45" s="1452" t="s">
        <v>2473</v>
      </c>
      <c r="J45" s="1452" t="s">
        <v>2473</v>
      </c>
      <c r="K45" s="1452" t="s">
        <v>2473</v>
      </c>
      <c r="L45" s="1452" t="s">
        <v>2473</v>
      </c>
      <c r="M45" s="1452" t="s">
        <v>2473</v>
      </c>
      <c r="N45" s="1452" t="s">
        <v>2473</v>
      </c>
      <c r="O45" s="1452" t="s">
        <v>2473</v>
      </c>
      <c r="P45" s="1452" t="s">
        <v>2473</v>
      </c>
      <c r="Q45" s="1452" t="s">
        <v>2473</v>
      </c>
      <c r="R45" s="1452"/>
      <c r="S45" s="1452"/>
      <c r="T45" s="1452"/>
      <c r="U45" s="1452"/>
      <c r="V45" s="1452" t="s">
        <v>2473</v>
      </c>
      <c r="W45" s="1452" t="s">
        <v>2473</v>
      </c>
      <c r="X45" s="1452" t="s">
        <v>2473</v>
      </c>
      <c r="Y45" s="1452" t="s">
        <v>2473</v>
      </c>
      <c r="Z45" s="1452" t="s">
        <v>2473</v>
      </c>
      <c r="AA45" s="1452" t="s">
        <v>2473</v>
      </c>
      <c r="AB45" s="1452" t="s">
        <v>2473</v>
      </c>
      <c r="AC45" s="1453" t="s">
        <v>2473</v>
      </c>
      <c r="AD45" s="792">
        <f>ROUND((AH45/1000),0)</f>
        <v>2007</v>
      </c>
      <c r="AE45" s="665" t="s">
        <v>3457</v>
      </c>
      <c r="AG45" s="784"/>
      <c r="AH45" s="800">
        <f ca="1">'Alimentazione CE Ricavi'!H40</f>
        <v>2007397</v>
      </c>
      <c r="AI45" s="800">
        <f ca="1">'Alimentazione CE Ricavi'!I40</f>
        <v>2509246</v>
      </c>
    </row>
    <row r="46" spans="1:35" s="793" customFormat="1">
      <c r="A46" s="665"/>
      <c r="B46" s="1454" t="s">
        <v>2663</v>
      </c>
      <c r="C46" s="1455"/>
      <c r="D46" s="1455"/>
      <c r="E46" s="1455"/>
      <c r="F46" s="1455"/>
      <c r="G46" s="1455"/>
      <c r="H46" s="1451" t="s">
        <v>2474</v>
      </c>
      <c r="I46" s="1452" t="s">
        <v>2473</v>
      </c>
      <c r="J46" s="1452" t="s">
        <v>2473</v>
      </c>
      <c r="K46" s="1452" t="s">
        <v>2473</v>
      </c>
      <c r="L46" s="1452" t="s">
        <v>2473</v>
      </c>
      <c r="M46" s="1452" t="s">
        <v>2473</v>
      </c>
      <c r="N46" s="1452" t="s">
        <v>2473</v>
      </c>
      <c r="O46" s="1452" t="s">
        <v>2473</v>
      </c>
      <c r="P46" s="1452" t="s">
        <v>2473</v>
      </c>
      <c r="Q46" s="1452" t="s">
        <v>2473</v>
      </c>
      <c r="R46" s="1452"/>
      <c r="S46" s="1452"/>
      <c r="T46" s="1452"/>
      <c r="U46" s="1452"/>
      <c r="V46" s="1452" t="s">
        <v>2473</v>
      </c>
      <c r="W46" s="1452" t="s">
        <v>2473</v>
      </c>
      <c r="X46" s="1452" t="s">
        <v>2473</v>
      </c>
      <c r="Y46" s="1452" t="s">
        <v>2473</v>
      </c>
      <c r="Z46" s="1452" t="s">
        <v>2473</v>
      </c>
      <c r="AA46" s="1452" t="s">
        <v>2473</v>
      </c>
      <c r="AB46" s="1452" t="s">
        <v>2473</v>
      </c>
      <c r="AC46" s="1453" t="s">
        <v>2473</v>
      </c>
      <c r="AD46" s="792">
        <f>ROUND((AH46/1000),0)</f>
        <v>964</v>
      </c>
      <c r="AE46" s="665" t="s">
        <v>3457</v>
      </c>
      <c r="AG46" s="784"/>
      <c r="AH46" s="800">
        <f ca="1">'Alimentazione CE Ricavi'!H41</f>
        <v>964141</v>
      </c>
      <c r="AI46" s="800">
        <f ca="1">'Alimentazione CE Ricavi'!I41</f>
        <v>1127109</v>
      </c>
    </row>
    <row r="47" spans="1:35" s="793" customFormat="1">
      <c r="A47" s="665"/>
      <c r="B47" s="1454" t="s">
        <v>2664</v>
      </c>
      <c r="C47" s="1455"/>
      <c r="D47" s="1455"/>
      <c r="E47" s="1455"/>
      <c r="F47" s="1455"/>
      <c r="G47" s="1455"/>
      <c r="H47" s="1451" t="s">
        <v>2475</v>
      </c>
      <c r="I47" s="1452" t="s">
        <v>2473</v>
      </c>
      <c r="J47" s="1452" t="s">
        <v>2473</v>
      </c>
      <c r="K47" s="1452" t="s">
        <v>2473</v>
      </c>
      <c r="L47" s="1452" t="s">
        <v>2473</v>
      </c>
      <c r="M47" s="1452" t="s">
        <v>2473</v>
      </c>
      <c r="N47" s="1452" t="s">
        <v>2473</v>
      </c>
      <c r="O47" s="1452" t="s">
        <v>2473</v>
      </c>
      <c r="P47" s="1452" t="s">
        <v>2473</v>
      </c>
      <c r="Q47" s="1452" t="s">
        <v>2473</v>
      </c>
      <c r="R47" s="1452"/>
      <c r="S47" s="1452"/>
      <c r="T47" s="1452"/>
      <c r="U47" s="1452"/>
      <c r="V47" s="1452" t="s">
        <v>2473</v>
      </c>
      <c r="W47" s="1452" t="s">
        <v>2473</v>
      </c>
      <c r="X47" s="1452" t="s">
        <v>2473</v>
      </c>
      <c r="Y47" s="1452" t="s">
        <v>2473</v>
      </c>
      <c r="Z47" s="1452" t="s">
        <v>2473</v>
      </c>
      <c r="AA47" s="1452" t="s">
        <v>2473</v>
      </c>
      <c r="AB47" s="1452" t="s">
        <v>2473</v>
      </c>
      <c r="AC47" s="1453" t="s">
        <v>2473</v>
      </c>
      <c r="AD47" s="792">
        <f>ROUND((AH47/1000),0)</f>
        <v>1410</v>
      </c>
      <c r="AE47" s="665" t="s">
        <v>3457</v>
      </c>
      <c r="AG47" s="784"/>
      <c r="AH47" s="800">
        <f ca="1">'Alimentazione CE Ricavi'!H43+'Alimentazione CE Ricavi'!H44</f>
        <v>1410270</v>
      </c>
      <c r="AI47" s="800">
        <f ca="1">'Alimentazione CE Ricavi'!I43+'Alimentazione CE Ricavi'!I44</f>
        <v>1477434</v>
      </c>
    </row>
    <row r="48" spans="1:35" s="793" customFormat="1">
      <c r="A48" s="665"/>
      <c r="B48" s="1454" t="s">
        <v>2665</v>
      </c>
      <c r="C48" s="1455"/>
      <c r="D48" s="1455"/>
      <c r="E48" s="1455"/>
      <c r="F48" s="1455"/>
      <c r="G48" s="1455"/>
      <c r="H48" s="1451" t="s">
        <v>2476</v>
      </c>
      <c r="I48" s="1452" t="s">
        <v>2393</v>
      </c>
      <c r="J48" s="1452" t="s">
        <v>2393</v>
      </c>
      <c r="K48" s="1452" t="s">
        <v>2393</v>
      </c>
      <c r="L48" s="1452" t="s">
        <v>2393</v>
      </c>
      <c r="M48" s="1452" t="s">
        <v>2393</v>
      </c>
      <c r="N48" s="1452" t="s">
        <v>2393</v>
      </c>
      <c r="O48" s="1452" t="s">
        <v>2393</v>
      </c>
      <c r="P48" s="1452" t="s">
        <v>2393</v>
      </c>
      <c r="Q48" s="1452" t="s">
        <v>2393</v>
      </c>
      <c r="R48" s="1452"/>
      <c r="S48" s="1452"/>
      <c r="T48" s="1452"/>
      <c r="U48" s="1452"/>
      <c r="V48" s="1452" t="s">
        <v>2393</v>
      </c>
      <c r="W48" s="1452" t="s">
        <v>2393</v>
      </c>
      <c r="X48" s="1452" t="s">
        <v>2393</v>
      </c>
      <c r="Y48" s="1452" t="s">
        <v>2393</v>
      </c>
      <c r="Z48" s="1452" t="s">
        <v>2393</v>
      </c>
      <c r="AA48" s="1452" t="s">
        <v>2393</v>
      </c>
      <c r="AB48" s="1452" t="s">
        <v>2393</v>
      </c>
      <c r="AC48" s="1453" t="s">
        <v>2393</v>
      </c>
      <c r="AD48" s="792">
        <f>ROUND((AH48/1000),0)</f>
        <v>233</v>
      </c>
      <c r="AE48" s="665" t="s">
        <v>3457</v>
      </c>
      <c r="AG48" s="784"/>
      <c r="AH48" s="800">
        <f ca="1">'Alimentazione CE Ricavi'!H45</f>
        <v>233414</v>
      </c>
      <c r="AI48" s="800">
        <f ca="1">'Alimentazione CE Ricavi'!I45</f>
        <v>185300</v>
      </c>
    </row>
    <row r="49" spans="1:35" s="793" customFormat="1">
      <c r="A49" s="789"/>
      <c r="B49" s="1418" t="s">
        <v>2666</v>
      </c>
      <c r="C49" s="1419"/>
      <c r="D49" s="1419"/>
      <c r="E49" s="1419"/>
      <c r="F49" s="1419"/>
      <c r="G49" s="1419"/>
      <c r="H49" s="1429" t="s">
        <v>2667</v>
      </c>
      <c r="I49" s="1430" t="s">
        <v>2668</v>
      </c>
      <c r="J49" s="1430" t="s">
        <v>2668</v>
      </c>
      <c r="K49" s="1430" t="s">
        <v>2668</v>
      </c>
      <c r="L49" s="1430" t="s">
        <v>2668</v>
      </c>
      <c r="M49" s="1430" t="s">
        <v>2668</v>
      </c>
      <c r="N49" s="1430" t="s">
        <v>2668</v>
      </c>
      <c r="O49" s="1430" t="s">
        <v>2668</v>
      </c>
      <c r="P49" s="1430" t="s">
        <v>2668</v>
      </c>
      <c r="Q49" s="1430" t="s">
        <v>2668</v>
      </c>
      <c r="R49" s="1430"/>
      <c r="S49" s="1430"/>
      <c r="T49" s="1430"/>
      <c r="U49" s="1430"/>
      <c r="V49" s="1430" t="s">
        <v>2668</v>
      </c>
      <c r="W49" s="1430" t="s">
        <v>2668</v>
      </c>
      <c r="X49" s="1430" t="s">
        <v>2668</v>
      </c>
      <c r="Y49" s="1430" t="s">
        <v>2668</v>
      </c>
      <c r="Z49" s="1430" t="s">
        <v>2668</v>
      </c>
      <c r="AA49" s="1430" t="s">
        <v>2668</v>
      </c>
      <c r="AB49" s="1430" t="s">
        <v>2668</v>
      </c>
      <c r="AC49" s="1431" t="s">
        <v>2668</v>
      </c>
      <c r="AD49" s="798">
        <f>ROUND((AH49/1000),0)</f>
        <v>0</v>
      </c>
      <c r="AE49" s="789" t="s">
        <v>3457</v>
      </c>
      <c r="AF49" s="644" t="s">
        <v>3458</v>
      </c>
      <c r="AG49" s="784"/>
      <c r="AH49" s="790">
        <f ca="1">'Alimentazione CE Ricavi'!H46</f>
        <v>0</v>
      </c>
      <c r="AI49" s="790">
        <f ca="1">'Alimentazione CE Ricavi'!I46</f>
        <v>100000</v>
      </c>
    </row>
    <row r="50" spans="1:35" s="793" customFormat="1">
      <c r="A50" s="782"/>
      <c r="B50" s="1413" t="s">
        <v>2669</v>
      </c>
      <c r="C50" s="1414"/>
      <c r="D50" s="1414"/>
      <c r="E50" s="1414"/>
      <c r="F50" s="1414"/>
      <c r="G50" s="1414"/>
      <c r="H50" s="1415" t="s">
        <v>2670</v>
      </c>
      <c r="I50" s="1416" t="s">
        <v>2668</v>
      </c>
      <c r="J50" s="1416" t="s">
        <v>2668</v>
      </c>
      <c r="K50" s="1416" t="s">
        <v>2668</v>
      </c>
      <c r="L50" s="1416" t="s">
        <v>2668</v>
      </c>
      <c r="M50" s="1416" t="s">
        <v>2668</v>
      </c>
      <c r="N50" s="1416" t="s">
        <v>2668</v>
      </c>
      <c r="O50" s="1416" t="s">
        <v>2668</v>
      </c>
      <c r="P50" s="1416" t="s">
        <v>2668</v>
      </c>
      <c r="Q50" s="1416" t="s">
        <v>2668</v>
      </c>
      <c r="R50" s="1416"/>
      <c r="S50" s="1416"/>
      <c r="T50" s="1416"/>
      <c r="U50" s="1416"/>
      <c r="V50" s="1416" t="s">
        <v>2668</v>
      </c>
      <c r="W50" s="1416" t="s">
        <v>2668</v>
      </c>
      <c r="X50" s="1416" t="s">
        <v>2668</v>
      </c>
      <c r="Y50" s="1416" t="s">
        <v>2668</v>
      </c>
      <c r="Z50" s="1416" t="s">
        <v>2668</v>
      </c>
      <c r="AA50" s="1416" t="s">
        <v>2668</v>
      </c>
      <c r="AB50" s="1416" t="s">
        <v>2668</v>
      </c>
      <c r="AC50" s="1417" t="s">
        <v>2668</v>
      </c>
      <c r="AD50" s="783">
        <f>SUM(AD51:AD52)</f>
        <v>0</v>
      </c>
      <c r="AE50" s="801" t="s">
        <v>2671</v>
      </c>
      <c r="AF50" s="644" t="s">
        <v>3458</v>
      </c>
      <c r="AG50" s="784"/>
      <c r="AH50" s="785">
        <f ca="1">SUM(AH51:AH52)</f>
        <v>0</v>
      </c>
      <c r="AI50" s="785">
        <f ca="1">SUM(AI51:AI52)</f>
        <v>0</v>
      </c>
    </row>
    <row r="51" spans="1:35" s="793" customFormat="1" ht="28.9" customHeight="1">
      <c r="A51" s="665"/>
      <c r="B51" s="1454" t="s">
        <v>2672</v>
      </c>
      <c r="C51" s="1455"/>
      <c r="D51" s="1455"/>
      <c r="E51" s="1455"/>
      <c r="F51" s="1455"/>
      <c r="G51" s="1455"/>
      <c r="H51" s="1451" t="s">
        <v>129</v>
      </c>
      <c r="I51" s="1452" t="s">
        <v>2393</v>
      </c>
      <c r="J51" s="1452" t="s">
        <v>2393</v>
      </c>
      <c r="K51" s="1452" t="s">
        <v>2393</v>
      </c>
      <c r="L51" s="1452" t="s">
        <v>2393</v>
      </c>
      <c r="M51" s="1452" t="s">
        <v>2393</v>
      </c>
      <c r="N51" s="1452" t="s">
        <v>2393</v>
      </c>
      <c r="O51" s="1452" t="s">
        <v>2393</v>
      </c>
      <c r="P51" s="1452" t="s">
        <v>2393</v>
      </c>
      <c r="Q51" s="1452" t="s">
        <v>2393</v>
      </c>
      <c r="R51" s="1452"/>
      <c r="S51" s="1452"/>
      <c r="T51" s="1452"/>
      <c r="U51" s="1452"/>
      <c r="V51" s="1452" t="s">
        <v>2393</v>
      </c>
      <c r="W51" s="1452" t="s">
        <v>2393</v>
      </c>
      <c r="X51" s="1452" t="s">
        <v>2393</v>
      </c>
      <c r="Y51" s="1452" t="s">
        <v>2393</v>
      </c>
      <c r="Z51" s="1452" t="s">
        <v>2393</v>
      </c>
      <c r="AA51" s="1452" t="s">
        <v>2393</v>
      </c>
      <c r="AB51" s="1452" t="s">
        <v>2393</v>
      </c>
      <c r="AC51" s="1453" t="s">
        <v>2393</v>
      </c>
      <c r="AD51" s="792">
        <f>ROUND((AH51/1000),0)</f>
        <v>0</v>
      </c>
      <c r="AE51" s="802" t="s">
        <v>2671</v>
      </c>
      <c r="AG51" s="784"/>
      <c r="AH51" s="800">
        <f ca="1">'Alimentazione CE Ricavi'!H48</f>
        <v>0</v>
      </c>
      <c r="AI51" s="800">
        <f ca="1">'Alimentazione CE Ricavi'!I48</f>
        <v>0</v>
      </c>
    </row>
    <row r="52" spans="1:35" s="793" customFormat="1">
      <c r="A52" s="665"/>
      <c r="B52" s="1454" t="s">
        <v>2673</v>
      </c>
      <c r="C52" s="1455"/>
      <c r="D52" s="1455"/>
      <c r="E52" s="1455"/>
      <c r="F52" s="1455"/>
      <c r="G52" s="1455"/>
      <c r="H52" s="1451" t="s">
        <v>2674</v>
      </c>
      <c r="I52" s="1452" t="s">
        <v>2393</v>
      </c>
      <c r="J52" s="1452" t="s">
        <v>2393</v>
      </c>
      <c r="K52" s="1452" t="s">
        <v>2393</v>
      </c>
      <c r="L52" s="1452" t="s">
        <v>2393</v>
      </c>
      <c r="M52" s="1452" t="s">
        <v>2393</v>
      </c>
      <c r="N52" s="1452" t="s">
        <v>2393</v>
      </c>
      <c r="O52" s="1452" t="s">
        <v>2393</v>
      </c>
      <c r="P52" s="1452" t="s">
        <v>2393</v>
      </c>
      <c r="Q52" s="1452" t="s">
        <v>2393</v>
      </c>
      <c r="R52" s="1452"/>
      <c r="S52" s="1452"/>
      <c r="T52" s="1452"/>
      <c r="U52" s="1452"/>
      <c r="V52" s="1452" t="s">
        <v>2393</v>
      </c>
      <c r="W52" s="1452" t="s">
        <v>2393</v>
      </c>
      <c r="X52" s="1452" t="s">
        <v>2393</v>
      </c>
      <c r="Y52" s="1452" t="s">
        <v>2393</v>
      </c>
      <c r="Z52" s="1452" t="s">
        <v>2393</v>
      </c>
      <c r="AA52" s="1452" t="s">
        <v>2393</v>
      </c>
      <c r="AB52" s="1452" t="s">
        <v>2393</v>
      </c>
      <c r="AC52" s="1453" t="s">
        <v>2393</v>
      </c>
      <c r="AD52" s="792">
        <f>ROUND((AH52/1000),0)</f>
        <v>0</v>
      </c>
      <c r="AE52" s="802" t="s">
        <v>2671</v>
      </c>
      <c r="AG52" s="784"/>
      <c r="AH52" s="800">
        <f ca="1">'Alimentazione CE Ricavi'!H49</f>
        <v>0</v>
      </c>
      <c r="AI52" s="800">
        <f ca="1">'Alimentazione CE Ricavi'!I49</f>
        <v>0</v>
      </c>
    </row>
    <row r="53" spans="1:35" s="793" customFormat="1">
      <c r="A53" s="782"/>
      <c r="B53" s="1413" t="s">
        <v>2675</v>
      </c>
      <c r="C53" s="1414"/>
      <c r="D53" s="1414"/>
      <c r="E53" s="1414"/>
      <c r="F53" s="1414"/>
      <c r="G53" s="1414"/>
      <c r="H53" s="1415" t="s">
        <v>2676</v>
      </c>
      <c r="I53" s="1416"/>
      <c r="J53" s="1416"/>
      <c r="K53" s="1416"/>
      <c r="L53" s="1416"/>
      <c r="M53" s="1416"/>
      <c r="N53" s="1416"/>
      <c r="O53" s="1416"/>
      <c r="P53" s="1416"/>
      <c r="Q53" s="1416"/>
      <c r="R53" s="1416"/>
      <c r="S53" s="1416"/>
      <c r="T53" s="1416"/>
      <c r="U53" s="1416"/>
      <c r="V53" s="1416"/>
      <c r="W53" s="1416"/>
      <c r="X53" s="1416"/>
      <c r="Y53" s="1416"/>
      <c r="Z53" s="1416"/>
      <c r="AA53" s="1416"/>
      <c r="AB53" s="1416"/>
      <c r="AC53" s="1417"/>
      <c r="AD53" s="783">
        <f>SUM(AD54:AD57)</f>
        <v>0</v>
      </c>
      <c r="AE53" s="782" t="s">
        <v>3457</v>
      </c>
      <c r="AF53" s="644" t="s">
        <v>3458</v>
      </c>
      <c r="AG53" s="784"/>
      <c r="AH53" s="785">
        <f ca="1">SUM(AH54:AH57)</f>
        <v>0</v>
      </c>
      <c r="AI53" s="785">
        <f ca="1">SUM(AI54:AI57)</f>
        <v>74171</v>
      </c>
    </row>
    <row r="54" spans="1:35" s="793" customFormat="1" ht="26.45" customHeight="1">
      <c r="A54" s="665"/>
      <c r="B54" s="1411" t="s">
        <v>2677</v>
      </c>
      <c r="C54" s="1412"/>
      <c r="D54" s="1412"/>
      <c r="E54" s="1412"/>
      <c r="F54" s="1412"/>
      <c r="G54" s="1412"/>
      <c r="H54" s="1448" t="s">
        <v>2678</v>
      </c>
      <c r="I54" s="1449" t="s">
        <v>2393</v>
      </c>
      <c r="J54" s="1449" t="s">
        <v>2393</v>
      </c>
      <c r="K54" s="1449" t="s">
        <v>2393</v>
      </c>
      <c r="L54" s="1449" t="s">
        <v>2393</v>
      </c>
      <c r="M54" s="1449" t="s">
        <v>2393</v>
      </c>
      <c r="N54" s="1449" t="s">
        <v>2393</v>
      </c>
      <c r="O54" s="1449" t="s">
        <v>2393</v>
      </c>
      <c r="P54" s="1449" t="s">
        <v>2393</v>
      </c>
      <c r="Q54" s="1449" t="s">
        <v>2393</v>
      </c>
      <c r="R54" s="1449"/>
      <c r="S54" s="1449"/>
      <c r="T54" s="1449"/>
      <c r="U54" s="1449"/>
      <c r="V54" s="1449" t="s">
        <v>2393</v>
      </c>
      <c r="W54" s="1449" t="s">
        <v>2393</v>
      </c>
      <c r="X54" s="1449" t="s">
        <v>2393</v>
      </c>
      <c r="Y54" s="1449" t="s">
        <v>2393</v>
      </c>
      <c r="Z54" s="1449" t="s">
        <v>2393</v>
      </c>
      <c r="AA54" s="1449" t="s">
        <v>2393</v>
      </c>
      <c r="AB54" s="1449" t="s">
        <v>2393</v>
      </c>
      <c r="AC54" s="1450" t="s">
        <v>2393</v>
      </c>
      <c r="AD54" s="792">
        <f>ROUND((AH54/1000),0)</f>
        <v>0</v>
      </c>
      <c r="AE54" s="665" t="s">
        <v>3457</v>
      </c>
      <c r="AG54" s="784"/>
      <c r="AH54" s="800">
        <f ca="1">'Alimentazione CE Ricavi'!H51</f>
        <v>0</v>
      </c>
      <c r="AI54" s="800">
        <f ca="1">'Alimentazione CE Ricavi'!I51</f>
        <v>0</v>
      </c>
    </row>
    <row r="55" spans="1:35" s="793" customFormat="1" ht="25.15" customHeight="1">
      <c r="A55" s="665"/>
      <c r="B55" s="1411" t="s">
        <v>2679</v>
      </c>
      <c r="C55" s="1412"/>
      <c r="D55" s="1412"/>
      <c r="E55" s="1412"/>
      <c r="F55" s="1412"/>
      <c r="G55" s="1412"/>
      <c r="H55" s="1448" t="s">
        <v>2680</v>
      </c>
      <c r="I55" s="1449" t="s">
        <v>2681</v>
      </c>
      <c r="J55" s="1449" t="s">
        <v>2681</v>
      </c>
      <c r="K55" s="1449" t="s">
        <v>2681</v>
      </c>
      <c r="L55" s="1449" t="s">
        <v>2681</v>
      </c>
      <c r="M55" s="1449" t="s">
        <v>2681</v>
      </c>
      <c r="N55" s="1449" t="s">
        <v>2681</v>
      </c>
      <c r="O55" s="1449" t="s">
        <v>2681</v>
      </c>
      <c r="P55" s="1449" t="s">
        <v>2681</v>
      </c>
      <c r="Q55" s="1449" t="s">
        <v>2681</v>
      </c>
      <c r="R55" s="1449"/>
      <c r="S55" s="1449"/>
      <c r="T55" s="1449"/>
      <c r="U55" s="1449"/>
      <c r="V55" s="1449" t="s">
        <v>2681</v>
      </c>
      <c r="W55" s="1449" t="s">
        <v>2681</v>
      </c>
      <c r="X55" s="1449" t="s">
        <v>2681</v>
      </c>
      <c r="Y55" s="1449" t="s">
        <v>2681</v>
      </c>
      <c r="Z55" s="1449" t="s">
        <v>2681</v>
      </c>
      <c r="AA55" s="1449" t="s">
        <v>2681</v>
      </c>
      <c r="AB55" s="1449" t="s">
        <v>2681</v>
      </c>
      <c r="AC55" s="1450" t="s">
        <v>2681</v>
      </c>
      <c r="AD55" s="792">
        <f>ROUND((AH55/1000),0)</f>
        <v>0</v>
      </c>
      <c r="AE55" s="665" t="s">
        <v>3457</v>
      </c>
      <c r="AG55" s="784"/>
      <c r="AH55" s="800">
        <f ca="1">'Alimentazione CE Ricavi'!H52</f>
        <v>0</v>
      </c>
      <c r="AI55" s="800">
        <f ca="1">'Alimentazione CE Ricavi'!I52</f>
        <v>0</v>
      </c>
    </row>
    <row r="56" spans="1:35" s="793" customFormat="1">
      <c r="A56" s="665"/>
      <c r="B56" s="1411" t="s">
        <v>2682</v>
      </c>
      <c r="C56" s="1412"/>
      <c r="D56" s="1412"/>
      <c r="E56" s="1412"/>
      <c r="F56" s="1412"/>
      <c r="G56" s="1412"/>
      <c r="H56" s="1448" t="s">
        <v>2711</v>
      </c>
      <c r="I56" s="1449" t="s">
        <v>2681</v>
      </c>
      <c r="J56" s="1449" t="s">
        <v>2681</v>
      </c>
      <c r="K56" s="1449" t="s">
        <v>2681</v>
      </c>
      <c r="L56" s="1449" t="s">
        <v>2681</v>
      </c>
      <c r="M56" s="1449" t="s">
        <v>2681</v>
      </c>
      <c r="N56" s="1449" t="s">
        <v>2681</v>
      </c>
      <c r="O56" s="1449" t="s">
        <v>2681</v>
      </c>
      <c r="P56" s="1449" t="s">
        <v>2681</v>
      </c>
      <c r="Q56" s="1449" t="s">
        <v>2681</v>
      </c>
      <c r="R56" s="1449"/>
      <c r="S56" s="1449"/>
      <c r="T56" s="1449"/>
      <c r="U56" s="1449"/>
      <c r="V56" s="1449" t="s">
        <v>2681</v>
      </c>
      <c r="W56" s="1449" t="s">
        <v>2681</v>
      </c>
      <c r="X56" s="1449" t="s">
        <v>2681</v>
      </c>
      <c r="Y56" s="1449" t="s">
        <v>2681</v>
      </c>
      <c r="Z56" s="1449" t="s">
        <v>2681</v>
      </c>
      <c r="AA56" s="1449" t="s">
        <v>2681</v>
      </c>
      <c r="AB56" s="1449" t="s">
        <v>2681</v>
      </c>
      <c r="AC56" s="1450" t="s">
        <v>2681</v>
      </c>
      <c r="AD56" s="792">
        <f>ROUND((AH56/1000),0)</f>
        <v>0</v>
      </c>
      <c r="AE56" s="665" t="s">
        <v>3457</v>
      </c>
      <c r="AG56" s="784"/>
      <c r="AH56" s="800">
        <f ca="1">'Alimentazione CE Ricavi'!H53</f>
        <v>0</v>
      </c>
      <c r="AI56" s="800">
        <f ca="1">'Alimentazione CE Ricavi'!I53</f>
        <v>0</v>
      </c>
    </row>
    <row r="57" spans="1:35" s="793" customFormat="1">
      <c r="A57" s="665"/>
      <c r="B57" s="1411" t="s">
        <v>2712</v>
      </c>
      <c r="C57" s="1412"/>
      <c r="D57" s="1412"/>
      <c r="E57" s="1412"/>
      <c r="F57" s="1412"/>
      <c r="G57" s="1412"/>
      <c r="H57" s="1448" t="s">
        <v>2713</v>
      </c>
      <c r="I57" s="1449" t="s">
        <v>2681</v>
      </c>
      <c r="J57" s="1449" t="s">
        <v>2681</v>
      </c>
      <c r="K57" s="1449" t="s">
        <v>2681</v>
      </c>
      <c r="L57" s="1449" t="s">
        <v>2681</v>
      </c>
      <c r="M57" s="1449" t="s">
        <v>2681</v>
      </c>
      <c r="N57" s="1449" t="s">
        <v>2681</v>
      </c>
      <c r="O57" s="1449" t="s">
        <v>2681</v>
      </c>
      <c r="P57" s="1449" t="s">
        <v>2681</v>
      </c>
      <c r="Q57" s="1449" t="s">
        <v>2681</v>
      </c>
      <c r="R57" s="1449"/>
      <c r="S57" s="1449"/>
      <c r="T57" s="1449"/>
      <c r="U57" s="1449"/>
      <c r="V57" s="1449" t="s">
        <v>2681</v>
      </c>
      <c r="W57" s="1449" t="s">
        <v>2681</v>
      </c>
      <c r="X57" s="1449" t="s">
        <v>2681</v>
      </c>
      <c r="Y57" s="1449" t="s">
        <v>2681</v>
      </c>
      <c r="Z57" s="1449" t="s">
        <v>2681</v>
      </c>
      <c r="AA57" s="1449" t="s">
        <v>2681</v>
      </c>
      <c r="AB57" s="1449" t="s">
        <v>2681</v>
      </c>
      <c r="AC57" s="1450" t="s">
        <v>2681</v>
      </c>
      <c r="AD57" s="792">
        <f>ROUND((AH57/1000),0)</f>
        <v>0</v>
      </c>
      <c r="AE57" s="665" t="s">
        <v>3457</v>
      </c>
      <c r="AG57" s="784"/>
      <c r="AH57" s="800">
        <f ca="1">'Alimentazione CE Ricavi'!H54</f>
        <v>0</v>
      </c>
      <c r="AI57" s="800">
        <f ca="1">'Alimentazione CE Ricavi'!I54</f>
        <v>74171</v>
      </c>
    </row>
    <row r="58" spans="1:35" s="793" customFormat="1">
      <c r="A58" s="782"/>
      <c r="B58" s="1413" t="s">
        <v>2714</v>
      </c>
      <c r="C58" s="1414"/>
      <c r="D58" s="1414"/>
      <c r="E58" s="1414"/>
      <c r="F58" s="1414"/>
      <c r="G58" s="1414"/>
      <c r="H58" s="1415" t="s">
        <v>2715</v>
      </c>
      <c r="I58" s="1416"/>
      <c r="J58" s="1416"/>
      <c r="K58" s="1416"/>
      <c r="L58" s="1416"/>
      <c r="M58" s="1416"/>
      <c r="N58" s="1416"/>
      <c r="O58" s="1416"/>
      <c r="P58" s="1416"/>
      <c r="Q58" s="1416"/>
      <c r="R58" s="1416"/>
      <c r="S58" s="1416"/>
      <c r="T58" s="1416"/>
      <c r="U58" s="1416"/>
      <c r="V58" s="1416"/>
      <c r="W58" s="1416"/>
      <c r="X58" s="1416"/>
      <c r="Y58" s="1416"/>
      <c r="Z58" s="1416"/>
      <c r="AA58" s="1416"/>
      <c r="AB58" s="1416"/>
      <c r="AC58" s="1417"/>
      <c r="AD58" s="783">
        <f>AD59+AD87+AD92+AD93</f>
        <v>33664</v>
      </c>
      <c r="AE58" s="782" t="s">
        <v>3457</v>
      </c>
      <c r="AF58" s="644" t="s">
        <v>3458</v>
      </c>
      <c r="AG58" s="784"/>
      <c r="AH58" s="785">
        <f>AH59+AH87+AH92+AH93</f>
        <v>33663820</v>
      </c>
      <c r="AI58" s="785">
        <f>AI59+AI87+AI92+AI93</f>
        <v>32155571</v>
      </c>
    </row>
    <row r="59" spans="1:35" s="793" customFormat="1" ht="30" customHeight="1">
      <c r="A59" s="789"/>
      <c r="B59" s="1418" t="s">
        <v>2716</v>
      </c>
      <c r="C59" s="1419"/>
      <c r="D59" s="1419"/>
      <c r="E59" s="1419"/>
      <c r="F59" s="1419"/>
      <c r="G59" s="1419"/>
      <c r="H59" s="1429" t="s">
        <v>2717</v>
      </c>
      <c r="I59" s="1430"/>
      <c r="J59" s="1430"/>
      <c r="K59" s="1430"/>
      <c r="L59" s="1430"/>
      <c r="M59" s="1430"/>
      <c r="N59" s="1430"/>
      <c r="O59" s="1430"/>
      <c r="P59" s="1430"/>
      <c r="Q59" s="1430"/>
      <c r="R59" s="1430"/>
      <c r="S59" s="1430"/>
      <c r="T59" s="1430"/>
      <c r="U59" s="1430"/>
      <c r="V59" s="1430"/>
      <c r="W59" s="1430"/>
      <c r="X59" s="1430"/>
      <c r="Y59" s="1430"/>
      <c r="Z59" s="1430"/>
      <c r="AA59" s="1430"/>
      <c r="AB59" s="1430"/>
      <c r="AC59" s="1431"/>
      <c r="AD59" s="798">
        <f>AD60+AD70+AD71</f>
        <v>31527</v>
      </c>
      <c r="AE59" s="789" t="s">
        <v>3457</v>
      </c>
      <c r="AF59" s="644" t="s">
        <v>3458</v>
      </c>
      <c r="AG59" s="784"/>
      <c r="AH59" s="799">
        <f>AH60+AH70+AH71</f>
        <v>31526750</v>
      </c>
      <c r="AI59" s="799">
        <f>AI60+AI70+AI71</f>
        <v>30225505</v>
      </c>
    </row>
    <row r="60" spans="1:35" s="793" customFormat="1" ht="24.6" customHeight="1">
      <c r="A60" s="795" t="s">
        <v>2617</v>
      </c>
      <c r="B60" s="1443" t="s">
        <v>2718</v>
      </c>
      <c r="C60" s="1444"/>
      <c r="D60" s="1444"/>
      <c r="E60" s="1444"/>
      <c r="F60" s="1444"/>
      <c r="G60" s="1444"/>
      <c r="H60" s="1440" t="s">
        <v>2719</v>
      </c>
      <c r="I60" s="1441"/>
      <c r="J60" s="1441"/>
      <c r="K60" s="1441"/>
      <c r="L60" s="1441"/>
      <c r="M60" s="1441"/>
      <c r="N60" s="1441"/>
      <c r="O60" s="1441"/>
      <c r="P60" s="1441"/>
      <c r="Q60" s="1441"/>
      <c r="R60" s="1441"/>
      <c r="S60" s="1441"/>
      <c r="T60" s="1441"/>
      <c r="U60" s="1441"/>
      <c r="V60" s="1441"/>
      <c r="W60" s="1441"/>
      <c r="X60" s="1441"/>
      <c r="Y60" s="1441"/>
      <c r="Z60" s="1441"/>
      <c r="AA60" s="1441"/>
      <c r="AB60" s="1441"/>
      <c r="AC60" s="1442"/>
      <c r="AD60" s="796">
        <f>SUM(AD61:AD69)</f>
        <v>24309</v>
      </c>
      <c r="AE60" s="795" t="s">
        <v>3457</v>
      </c>
      <c r="AF60" s="644" t="s">
        <v>3458</v>
      </c>
      <c r="AG60" s="784"/>
      <c r="AH60" s="797">
        <f>SUM(AH61:AH69)</f>
        <v>24308579</v>
      </c>
      <c r="AI60" s="797">
        <f>SUM(AI61:AI69)</f>
        <v>25193334</v>
      </c>
    </row>
    <row r="61" spans="1:35" s="793" customFormat="1">
      <c r="A61" s="665" t="s">
        <v>2617</v>
      </c>
      <c r="B61" s="1454" t="s">
        <v>2720</v>
      </c>
      <c r="C61" s="1455"/>
      <c r="D61" s="1455"/>
      <c r="E61" s="1455"/>
      <c r="F61" s="1455"/>
      <c r="G61" s="1455"/>
      <c r="H61" s="1456" t="s">
        <v>1653</v>
      </c>
      <c r="I61" s="1457"/>
      <c r="J61" s="1457"/>
      <c r="K61" s="1457"/>
      <c r="L61" s="1457"/>
      <c r="M61" s="1457"/>
      <c r="N61" s="1457"/>
      <c r="O61" s="1457"/>
      <c r="P61" s="1457"/>
      <c r="Q61" s="1457"/>
      <c r="R61" s="1457"/>
      <c r="S61" s="1457"/>
      <c r="T61" s="1457"/>
      <c r="U61" s="1457"/>
      <c r="V61" s="1457"/>
      <c r="W61" s="1457"/>
      <c r="X61" s="1457"/>
      <c r="Y61" s="1457"/>
      <c r="Z61" s="1457"/>
      <c r="AA61" s="1457"/>
      <c r="AB61" s="1457"/>
      <c r="AC61" s="1458"/>
      <c r="AD61" s="792">
        <f t="shared" ref="AD61:AD69" si="0">ROUND((AH61/1000),0)</f>
        <v>19458</v>
      </c>
      <c r="AE61" s="665" t="s">
        <v>3457</v>
      </c>
      <c r="AG61" s="784"/>
      <c r="AH61" s="800">
        <f ca="1">'Alimentazione CE Ricavi'!H59+'Alimentazione CE Ricavi'!H60</f>
        <v>19457892</v>
      </c>
      <c r="AI61" s="800">
        <f ca="1">'Alimentazione CE Ricavi'!I59+'Alimentazione CE Ricavi'!I60</f>
        <v>19622606</v>
      </c>
    </row>
    <row r="62" spans="1:35" s="793" customFormat="1">
      <c r="A62" s="665" t="s">
        <v>2617</v>
      </c>
      <c r="B62" s="1454" t="s">
        <v>2721</v>
      </c>
      <c r="C62" s="1455"/>
      <c r="D62" s="1455"/>
      <c r="E62" s="1455"/>
      <c r="F62" s="1455"/>
      <c r="G62" s="1455"/>
      <c r="H62" s="1456" t="s">
        <v>2722</v>
      </c>
      <c r="I62" s="1457" t="s">
        <v>2723</v>
      </c>
      <c r="J62" s="1457" t="s">
        <v>2723</v>
      </c>
      <c r="K62" s="1457" t="s">
        <v>2723</v>
      </c>
      <c r="L62" s="1457" t="s">
        <v>2723</v>
      </c>
      <c r="M62" s="1457" t="s">
        <v>2723</v>
      </c>
      <c r="N62" s="1457" t="s">
        <v>2723</v>
      </c>
      <c r="O62" s="1457" t="s">
        <v>2723</v>
      </c>
      <c r="P62" s="1457" t="s">
        <v>2723</v>
      </c>
      <c r="Q62" s="1457" t="s">
        <v>2723</v>
      </c>
      <c r="R62" s="1457"/>
      <c r="S62" s="1457"/>
      <c r="T62" s="1457"/>
      <c r="U62" s="1457"/>
      <c r="V62" s="1457" t="s">
        <v>2723</v>
      </c>
      <c r="W62" s="1457" t="s">
        <v>2723</v>
      </c>
      <c r="X62" s="1457" t="s">
        <v>2723</v>
      </c>
      <c r="Y62" s="1457" t="s">
        <v>2723</v>
      </c>
      <c r="Z62" s="1457" t="s">
        <v>2723</v>
      </c>
      <c r="AA62" s="1457" t="s">
        <v>2723</v>
      </c>
      <c r="AB62" s="1457" t="s">
        <v>2723</v>
      </c>
      <c r="AC62" s="1458" t="s">
        <v>2723</v>
      </c>
      <c r="AD62" s="792">
        <f t="shared" si="0"/>
        <v>4725</v>
      </c>
      <c r="AE62" s="665" t="s">
        <v>3457</v>
      </c>
      <c r="AG62" s="784"/>
      <c r="AH62" s="800">
        <f ca="1">'Alimentazione CE Ricavi'!H62+'Alimentazione CE Ricavi'!H63</f>
        <v>4724731</v>
      </c>
      <c r="AI62" s="800">
        <f ca="1">'Alimentazione CE Ricavi'!I62+'Alimentazione CE Ricavi'!I63</f>
        <v>5484190</v>
      </c>
    </row>
    <row r="63" spans="1:35" s="793" customFormat="1">
      <c r="A63" s="665" t="s">
        <v>2617</v>
      </c>
      <c r="B63" s="1454" t="s">
        <v>2724</v>
      </c>
      <c r="C63" s="1455"/>
      <c r="D63" s="1455"/>
      <c r="E63" s="1455"/>
      <c r="F63" s="1455"/>
      <c r="G63" s="1455"/>
      <c r="H63" s="1456" t="s">
        <v>2725</v>
      </c>
      <c r="I63" s="1457" t="s">
        <v>2726</v>
      </c>
      <c r="J63" s="1457" t="s">
        <v>2726</v>
      </c>
      <c r="K63" s="1457" t="s">
        <v>2726</v>
      </c>
      <c r="L63" s="1457" t="s">
        <v>2726</v>
      </c>
      <c r="M63" s="1457" t="s">
        <v>2726</v>
      </c>
      <c r="N63" s="1457" t="s">
        <v>2726</v>
      </c>
      <c r="O63" s="1457" t="s">
        <v>2726</v>
      </c>
      <c r="P63" s="1457" t="s">
        <v>2726</v>
      </c>
      <c r="Q63" s="1457" t="s">
        <v>2726</v>
      </c>
      <c r="R63" s="1457"/>
      <c r="S63" s="1457"/>
      <c r="T63" s="1457"/>
      <c r="U63" s="1457"/>
      <c r="V63" s="1457" t="s">
        <v>2726</v>
      </c>
      <c r="W63" s="1457" t="s">
        <v>2726</v>
      </c>
      <c r="X63" s="1457" t="s">
        <v>2726</v>
      </c>
      <c r="Y63" s="1457" t="s">
        <v>2726</v>
      </c>
      <c r="Z63" s="1457" t="s">
        <v>2726</v>
      </c>
      <c r="AA63" s="1457" t="s">
        <v>2726</v>
      </c>
      <c r="AB63" s="1457" t="s">
        <v>2726</v>
      </c>
      <c r="AC63" s="1458" t="s">
        <v>2726</v>
      </c>
      <c r="AD63" s="792">
        <f t="shared" si="0"/>
        <v>0</v>
      </c>
      <c r="AE63" s="665" t="s">
        <v>3457</v>
      </c>
      <c r="AG63" s="784"/>
      <c r="AH63" s="800">
        <f ca="1">'Alimentazione CE Ricavi'!H64</f>
        <v>0</v>
      </c>
      <c r="AI63" s="800">
        <f ca="1">'Alimentazione CE Ricavi'!I64</f>
        <v>0</v>
      </c>
    </row>
    <row r="64" spans="1:35" s="793" customFormat="1">
      <c r="A64" s="665" t="s">
        <v>2617</v>
      </c>
      <c r="B64" s="1454" t="s">
        <v>2727</v>
      </c>
      <c r="C64" s="1455"/>
      <c r="D64" s="1455"/>
      <c r="E64" s="1455"/>
      <c r="F64" s="1455"/>
      <c r="G64" s="1455"/>
      <c r="H64" s="1456" t="s">
        <v>2728</v>
      </c>
      <c r="I64" s="1457" t="s">
        <v>2729</v>
      </c>
      <c r="J64" s="1457" t="s">
        <v>2729</v>
      </c>
      <c r="K64" s="1457" t="s">
        <v>2729</v>
      </c>
      <c r="L64" s="1457" t="s">
        <v>2729</v>
      </c>
      <c r="M64" s="1457" t="s">
        <v>2729</v>
      </c>
      <c r="N64" s="1457" t="s">
        <v>2729</v>
      </c>
      <c r="O64" s="1457" t="s">
        <v>2729</v>
      </c>
      <c r="P64" s="1457" t="s">
        <v>2729</v>
      </c>
      <c r="Q64" s="1457" t="s">
        <v>2729</v>
      </c>
      <c r="R64" s="1457"/>
      <c r="S64" s="1457"/>
      <c r="T64" s="1457"/>
      <c r="U64" s="1457"/>
      <c r="V64" s="1457" t="s">
        <v>2729</v>
      </c>
      <c r="W64" s="1457" t="s">
        <v>2729</v>
      </c>
      <c r="X64" s="1457" t="s">
        <v>2729</v>
      </c>
      <c r="Y64" s="1457" t="s">
        <v>2729</v>
      </c>
      <c r="Z64" s="1457" t="s">
        <v>2729</v>
      </c>
      <c r="AA64" s="1457" t="s">
        <v>2729</v>
      </c>
      <c r="AB64" s="1457" t="s">
        <v>2729</v>
      </c>
      <c r="AC64" s="1458" t="s">
        <v>2729</v>
      </c>
      <c r="AD64" s="792">
        <f t="shared" si="0"/>
        <v>94</v>
      </c>
      <c r="AE64" s="665" t="s">
        <v>3457</v>
      </c>
      <c r="AG64" s="784"/>
      <c r="AH64" s="800">
        <f ca="1">'Alimentazione CE Ricavi'!H65</f>
        <v>93866</v>
      </c>
      <c r="AI64" s="800">
        <f ca="1">'Alimentazione CE Ricavi'!I65</f>
        <v>54448</v>
      </c>
    </row>
    <row r="65" spans="1:35" s="793" customFormat="1">
      <c r="A65" s="665" t="s">
        <v>2617</v>
      </c>
      <c r="B65" s="1454" t="s">
        <v>2730</v>
      </c>
      <c r="C65" s="1455"/>
      <c r="D65" s="1455"/>
      <c r="E65" s="1455"/>
      <c r="F65" s="1455"/>
      <c r="G65" s="1455"/>
      <c r="H65" s="1456" t="s">
        <v>2731</v>
      </c>
      <c r="I65" s="1457" t="s">
        <v>2732</v>
      </c>
      <c r="J65" s="1457" t="s">
        <v>2732</v>
      </c>
      <c r="K65" s="1457" t="s">
        <v>2732</v>
      </c>
      <c r="L65" s="1457" t="s">
        <v>2732</v>
      </c>
      <c r="M65" s="1457" t="s">
        <v>2732</v>
      </c>
      <c r="N65" s="1457" t="s">
        <v>2732</v>
      </c>
      <c r="O65" s="1457" t="s">
        <v>2732</v>
      </c>
      <c r="P65" s="1457" t="s">
        <v>2732</v>
      </c>
      <c r="Q65" s="1457" t="s">
        <v>2732</v>
      </c>
      <c r="R65" s="1457"/>
      <c r="S65" s="1457"/>
      <c r="T65" s="1457"/>
      <c r="U65" s="1457"/>
      <c r="V65" s="1457" t="s">
        <v>2732</v>
      </c>
      <c r="W65" s="1457" t="s">
        <v>2732</v>
      </c>
      <c r="X65" s="1457" t="s">
        <v>2732</v>
      </c>
      <c r="Y65" s="1457" t="s">
        <v>2732</v>
      </c>
      <c r="Z65" s="1457" t="s">
        <v>2732</v>
      </c>
      <c r="AA65" s="1457" t="s">
        <v>2732</v>
      </c>
      <c r="AB65" s="1457" t="s">
        <v>2732</v>
      </c>
      <c r="AC65" s="1458" t="s">
        <v>2732</v>
      </c>
      <c r="AD65" s="792">
        <f t="shared" si="0"/>
        <v>0</v>
      </c>
      <c r="AE65" s="665" t="s">
        <v>3457</v>
      </c>
      <c r="AG65" s="784"/>
      <c r="AH65" s="800">
        <f ca="1">'Alimentazione CE Ricavi'!H66</f>
        <v>0</v>
      </c>
      <c r="AI65" s="800">
        <f ca="1">'Alimentazione CE Ricavi'!I66</f>
        <v>0</v>
      </c>
    </row>
    <row r="66" spans="1:35" s="793" customFormat="1">
      <c r="A66" s="665" t="s">
        <v>2617</v>
      </c>
      <c r="B66" s="1454" t="s">
        <v>2733</v>
      </c>
      <c r="C66" s="1455"/>
      <c r="D66" s="1455"/>
      <c r="E66" s="1455"/>
      <c r="F66" s="1455"/>
      <c r="G66" s="1455"/>
      <c r="H66" s="1456" t="s">
        <v>2734</v>
      </c>
      <c r="I66" s="1457" t="s">
        <v>2764</v>
      </c>
      <c r="J66" s="1457" t="s">
        <v>2764</v>
      </c>
      <c r="K66" s="1457" t="s">
        <v>2764</v>
      </c>
      <c r="L66" s="1457" t="s">
        <v>2764</v>
      </c>
      <c r="M66" s="1457" t="s">
        <v>2764</v>
      </c>
      <c r="N66" s="1457" t="s">
        <v>2764</v>
      </c>
      <c r="O66" s="1457" t="s">
        <v>2764</v>
      </c>
      <c r="P66" s="1457" t="s">
        <v>2764</v>
      </c>
      <c r="Q66" s="1457" t="s">
        <v>2764</v>
      </c>
      <c r="R66" s="1457"/>
      <c r="S66" s="1457"/>
      <c r="T66" s="1457"/>
      <c r="U66" s="1457"/>
      <c r="V66" s="1457" t="s">
        <v>2764</v>
      </c>
      <c r="W66" s="1457" t="s">
        <v>2764</v>
      </c>
      <c r="X66" s="1457" t="s">
        <v>2764</v>
      </c>
      <c r="Y66" s="1457" t="s">
        <v>2764</v>
      </c>
      <c r="Z66" s="1457" t="s">
        <v>2764</v>
      </c>
      <c r="AA66" s="1457" t="s">
        <v>2764</v>
      </c>
      <c r="AB66" s="1457" t="s">
        <v>2764</v>
      </c>
      <c r="AC66" s="1458" t="s">
        <v>2764</v>
      </c>
      <c r="AD66" s="792">
        <f t="shared" si="0"/>
        <v>0</v>
      </c>
      <c r="AE66" s="665" t="s">
        <v>3457</v>
      </c>
      <c r="AG66" s="784"/>
      <c r="AH66" s="800">
        <f ca="1">'Alimentazione CE Ricavi'!H67</f>
        <v>0</v>
      </c>
      <c r="AI66" s="800">
        <f ca="1">'Alimentazione CE Ricavi'!I67</f>
        <v>0</v>
      </c>
    </row>
    <row r="67" spans="1:35" s="793" customFormat="1">
      <c r="A67" s="665" t="s">
        <v>2617</v>
      </c>
      <c r="B67" s="1454" t="s">
        <v>2765</v>
      </c>
      <c r="C67" s="1455"/>
      <c r="D67" s="1455"/>
      <c r="E67" s="1455"/>
      <c r="F67" s="1455"/>
      <c r="G67" s="1455"/>
      <c r="H67" s="1456" t="s">
        <v>2766</v>
      </c>
      <c r="I67" s="1457" t="s">
        <v>2767</v>
      </c>
      <c r="J67" s="1457" t="s">
        <v>2767</v>
      </c>
      <c r="K67" s="1457" t="s">
        <v>2767</v>
      </c>
      <c r="L67" s="1457" t="s">
        <v>2767</v>
      </c>
      <c r="M67" s="1457" t="s">
        <v>2767</v>
      </c>
      <c r="N67" s="1457" t="s">
        <v>2767</v>
      </c>
      <c r="O67" s="1457" t="s">
        <v>2767</v>
      </c>
      <c r="P67" s="1457" t="s">
        <v>2767</v>
      </c>
      <c r="Q67" s="1457" t="s">
        <v>2767</v>
      </c>
      <c r="R67" s="1457"/>
      <c r="S67" s="1457"/>
      <c r="T67" s="1457"/>
      <c r="U67" s="1457"/>
      <c r="V67" s="1457" t="s">
        <v>2767</v>
      </c>
      <c r="W67" s="1457" t="s">
        <v>2767</v>
      </c>
      <c r="X67" s="1457" t="s">
        <v>2767</v>
      </c>
      <c r="Y67" s="1457" t="s">
        <v>2767</v>
      </c>
      <c r="Z67" s="1457" t="s">
        <v>2767</v>
      </c>
      <c r="AA67" s="1457" t="s">
        <v>2767</v>
      </c>
      <c r="AB67" s="1457" t="s">
        <v>2767</v>
      </c>
      <c r="AC67" s="1458" t="s">
        <v>2767</v>
      </c>
      <c r="AD67" s="792">
        <f t="shared" si="0"/>
        <v>0</v>
      </c>
      <c r="AE67" s="665" t="s">
        <v>3457</v>
      </c>
      <c r="AG67" s="784"/>
      <c r="AH67" s="800">
        <f ca="1">'Alimentazione CE Ricavi'!H68</f>
        <v>0</v>
      </c>
      <c r="AI67" s="800">
        <f ca="1">'Alimentazione CE Ricavi'!I68</f>
        <v>0</v>
      </c>
    </row>
    <row r="68" spans="1:35" s="793" customFormat="1">
      <c r="A68" s="665" t="s">
        <v>2617</v>
      </c>
      <c r="B68" s="1454" t="s">
        <v>2768</v>
      </c>
      <c r="C68" s="1455"/>
      <c r="D68" s="1455"/>
      <c r="E68" s="1455"/>
      <c r="F68" s="1455"/>
      <c r="G68" s="1455"/>
      <c r="H68" s="1456" t="s">
        <v>2769</v>
      </c>
      <c r="I68" s="1457" t="s">
        <v>2770</v>
      </c>
      <c r="J68" s="1457" t="s">
        <v>2770</v>
      </c>
      <c r="K68" s="1457" t="s">
        <v>2770</v>
      </c>
      <c r="L68" s="1457" t="s">
        <v>2770</v>
      </c>
      <c r="M68" s="1457" t="s">
        <v>2770</v>
      </c>
      <c r="N68" s="1457" t="s">
        <v>2770</v>
      </c>
      <c r="O68" s="1457" t="s">
        <v>2770</v>
      </c>
      <c r="P68" s="1457" t="s">
        <v>2770</v>
      </c>
      <c r="Q68" s="1457" t="s">
        <v>2770</v>
      </c>
      <c r="R68" s="1457"/>
      <c r="S68" s="1457"/>
      <c r="T68" s="1457"/>
      <c r="U68" s="1457"/>
      <c r="V68" s="1457" t="s">
        <v>2770</v>
      </c>
      <c r="W68" s="1457" t="s">
        <v>2770</v>
      </c>
      <c r="X68" s="1457" t="s">
        <v>2770</v>
      </c>
      <c r="Y68" s="1457" t="s">
        <v>2770</v>
      </c>
      <c r="Z68" s="1457" t="s">
        <v>2770</v>
      </c>
      <c r="AA68" s="1457" t="s">
        <v>2770</v>
      </c>
      <c r="AB68" s="1457" t="s">
        <v>2770</v>
      </c>
      <c r="AC68" s="1458" t="s">
        <v>2770</v>
      </c>
      <c r="AD68" s="792">
        <f t="shared" si="0"/>
        <v>0</v>
      </c>
      <c r="AE68" s="665" t="s">
        <v>3457</v>
      </c>
      <c r="AG68" s="784"/>
      <c r="AH68" s="800">
        <f ca="1">'Alimentazione CE Ricavi'!H69</f>
        <v>0</v>
      </c>
      <c r="AI68" s="800">
        <f ca="1">'Alimentazione CE Ricavi'!I69</f>
        <v>0</v>
      </c>
    </row>
    <row r="69" spans="1:35" s="793" customFormat="1">
      <c r="A69" s="665" t="s">
        <v>2617</v>
      </c>
      <c r="B69" s="1454" t="s">
        <v>2771</v>
      </c>
      <c r="C69" s="1455"/>
      <c r="D69" s="1455"/>
      <c r="E69" s="1455"/>
      <c r="F69" s="1455"/>
      <c r="G69" s="1455"/>
      <c r="H69" s="1456" t="s">
        <v>2772</v>
      </c>
      <c r="I69" s="1457" t="s">
        <v>2773</v>
      </c>
      <c r="J69" s="1457" t="s">
        <v>2773</v>
      </c>
      <c r="K69" s="1457" t="s">
        <v>2773</v>
      </c>
      <c r="L69" s="1457" t="s">
        <v>2773</v>
      </c>
      <c r="M69" s="1457" t="s">
        <v>2773</v>
      </c>
      <c r="N69" s="1457" t="s">
        <v>2773</v>
      </c>
      <c r="O69" s="1457" t="s">
        <v>2773</v>
      </c>
      <c r="P69" s="1457" t="s">
        <v>2773</v>
      </c>
      <c r="Q69" s="1457" t="s">
        <v>2773</v>
      </c>
      <c r="R69" s="1457"/>
      <c r="S69" s="1457"/>
      <c r="T69" s="1457"/>
      <c r="U69" s="1457"/>
      <c r="V69" s="1457" t="s">
        <v>2773</v>
      </c>
      <c r="W69" s="1457" t="s">
        <v>2773</v>
      </c>
      <c r="X69" s="1457" t="s">
        <v>2773</v>
      </c>
      <c r="Y69" s="1457" t="s">
        <v>2773</v>
      </c>
      <c r="Z69" s="1457" t="s">
        <v>2773</v>
      </c>
      <c r="AA69" s="1457" t="s">
        <v>2773</v>
      </c>
      <c r="AB69" s="1457" t="s">
        <v>2773</v>
      </c>
      <c r="AC69" s="1458" t="s">
        <v>2773</v>
      </c>
      <c r="AD69" s="792">
        <f t="shared" si="0"/>
        <v>32</v>
      </c>
      <c r="AE69" s="665" t="s">
        <v>3457</v>
      </c>
      <c r="AG69" s="784"/>
      <c r="AH69" s="800">
        <f ca="1">'Alimentazione CE Ricavi'!H71+'Alimentazione CE Ricavi'!H72</f>
        <v>32090</v>
      </c>
      <c r="AI69" s="800">
        <f ca="1">'Alimentazione CE Ricavi'!I71+'Alimentazione CE Ricavi'!I72</f>
        <v>32090</v>
      </c>
    </row>
    <row r="70" spans="1:35" s="793" customFormat="1">
      <c r="A70" s="665"/>
      <c r="B70" s="1454" t="s">
        <v>2774</v>
      </c>
      <c r="C70" s="1455"/>
      <c r="D70" s="1455"/>
      <c r="E70" s="1455"/>
      <c r="F70" s="1455"/>
      <c r="G70" s="1455"/>
      <c r="H70" s="1451" t="s">
        <v>2775</v>
      </c>
      <c r="I70" s="1452" t="s">
        <v>2776</v>
      </c>
      <c r="J70" s="1452" t="s">
        <v>2776</v>
      </c>
      <c r="K70" s="1452" t="s">
        <v>2776</v>
      </c>
      <c r="L70" s="1452" t="s">
        <v>2776</v>
      </c>
      <c r="M70" s="1452" t="s">
        <v>2776</v>
      </c>
      <c r="N70" s="1452" t="s">
        <v>2776</v>
      </c>
      <c r="O70" s="1452" t="s">
        <v>2776</v>
      </c>
      <c r="P70" s="1452" t="s">
        <v>2776</v>
      </c>
      <c r="Q70" s="1452" t="s">
        <v>2776</v>
      </c>
      <c r="R70" s="1452"/>
      <c r="S70" s="1452"/>
      <c r="T70" s="1452"/>
      <c r="U70" s="1452"/>
      <c r="V70" s="1452" t="s">
        <v>2776</v>
      </c>
      <c r="W70" s="1452" t="s">
        <v>2776</v>
      </c>
      <c r="X70" s="1452" t="s">
        <v>2776</v>
      </c>
      <c r="Y70" s="1452" t="s">
        <v>2776</v>
      </c>
      <c r="Z70" s="1452" t="s">
        <v>2776</v>
      </c>
      <c r="AA70" s="1452" t="s">
        <v>2776</v>
      </c>
      <c r="AB70" s="1452" t="s">
        <v>2776</v>
      </c>
      <c r="AC70" s="1453" t="s">
        <v>2776</v>
      </c>
      <c r="AD70" s="792"/>
      <c r="AE70" s="665" t="s">
        <v>3457</v>
      </c>
      <c r="AG70" s="784"/>
      <c r="AH70" s="800">
        <f ca="1">'Alimentazione CE Ricavi'!H73</f>
        <v>0</v>
      </c>
      <c r="AI70" s="800">
        <f ca="1">'Alimentazione CE Ricavi'!I73</f>
        <v>0</v>
      </c>
    </row>
    <row r="71" spans="1:35" s="793" customFormat="1" ht="28.9" customHeight="1">
      <c r="A71" s="795"/>
      <c r="B71" s="1443" t="s">
        <v>2777</v>
      </c>
      <c r="C71" s="1444"/>
      <c r="D71" s="1444"/>
      <c r="E71" s="1444"/>
      <c r="F71" s="1444"/>
      <c r="G71" s="1444"/>
      <c r="H71" s="1440" t="s">
        <v>2778</v>
      </c>
      <c r="I71" s="1441" t="s">
        <v>2151</v>
      </c>
      <c r="J71" s="1441" t="s">
        <v>2151</v>
      </c>
      <c r="K71" s="1441" t="s">
        <v>2151</v>
      </c>
      <c r="L71" s="1441" t="s">
        <v>2151</v>
      </c>
      <c r="M71" s="1441" t="s">
        <v>2151</v>
      </c>
      <c r="N71" s="1441" t="s">
        <v>2151</v>
      </c>
      <c r="O71" s="1441" t="s">
        <v>2151</v>
      </c>
      <c r="P71" s="1441" t="s">
        <v>2151</v>
      </c>
      <c r="Q71" s="1441" t="s">
        <v>2151</v>
      </c>
      <c r="R71" s="1441"/>
      <c r="S71" s="1441"/>
      <c r="T71" s="1441"/>
      <c r="U71" s="1441"/>
      <c r="V71" s="1441" t="s">
        <v>2151</v>
      </c>
      <c r="W71" s="1441" t="s">
        <v>2151</v>
      </c>
      <c r="X71" s="1441" t="s">
        <v>2151</v>
      </c>
      <c r="Y71" s="1441" t="s">
        <v>2151</v>
      </c>
      <c r="Z71" s="1441" t="s">
        <v>2151</v>
      </c>
      <c r="AA71" s="1441" t="s">
        <v>2151</v>
      </c>
      <c r="AB71" s="1441" t="s">
        <v>2151</v>
      </c>
      <c r="AC71" s="1442" t="s">
        <v>2151</v>
      </c>
      <c r="AD71" s="796">
        <f>SUM(AD72:AD83)+AD86</f>
        <v>7218</v>
      </c>
      <c r="AE71" s="795" t="s">
        <v>3457</v>
      </c>
      <c r="AF71" s="644" t="s">
        <v>3458</v>
      </c>
      <c r="AG71" s="784"/>
      <c r="AH71" s="797">
        <f ca="1">SUM(AH72:AH83)+AH86</f>
        <v>7218171</v>
      </c>
      <c r="AI71" s="797">
        <f ca="1">SUM(AI72:AI83)+AI86</f>
        <v>5032171</v>
      </c>
    </row>
    <row r="72" spans="1:35" s="793" customFormat="1">
      <c r="A72" s="665" t="s">
        <v>2152</v>
      </c>
      <c r="B72" s="1454" t="s">
        <v>841</v>
      </c>
      <c r="C72" s="1455"/>
      <c r="D72" s="1455"/>
      <c r="E72" s="1455"/>
      <c r="F72" s="1455"/>
      <c r="G72" s="1455"/>
      <c r="H72" s="1456" t="s">
        <v>842</v>
      </c>
      <c r="I72" s="1457" t="s">
        <v>843</v>
      </c>
      <c r="J72" s="1457" t="s">
        <v>843</v>
      </c>
      <c r="K72" s="1457" t="s">
        <v>843</v>
      </c>
      <c r="L72" s="1457" t="s">
        <v>843</v>
      </c>
      <c r="M72" s="1457" t="s">
        <v>843</v>
      </c>
      <c r="N72" s="1457" t="s">
        <v>843</v>
      </c>
      <c r="O72" s="1457" t="s">
        <v>843</v>
      </c>
      <c r="P72" s="1457" t="s">
        <v>843</v>
      </c>
      <c r="Q72" s="1457" t="s">
        <v>843</v>
      </c>
      <c r="R72" s="1457"/>
      <c r="S72" s="1457"/>
      <c r="T72" s="1457"/>
      <c r="U72" s="1457"/>
      <c r="V72" s="1457" t="s">
        <v>843</v>
      </c>
      <c r="W72" s="1457" t="s">
        <v>843</v>
      </c>
      <c r="X72" s="1457" t="s">
        <v>843</v>
      </c>
      <c r="Y72" s="1457" t="s">
        <v>843</v>
      </c>
      <c r="Z72" s="1457" t="s">
        <v>843</v>
      </c>
      <c r="AA72" s="1457" t="s">
        <v>843</v>
      </c>
      <c r="AB72" s="1457" t="s">
        <v>843</v>
      </c>
      <c r="AC72" s="1458" t="s">
        <v>843</v>
      </c>
      <c r="AD72" s="792">
        <f t="shared" ref="AD72:AD82" si="1">ROUND((AH72/1000),0)</f>
        <v>4242</v>
      </c>
      <c r="AE72" s="665" t="s">
        <v>3457</v>
      </c>
      <c r="AG72" s="784"/>
      <c r="AH72" s="800">
        <f ca="1">'Alimentazione CE Ricavi'!H76+'Alimentazione CE Ricavi'!H77</f>
        <v>4241979</v>
      </c>
      <c r="AI72" s="800">
        <f ca="1">'Alimentazione CE Ricavi'!I76+'Alimentazione CE Ricavi'!I77</f>
        <v>4241979</v>
      </c>
    </row>
    <row r="73" spans="1:35" s="793" customFormat="1">
      <c r="A73" s="665" t="s">
        <v>2152</v>
      </c>
      <c r="B73" s="1454" t="s">
        <v>844</v>
      </c>
      <c r="C73" s="1455"/>
      <c r="D73" s="1455"/>
      <c r="E73" s="1455"/>
      <c r="F73" s="1455"/>
      <c r="G73" s="1455"/>
      <c r="H73" s="1456" t="s">
        <v>845</v>
      </c>
      <c r="I73" s="1457" t="s">
        <v>846</v>
      </c>
      <c r="J73" s="1457" t="s">
        <v>846</v>
      </c>
      <c r="K73" s="1457" t="s">
        <v>846</v>
      </c>
      <c r="L73" s="1457" t="s">
        <v>846</v>
      </c>
      <c r="M73" s="1457" t="s">
        <v>846</v>
      </c>
      <c r="N73" s="1457" t="s">
        <v>846</v>
      </c>
      <c r="O73" s="1457" t="s">
        <v>846</v>
      </c>
      <c r="P73" s="1457" t="s">
        <v>846</v>
      </c>
      <c r="Q73" s="1457" t="s">
        <v>846</v>
      </c>
      <c r="R73" s="1457"/>
      <c r="S73" s="1457"/>
      <c r="T73" s="1457"/>
      <c r="U73" s="1457"/>
      <c r="V73" s="1457" t="s">
        <v>846</v>
      </c>
      <c r="W73" s="1457" t="s">
        <v>846</v>
      </c>
      <c r="X73" s="1457" t="s">
        <v>846</v>
      </c>
      <c r="Y73" s="1457" t="s">
        <v>846</v>
      </c>
      <c r="Z73" s="1457" t="s">
        <v>846</v>
      </c>
      <c r="AA73" s="1457" t="s">
        <v>846</v>
      </c>
      <c r="AB73" s="1457" t="s">
        <v>846</v>
      </c>
      <c r="AC73" s="1458" t="s">
        <v>846</v>
      </c>
      <c r="AD73" s="792">
        <f t="shared" si="1"/>
        <v>702</v>
      </c>
      <c r="AE73" s="665" t="s">
        <v>3457</v>
      </c>
      <c r="AG73" s="784"/>
      <c r="AH73" s="800">
        <f ca="1">'Alimentazione CE Ricavi'!H79+'Alimentazione CE Ricavi'!H80</f>
        <v>701728</v>
      </c>
      <c r="AI73" s="800">
        <f ca="1">'Alimentazione CE Ricavi'!I79+'Alimentazione CE Ricavi'!I80</f>
        <v>701728</v>
      </c>
    </row>
    <row r="74" spans="1:35" s="793" customFormat="1">
      <c r="A74" s="665" t="s">
        <v>847</v>
      </c>
      <c r="B74" s="1454" t="s">
        <v>848</v>
      </c>
      <c r="C74" s="1455"/>
      <c r="D74" s="1455"/>
      <c r="E74" s="1455"/>
      <c r="F74" s="1455"/>
      <c r="G74" s="1455"/>
      <c r="H74" s="1456" t="s">
        <v>849</v>
      </c>
      <c r="I74" s="1457" t="s">
        <v>850</v>
      </c>
      <c r="J74" s="1457" t="s">
        <v>850</v>
      </c>
      <c r="K74" s="1457" t="s">
        <v>850</v>
      </c>
      <c r="L74" s="1457" t="s">
        <v>850</v>
      </c>
      <c r="M74" s="1457" t="s">
        <v>850</v>
      </c>
      <c r="N74" s="1457" t="s">
        <v>850</v>
      </c>
      <c r="O74" s="1457" t="s">
        <v>850</v>
      </c>
      <c r="P74" s="1457" t="s">
        <v>850</v>
      </c>
      <c r="Q74" s="1457" t="s">
        <v>850</v>
      </c>
      <c r="R74" s="1457"/>
      <c r="S74" s="1457"/>
      <c r="T74" s="1457"/>
      <c r="U74" s="1457"/>
      <c r="V74" s="1457" t="s">
        <v>850</v>
      </c>
      <c r="W74" s="1457" t="s">
        <v>850</v>
      </c>
      <c r="X74" s="1457" t="s">
        <v>850</v>
      </c>
      <c r="Y74" s="1457" t="s">
        <v>850</v>
      </c>
      <c r="Z74" s="1457" t="s">
        <v>850</v>
      </c>
      <c r="AA74" s="1457" t="s">
        <v>850</v>
      </c>
      <c r="AB74" s="1457" t="s">
        <v>850</v>
      </c>
      <c r="AC74" s="1458" t="s">
        <v>850</v>
      </c>
      <c r="AD74" s="792">
        <f t="shared" si="1"/>
        <v>0</v>
      </c>
      <c r="AE74" s="665" t="s">
        <v>3457</v>
      </c>
      <c r="AG74" s="784"/>
      <c r="AH74" s="800">
        <f ca="1">'Alimentazione CE Ricavi'!H81</f>
        <v>0</v>
      </c>
      <c r="AI74" s="800">
        <f ca="1">'Alimentazione CE Ricavi'!I81</f>
        <v>0</v>
      </c>
    </row>
    <row r="75" spans="1:35" s="793" customFormat="1">
      <c r="A75" s="665" t="s">
        <v>2152</v>
      </c>
      <c r="B75" s="1454" t="s">
        <v>851</v>
      </c>
      <c r="C75" s="1455"/>
      <c r="D75" s="1455"/>
      <c r="E75" s="1455"/>
      <c r="F75" s="1455"/>
      <c r="G75" s="1455"/>
      <c r="H75" s="1456" t="s">
        <v>852</v>
      </c>
      <c r="I75" s="1457" t="s">
        <v>853</v>
      </c>
      <c r="J75" s="1457" t="s">
        <v>853</v>
      </c>
      <c r="K75" s="1457" t="s">
        <v>853</v>
      </c>
      <c r="L75" s="1457" t="s">
        <v>853</v>
      </c>
      <c r="M75" s="1457" t="s">
        <v>853</v>
      </c>
      <c r="N75" s="1457" t="s">
        <v>853</v>
      </c>
      <c r="O75" s="1457" t="s">
        <v>853</v>
      </c>
      <c r="P75" s="1457" t="s">
        <v>853</v>
      </c>
      <c r="Q75" s="1457" t="s">
        <v>853</v>
      </c>
      <c r="R75" s="1457"/>
      <c r="S75" s="1457"/>
      <c r="T75" s="1457"/>
      <c r="U75" s="1457"/>
      <c r="V75" s="1457" t="s">
        <v>853</v>
      </c>
      <c r="W75" s="1457" t="s">
        <v>853</v>
      </c>
      <c r="X75" s="1457" t="s">
        <v>853</v>
      </c>
      <c r="Y75" s="1457" t="s">
        <v>853</v>
      </c>
      <c r="Z75" s="1457" t="s">
        <v>853</v>
      </c>
      <c r="AA75" s="1457" t="s">
        <v>853</v>
      </c>
      <c r="AB75" s="1457" t="s">
        <v>853</v>
      </c>
      <c r="AC75" s="1458" t="s">
        <v>853</v>
      </c>
      <c r="AD75" s="792">
        <f>ROUND((AH75/1000),0)</f>
        <v>88</v>
      </c>
      <c r="AE75" s="665" t="s">
        <v>3457</v>
      </c>
      <c r="AG75" s="784"/>
      <c r="AH75" s="800">
        <f ca="1">'Alimentazione CE Ricavi'!H82</f>
        <v>88464</v>
      </c>
      <c r="AI75" s="800">
        <f ca="1">'Alimentazione CE Ricavi'!I82</f>
        <v>88464</v>
      </c>
    </row>
    <row r="76" spans="1:35" s="793" customFormat="1">
      <c r="A76" s="665" t="s">
        <v>2152</v>
      </c>
      <c r="B76" s="1454" t="s">
        <v>854</v>
      </c>
      <c r="C76" s="1455"/>
      <c r="D76" s="1455"/>
      <c r="E76" s="1455"/>
      <c r="F76" s="1455"/>
      <c r="G76" s="1455"/>
      <c r="H76" s="1456" t="s">
        <v>2840</v>
      </c>
      <c r="I76" s="1457" t="s">
        <v>2845</v>
      </c>
      <c r="J76" s="1457" t="s">
        <v>2845</v>
      </c>
      <c r="K76" s="1457" t="s">
        <v>2845</v>
      </c>
      <c r="L76" s="1457" t="s">
        <v>2845</v>
      </c>
      <c r="M76" s="1457" t="s">
        <v>2845</v>
      </c>
      <c r="N76" s="1457" t="s">
        <v>2845</v>
      </c>
      <c r="O76" s="1457" t="s">
        <v>2845</v>
      </c>
      <c r="P76" s="1457" t="s">
        <v>2845</v>
      </c>
      <c r="Q76" s="1457" t="s">
        <v>2845</v>
      </c>
      <c r="R76" s="1457"/>
      <c r="S76" s="1457"/>
      <c r="T76" s="1457"/>
      <c r="U76" s="1457"/>
      <c r="V76" s="1457" t="s">
        <v>2845</v>
      </c>
      <c r="W76" s="1457" t="s">
        <v>2845</v>
      </c>
      <c r="X76" s="1457" t="s">
        <v>2845</v>
      </c>
      <c r="Y76" s="1457" t="s">
        <v>2845</v>
      </c>
      <c r="Z76" s="1457" t="s">
        <v>2845</v>
      </c>
      <c r="AA76" s="1457" t="s">
        <v>2845</v>
      </c>
      <c r="AB76" s="1457" t="s">
        <v>2845</v>
      </c>
      <c r="AC76" s="1458" t="s">
        <v>2845</v>
      </c>
      <c r="AD76" s="792">
        <f t="shared" si="1"/>
        <v>0</v>
      </c>
      <c r="AE76" s="665" t="s">
        <v>3457</v>
      </c>
      <c r="AG76" s="784"/>
      <c r="AH76" s="800">
        <f ca="1">'Alimentazione CE Ricavi'!H83</f>
        <v>0</v>
      </c>
      <c r="AI76" s="800">
        <f ca="1">'Alimentazione CE Ricavi'!I83</f>
        <v>0</v>
      </c>
    </row>
    <row r="77" spans="1:35" s="793" customFormat="1">
      <c r="A77" s="665" t="s">
        <v>2152</v>
      </c>
      <c r="B77" s="1454" t="s">
        <v>2846</v>
      </c>
      <c r="C77" s="1455"/>
      <c r="D77" s="1455"/>
      <c r="E77" s="1455"/>
      <c r="F77" s="1455"/>
      <c r="G77" s="1455"/>
      <c r="H77" s="1456" t="s">
        <v>2847</v>
      </c>
      <c r="I77" s="1457" t="s">
        <v>2848</v>
      </c>
      <c r="J77" s="1457" t="s">
        <v>2848</v>
      </c>
      <c r="K77" s="1457" t="s">
        <v>2848</v>
      </c>
      <c r="L77" s="1457" t="s">
        <v>2848</v>
      </c>
      <c r="M77" s="1457" t="s">
        <v>2848</v>
      </c>
      <c r="N77" s="1457" t="s">
        <v>2848</v>
      </c>
      <c r="O77" s="1457" t="s">
        <v>2848</v>
      </c>
      <c r="P77" s="1457" t="s">
        <v>2848</v>
      </c>
      <c r="Q77" s="1457" t="s">
        <v>2848</v>
      </c>
      <c r="R77" s="1457"/>
      <c r="S77" s="1457"/>
      <c r="T77" s="1457"/>
      <c r="U77" s="1457"/>
      <c r="V77" s="1457" t="s">
        <v>2848</v>
      </c>
      <c r="W77" s="1457" t="s">
        <v>2848</v>
      </c>
      <c r="X77" s="1457" t="s">
        <v>2848</v>
      </c>
      <c r="Y77" s="1457" t="s">
        <v>2848</v>
      </c>
      <c r="Z77" s="1457" t="s">
        <v>2848</v>
      </c>
      <c r="AA77" s="1457" t="s">
        <v>2848</v>
      </c>
      <c r="AB77" s="1457" t="s">
        <v>2848</v>
      </c>
      <c r="AC77" s="1458" t="s">
        <v>2848</v>
      </c>
      <c r="AD77" s="792">
        <f t="shared" si="1"/>
        <v>0</v>
      </c>
      <c r="AE77" s="665" t="s">
        <v>3457</v>
      </c>
      <c r="AG77" s="784"/>
      <c r="AH77" s="800">
        <f ca="1">'Alimentazione CE Ricavi'!H84</f>
        <v>0</v>
      </c>
      <c r="AI77" s="800">
        <f ca="1">'Alimentazione CE Ricavi'!I84</f>
        <v>0</v>
      </c>
    </row>
    <row r="78" spans="1:35" s="793" customFormat="1">
      <c r="A78" s="665" t="s">
        <v>2152</v>
      </c>
      <c r="B78" s="1454" t="s">
        <v>2849</v>
      </c>
      <c r="C78" s="1455"/>
      <c r="D78" s="1455"/>
      <c r="E78" s="1455"/>
      <c r="F78" s="1455"/>
      <c r="G78" s="1455"/>
      <c r="H78" s="1456" t="s">
        <v>2850</v>
      </c>
      <c r="I78" s="1457" t="s">
        <v>2854</v>
      </c>
      <c r="J78" s="1457" t="s">
        <v>2854</v>
      </c>
      <c r="K78" s="1457" t="s">
        <v>2854</v>
      </c>
      <c r="L78" s="1457" t="s">
        <v>2854</v>
      </c>
      <c r="M78" s="1457" t="s">
        <v>2854</v>
      </c>
      <c r="N78" s="1457" t="s">
        <v>2854</v>
      </c>
      <c r="O78" s="1457" t="s">
        <v>2854</v>
      </c>
      <c r="P78" s="1457" t="s">
        <v>2854</v>
      </c>
      <c r="Q78" s="1457" t="s">
        <v>2854</v>
      </c>
      <c r="R78" s="1457"/>
      <c r="S78" s="1457"/>
      <c r="T78" s="1457"/>
      <c r="U78" s="1457"/>
      <c r="V78" s="1457" t="s">
        <v>2854</v>
      </c>
      <c r="W78" s="1457" t="s">
        <v>2854</v>
      </c>
      <c r="X78" s="1457" t="s">
        <v>2854</v>
      </c>
      <c r="Y78" s="1457" t="s">
        <v>2854</v>
      </c>
      <c r="Z78" s="1457" t="s">
        <v>2854</v>
      </c>
      <c r="AA78" s="1457" t="s">
        <v>2854</v>
      </c>
      <c r="AB78" s="1457" t="s">
        <v>2854</v>
      </c>
      <c r="AC78" s="1458" t="s">
        <v>2854</v>
      </c>
      <c r="AD78" s="792">
        <f t="shared" si="1"/>
        <v>0</v>
      </c>
      <c r="AE78" s="665" t="s">
        <v>3457</v>
      </c>
      <c r="AG78" s="784"/>
      <c r="AH78" s="800">
        <f ca="1">'Alimentazione CE Ricavi'!H85</f>
        <v>0</v>
      </c>
      <c r="AI78" s="800">
        <f ca="1">'Alimentazione CE Ricavi'!I85</f>
        <v>0</v>
      </c>
    </row>
    <row r="79" spans="1:35" s="793" customFormat="1">
      <c r="A79" s="665" t="s">
        <v>2152</v>
      </c>
      <c r="B79" s="1454" t="s">
        <v>2855</v>
      </c>
      <c r="C79" s="1455"/>
      <c r="D79" s="1455"/>
      <c r="E79" s="1455"/>
      <c r="F79" s="1455"/>
      <c r="G79" s="1455"/>
      <c r="H79" s="1456" t="s">
        <v>2856</v>
      </c>
      <c r="I79" s="1457" t="s">
        <v>2868</v>
      </c>
      <c r="J79" s="1457" t="s">
        <v>2868</v>
      </c>
      <c r="K79" s="1457" t="s">
        <v>2868</v>
      </c>
      <c r="L79" s="1457" t="s">
        <v>2868</v>
      </c>
      <c r="M79" s="1457" t="s">
        <v>2868</v>
      </c>
      <c r="N79" s="1457" t="s">
        <v>2868</v>
      </c>
      <c r="O79" s="1457" t="s">
        <v>2868</v>
      </c>
      <c r="P79" s="1457" t="s">
        <v>2868</v>
      </c>
      <c r="Q79" s="1457" t="s">
        <v>2868</v>
      </c>
      <c r="R79" s="1457"/>
      <c r="S79" s="1457"/>
      <c r="T79" s="1457"/>
      <c r="U79" s="1457"/>
      <c r="V79" s="1457" t="s">
        <v>2868</v>
      </c>
      <c r="W79" s="1457" t="s">
        <v>2868</v>
      </c>
      <c r="X79" s="1457" t="s">
        <v>2868</v>
      </c>
      <c r="Y79" s="1457" t="s">
        <v>2868</v>
      </c>
      <c r="Z79" s="1457" t="s">
        <v>2868</v>
      </c>
      <c r="AA79" s="1457" t="s">
        <v>2868</v>
      </c>
      <c r="AB79" s="1457" t="s">
        <v>2868</v>
      </c>
      <c r="AC79" s="1458" t="s">
        <v>2868</v>
      </c>
      <c r="AD79" s="792">
        <f t="shared" si="1"/>
        <v>0</v>
      </c>
      <c r="AE79" s="665" t="s">
        <v>3457</v>
      </c>
      <c r="AG79" s="784"/>
      <c r="AH79" s="800">
        <f ca="1">'Alimentazione CE Ricavi'!H86</f>
        <v>0</v>
      </c>
      <c r="AI79" s="800">
        <f ca="1">'Alimentazione CE Ricavi'!I86</f>
        <v>0</v>
      </c>
    </row>
    <row r="80" spans="1:35" s="793" customFormat="1">
      <c r="A80" s="665" t="s">
        <v>2152</v>
      </c>
      <c r="B80" s="1454" t="s">
        <v>2869</v>
      </c>
      <c r="C80" s="1455"/>
      <c r="D80" s="1455"/>
      <c r="E80" s="1455"/>
      <c r="F80" s="1455"/>
      <c r="G80" s="1455"/>
      <c r="H80" s="1456" t="s">
        <v>2870</v>
      </c>
      <c r="I80" s="1457" t="s">
        <v>2871</v>
      </c>
      <c r="J80" s="1457" t="s">
        <v>2871</v>
      </c>
      <c r="K80" s="1457" t="s">
        <v>2871</v>
      </c>
      <c r="L80" s="1457" t="s">
        <v>2871</v>
      </c>
      <c r="M80" s="1457" t="s">
        <v>2871</v>
      </c>
      <c r="N80" s="1457" t="s">
        <v>2871</v>
      </c>
      <c r="O80" s="1457" t="s">
        <v>2871</v>
      </c>
      <c r="P80" s="1457" t="s">
        <v>2871</v>
      </c>
      <c r="Q80" s="1457" t="s">
        <v>2871</v>
      </c>
      <c r="R80" s="1457"/>
      <c r="S80" s="1457"/>
      <c r="T80" s="1457"/>
      <c r="U80" s="1457"/>
      <c r="V80" s="1457" t="s">
        <v>2871</v>
      </c>
      <c r="W80" s="1457" t="s">
        <v>2871</v>
      </c>
      <c r="X80" s="1457" t="s">
        <v>2871</v>
      </c>
      <c r="Y80" s="1457" t="s">
        <v>2871</v>
      </c>
      <c r="Z80" s="1457" t="s">
        <v>2871</v>
      </c>
      <c r="AA80" s="1457" t="s">
        <v>2871</v>
      </c>
      <c r="AB80" s="1457" t="s">
        <v>2871</v>
      </c>
      <c r="AC80" s="1458" t="s">
        <v>2871</v>
      </c>
      <c r="AD80" s="792">
        <f t="shared" si="1"/>
        <v>1</v>
      </c>
      <c r="AE80" s="665" t="s">
        <v>3457</v>
      </c>
      <c r="AG80" s="784"/>
      <c r="AH80" s="800">
        <f ca="1">'Alimentazione CE Ricavi'!H87</f>
        <v>1000</v>
      </c>
      <c r="AI80" s="800">
        <f ca="1">'Alimentazione CE Ricavi'!I87</f>
        <v>0</v>
      </c>
    </row>
    <row r="81" spans="1:35" s="793" customFormat="1">
      <c r="A81" s="665" t="s">
        <v>2152</v>
      </c>
      <c r="B81" s="1454" t="s">
        <v>2872</v>
      </c>
      <c r="C81" s="1455"/>
      <c r="D81" s="1455"/>
      <c r="E81" s="1455"/>
      <c r="F81" s="1455"/>
      <c r="G81" s="1455"/>
      <c r="H81" s="1456" t="s">
        <v>2873</v>
      </c>
      <c r="I81" s="1457" t="s">
        <v>2868</v>
      </c>
      <c r="J81" s="1457" t="s">
        <v>2868</v>
      </c>
      <c r="K81" s="1457" t="s">
        <v>2868</v>
      </c>
      <c r="L81" s="1457" t="s">
        <v>2868</v>
      </c>
      <c r="M81" s="1457" t="s">
        <v>2868</v>
      </c>
      <c r="N81" s="1457" t="s">
        <v>2868</v>
      </c>
      <c r="O81" s="1457" t="s">
        <v>2868</v>
      </c>
      <c r="P81" s="1457" t="s">
        <v>2868</v>
      </c>
      <c r="Q81" s="1457" t="s">
        <v>2868</v>
      </c>
      <c r="R81" s="1457"/>
      <c r="S81" s="1457"/>
      <c r="T81" s="1457"/>
      <c r="U81" s="1457"/>
      <c r="V81" s="1457" t="s">
        <v>2868</v>
      </c>
      <c r="W81" s="1457" t="s">
        <v>2868</v>
      </c>
      <c r="X81" s="1457" t="s">
        <v>2868</v>
      </c>
      <c r="Y81" s="1457" t="s">
        <v>2868</v>
      </c>
      <c r="Z81" s="1457" t="s">
        <v>2868</v>
      </c>
      <c r="AA81" s="1457" t="s">
        <v>2868</v>
      </c>
      <c r="AB81" s="1457" t="s">
        <v>2868</v>
      </c>
      <c r="AC81" s="1458" t="s">
        <v>2868</v>
      </c>
      <c r="AD81" s="792">
        <f t="shared" si="1"/>
        <v>0</v>
      </c>
      <c r="AE81" s="665" t="s">
        <v>3457</v>
      </c>
      <c r="AG81" s="784"/>
      <c r="AH81" s="800">
        <f ca="1">'Alimentazione CE Ricavi'!H88</f>
        <v>0</v>
      </c>
      <c r="AI81" s="800">
        <f ca="1">'Alimentazione CE Ricavi'!I88</f>
        <v>0</v>
      </c>
    </row>
    <row r="82" spans="1:35" s="793" customFormat="1">
      <c r="A82" s="665" t="s">
        <v>2152</v>
      </c>
      <c r="B82" s="1454" t="s">
        <v>2874</v>
      </c>
      <c r="C82" s="1455"/>
      <c r="D82" s="1455"/>
      <c r="E82" s="1455"/>
      <c r="F82" s="1455"/>
      <c r="G82" s="1455"/>
      <c r="H82" s="1456" t="s">
        <v>2875</v>
      </c>
      <c r="I82" s="1457" t="s">
        <v>937</v>
      </c>
      <c r="J82" s="1457" t="s">
        <v>937</v>
      </c>
      <c r="K82" s="1457" t="s">
        <v>937</v>
      </c>
      <c r="L82" s="1457" t="s">
        <v>937</v>
      </c>
      <c r="M82" s="1457" t="s">
        <v>937</v>
      </c>
      <c r="N82" s="1457" t="s">
        <v>937</v>
      </c>
      <c r="O82" s="1457" t="s">
        <v>937</v>
      </c>
      <c r="P82" s="1457" t="s">
        <v>937</v>
      </c>
      <c r="Q82" s="1457" t="s">
        <v>937</v>
      </c>
      <c r="R82" s="1457"/>
      <c r="S82" s="1457"/>
      <c r="T82" s="1457"/>
      <c r="U82" s="1457"/>
      <c r="V82" s="1457" t="s">
        <v>937</v>
      </c>
      <c r="W82" s="1457" t="s">
        <v>937</v>
      </c>
      <c r="X82" s="1457" t="s">
        <v>937</v>
      </c>
      <c r="Y82" s="1457" t="s">
        <v>937</v>
      </c>
      <c r="Z82" s="1457" t="s">
        <v>937</v>
      </c>
      <c r="AA82" s="1457" t="s">
        <v>937</v>
      </c>
      <c r="AB82" s="1457" t="s">
        <v>937</v>
      </c>
      <c r="AC82" s="1458" t="s">
        <v>937</v>
      </c>
      <c r="AD82" s="792">
        <f t="shared" si="1"/>
        <v>0</v>
      </c>
      <c r="AE82" s="665" t="s">
        <v>3457</v>
      </c>
      <c r="AG82" s="784"/>
      <c r="AH82" s="800">
        <f ca="1">'Alimentazione CE Ricavi'!H89</f>
        <v>0</v>
      </c>
      <c r="AI82" s="800">
        <f ca="1">'Alimentazione CE Ricavi'!I89</f>
        <v>0</v>
      </c>
    </row>
    <row r="83" spans="1:35" s="793" customFormat="1" ht="27" customHeight="1">
      <c r="A83" s="803" t="s">
        <v>847</v>
      </c>
      <c r="B83" s="1462" t="s">
        <v>938</v>
      </c>
      <c r="C83" s="1463"/>
      <c r="D83" s="1463"/>
      <c r="E83" s="1463"/>
      <c r="F83" s="1463"/>
      <c r="G83" s="1463"/>
      <c r="H83" s="1459" t="s">
        <v>2246</v>
      </c>
      <c r="I83" s="1460" t="s">
        <v>937</v>
      </c>
      <c r="J83" s="1460" t="s">
        <v>937</v>
      </c>
      <c r="K83" s="1460" t="s">
        <v>937</v>
      </c>
      <c r="L83" s="1460" t="s">
        <v>937</v>
      </c>
      <c r="M83" s="1460" t="s">
        <v>937</v>
      </c>
      <c r="N83" s="1460" t="s">
        <v>937</v>
      </c>
      <c r="O83" s="1460" t="s">
        <v>937</v>
      </c>
      <c r="P83" s="1460" t="s">
        <v>937</v>
      </c>
      <c r="Q83" s="1460" t="s">
        <v>937</v>
      </c>
      <c r="R83" s="1460"/>
      <c r="S83" s="1460"/>
      <c r="T83" s="1460"/>
      <c r="U83" s="1460"/>
      <c r="V83" s="1460" t="s">
        <v>937</v>
      </c>
      <c r="W83" s="1460" t="s">
        <v>937</v>
      </c>
      <c r="X83" s="1460" t="s">
        <v>937</v>
      </c>
      <c r="Y83" s="1460" t="s">
        <v>937</v>
      </c>
      <c r="Z83" s="1460" t="s">
        <v>937</v>
      </c>
      <c r="AA83" s="1460" t="s">
        <v>937</v>
      </c>
      <c r="AB83" s="1460" t="s">
        <v>937</v>
      </c>
      <c r="AC83" s="1461" t="s">
        <v>937</v>
      </c>
      <c r="AD83" s="804">
        <f>SUM(AD84:AD85)</f>
        <v>2185</v>
      </c>
      <c r="AE83" s="803" t="s">
        <v>3457</v>
      </c>
      <c r="AF83" s="644" t="s">
        <v>3458</v>
      </c>
      <c r="AG83" s="784"/>
      <c r="AH83" s="805">
        <f ca="1">SUM(AH84:AH85)</f>
        <v>2185000</v>
      </c>
      <c r="AI83" s="805">
        <f ca="1">SUM(AI84:AI85)</f>
        <v>0</v>
      </c>
    </row>
    <row r="84" spans="1:35" s="793" customFormat="1">
      <c r="A84" s="665" t="s">
        <v>847</v>
      </c>
      <c r="B84" s="1454" t="s">
        <v>2247</v>
      </c>
      <c r="C84" s="1455"/>
      <c r="D84" s="1455"/>
      <c r="E84" s="1455"/>
      <c r="F84" s="1455"/>
      <c r="G84" s="1455"/>
      <c r="H84" s="1451" t="s">
        <v>2248</v>
      </c>
      <c r="I84" s="1452" t="s">
        <v>2249</v>
      </c>
      <c r="J84" s="1452" t="s">
        <v>2249</v>
      </c>
      <c r="K84" s="1452" t="s">
        <v>2249</v>
      </c>
      <c r="L84" s="1452" t="s">
        <v>2249</v>
      </c>
      <c r="M84" s="1452" t="s">
        <v>2249</v>
      </c>
      <c r="N84" s="1452" t="s">
        <v>2249</v>
      </c>
      <c r="O84" s="1452" t="s">
        <v>2249</v>
      </c>
      <c r="P84" s="1452" t="s">
        <v>2249</v>
      </c>
      <c r="Q84" s="1452" t="s">
        <v>2249</v>
      </c>
      <c r="R84" s="1452"/>
      <c r="S84" s="1452"/>
      <c r="T84" s="1452"/>
      <c r="U84" s="1452"/>
      <c r="V84" s="1452" t="s">
        <v>2249</v>
      </c>
      <c r="W84" s="1452" t="s">
        <v>2249</v>
      </c>
      <c r="X84" s="1452" t="s">
        <v>2249</v>
      </c>
      <c r="Y84" s="1452" t="s">
        <v>2249</v>
      </c>
      <c r="Z84" s="1452" t="s">
        <v>2249</v>
      </c>
      <c r="AA84" s="1452" t="s">
        <v>2249</v>
      </c>
      <c r="AB84" s="1452" t="s">
        <v>2249</v>
      </c>
      <c r="AC84" s="1453" t="s">
        <v>2249</v>
      </c>
      <c r="AD84" s="792">
        <f>ROUND((AH84/1000),0)</f>
        <v>0</v>
      </c>
      <c r="AE84" s="665" t="s">
        <v>3457</v>
      </c>
      <c r="AG84" s="784"/>
      <c r="AH84" s="800">
        <f ca="1">'Alimentazione CE Ricavi'!H91</f>
        <v>0</v>
      </c>
      <c r="AI84" s="800">
        <f ca="1">'Alimentazione CE Ricavi'!I91</f>
        <v>0</v>
      </c>
    </row>
    <row r="85" spans="1:35" s="793" customFormat="1" ht="27" customHeight="1">
      <c r="A85" s="665" t="s">
        <v>847</v>
      </c>
      <c r="B85" s="1454" t="s">
        <v>2250</v>
      </c>
      <c r="C85" s="1455"/>
      <c r="D85" s="1455"/>
      <c r="E85" s="1455"/>
      <c r="F85" s="1455"/>
      <c r="G85" s="1455"/>
      <c r="H85" s="1451" t="s">
        <v>2251</v>
      </c>
      <c r="I85" s="1452" t="s">
        <v>2252</v>
      </c>
      <c r="J85" s="1452" t="s">
        <v>2252</v>
      </c>
      <c r="K85" s="1452" t="s">
        <v>2252</v>
      </c>
      <c r="L85" s="1452" t="s">
        <v>2252</v>
      </c>
      <c r="M85" s="1452" t="s">
        <v>2252</v>
      </c>
      <c r="N85" s="1452" t="s">
        <v>2252</v>
      </c>
      <c r="O85" s="1452" t="s">
        <v>2252</v>
      </c>
      <c r="P85" s="1452" t="s">
        <v>2252</v>
      </c>
      <c r="Q85" s="1452" t="s">
        <v>2252</v>
      </c>
      <c r="R85" s="1452"/>
      <c r="S85" s="1452"/>
      <c r="T85" s="1452"/>
      <c r="U85" s="1452"/>
      <c r="V85" s="1452" t="s">
        <v>2252</v>
      </c>
      <c r="W85" s="1452" t="s">
        <v>2252</v>
      </c>
      <c r="X85" s="1452" t="s">
        <v>2252</v>
      </c>
      <c r="Y85" s="1452" t="s">
        <v>2252</v>
      </c>
      <c r="Z85" s="1452" t="s">
        <v>2252</v>
      </c>
      <c r="AA85" s="1452" t="s">
        <v>2252</v>
      </c>
      <c r="AB85" s="1452" t="s">
        <v>2252</v>
      </c>
      <c r="AC85" s="1453" t="s">
        <v>2252</v>
      </c>
      <c r="AD85" s="792">
        <f>ROUND((AH85/1000),0)</f>
        <v>2185</v>
      </c>
      <c r="AE85" s="665" t="s">
        <v>3457</v>
      </c>
      <c r="AG85" s="784"/>
      <c r="AH85" s="800">
        <f ca="1">'Alimentazione CE Ricavi'!H93+'Alimentazione CE Ricavi'!H94</f>
        <v>2185000</v>
      </c>
      <c r="AI85" s="800">
        <f ca="1">'Alimentazione CE Ricavi'!I93+'Alimentazione CE Ricavi'!I94</f>
        <v>0</v>
      </c>
    </row>
    <row r="86" spans="1:35" s="793" customFormat="1">
      <c r="A86" s="665"/>
      <c r="B86" s="1454" t="s">
        <v>2253</v>
      </c>
      <c r="C86" s="1455"/>
      <c r="D86" s="1455"/>
      <c r="E86" s="1455"/>
      <c r="F86" s="1455"/>
      <c r="G86" s="1455"/>
      <c r="H86" s="1456" t="s">
        <v>952</v>
      </c>
      <c r="I86" s="1457" t="s">
        <v>953</v>
      </c>
      <c r="J86" s="1457" t="s">
        <v>953</v>
      </c>
      <c r="K86" s="1457" t="s">
        <v>953</v>
      </c>
      <c r="L86" s="1457" t="s">
        <v>953</v>
      </c>
      <c r="M86" s="1457" t="s">
        <v>953</v>
      </c>
      <c r="N86" s="1457" t="s">
        <v>953</v>
      </c>
      <c r="O86" s="1457" t="s">
        <v>953</v>
      </c>
      <c r="P86" s="1457" t="s">
        <v>953</v>
      </c>
      <c r="Q86" s="1457" t="s">
        <v>953</v>
      </c>
      <c r="R86" s="1457"/>
      <c r="S86" s="1457"/>
      <c r="T86" s="1457"/>
      <c r="U86" s="1457"/>
      <c r="V86" s="1457" t="s">
        <v>953</v>
      </c>
      <c r="W86" s="1457" t="s">
        <v>953</v>
      </c>
      <c r="X86" s="1457" t="s">
        <v>953</v>
      </c>
      <c r="Y86" s="1457" t="s">
        <v>953</v>
      </c>
      <c r="Z86" s="1457" t="s">
        <v>953</v>
      </c>
      <c r="AA86" s="1457" t="s">
        <v>953</v>
      </c>
      <c r="AB86" s="1457" t="s">
        <v>953</v>
      </c>
      <c r="AC86" s="1458" t="s">
        <v>953</v>
      </c>
      <c r="AD86" s="792">
        <f>ROUND((AH86/1000),0)</f>
        <v>0</v>
      </c>
      <c r="AE86" s="665" t="s">
        <v>3457</v>
      </c>
      <c r="AG86" s="784"/>
      <c r="AH86" s="800">
        <f ca="1">'Alimentazione CE Ricavi'!H95</f>
        <v>0</v>
      </c>
      <c r="AI86" s="800">
        <f ca="1">'Alimentazione CE Ricavi'!I95</f>
        <v>0</v>
      </c>
    </row>
    <row r="87" spans="1:35" s="793" customFormat="1" ht="36" customHeight="1">
      <c r="A87" s="789" t="s">
        <v>2152</v>
      </c>
      <c r="B87" s="1418" t="s">
        <v>954</v>
      </c>
      <c r="C87" s="1419"/>
      <c r="D87" s="1419"/>
      <c r="E87" s="1419"/>
      <c r="F87" s="1419"/>
      <c r="G87" s="1419"/>
      <c r="H87" s="1429" t="s">
        <v>955</v>
      </c>
      <c r="I87" s="1430" t="s">
        <v>956</v>
      </c>
      <c r="J87" s="1430" t="s">
        <v>956</v>
      </c>
      <c r="K87" s="1430" t="s">
        <v>956</v>
      </c>
      <c r="L87" s="1430" t="s">
        <v>956</v>
      </c>
      <c r="M87" s="1430" t="s">
        <v>956</v>
      </c>
      <c r="N87" s="1430" t="s">
        <v>956</v>
      </c>
      <c r="O87" s="1430" t="s">
        <v>956</v>
      </c>
      <c r="P87" s="1430" t="s">
        <v>956</v>
      </c>
      <c r="Q87" s="1430" t="s">
        <v>956</v>
      </c>
      <c r="R87" s="1430"/>
      <c r="S87" s="1430"/>
      <c r="T87" s="1430"/>
      <c r="U87" s="1430"/>
      <c r="V87" s="1430" t="s">
        <v>956</v>
      </c>
      <c r="W87" s="1430" t="s">
        <v>956</v>
      </c>
      <c r="X87" s="1430" t="s">
        <v>956</v>
      </c>
      <c r="Y87" s="1430" t="s">
        <v>956</v>
      </c>
      <c r="Z87" s="1430" t="s">
        <v>956</v>
      </c>
      <c r="AA87" s="1430" t="s">
        <v>956</v>
      </c>
      <c r="AB87" s="1430" t="s">
        <v>956</v>
      </c>
      <c r="AC87" s="1431" t="s">
        <v>956</v>
      </c>
      <c r="AD87" s="798">
        <f>SUM(AD88:AD91)</f>
        <v>0</v>
      </c>
      <c r="AE87" s="789" t="s">
        <v>3457</v>
      </c>
      <c r="AF87" s="644" t="s">
        <v>3458</v>
      </c>
      <c r="AG87" s="784"/>
      <c r="AH87" s="799">
        <f ca="1">SUM(AH88:AH91)</f>
        <v>0</v>
      </c>
      <c r="AI87" s="799">
        <f ca="1">SUM(AI88:AI91)</f>
        <v>0</v>
      </c>
    </row>
    <row r="88" spans="1:35" s="793" customFormat="1">
      <c r="A88" s="665" t="s">
        <v>2152</v>
      </c>
      <c r="B88" s="1454" t="s">
        <v>957</v>
      </c>
      <c r="C88" s="1455"/>
      <c r="D88" s="1455"/>
      <c r="E88" s="1455"/>
      <c r="F88" s="1455"/>
      <c r="G88" s="1455"/>
      <c r="H88" s="1451" t="s">
        <v>2894</v>
      </c>
      <c r="I88" s="1452" t="s">
        <v>2895</v>
      </c>
      <c r="J88" s="1452" t="s">
        <v>2895</v>
      </c>
      <c r="K88" s="1452" t="s">
        <v>2895</v>
      </c>
      <c r="L88" s="1452" t="s">
        <v>2895</v>
      </c>
      <c r="M88" s="1452" t="s">
        <v>2895</v>
      </c>
      <c r="N88" s="1452" t="s">
        <v>2895</v>
      </c>
      <c r="O88" s="1452" t="s">
        <v>2895</v>
      </c>
      <c r="P88" s="1452" t="s">
        <v>2895</v>
      </c>
      <c r="Q88" s="1452" t="s">
        <v>2895</v>
      </c>
      <c r="R88" s="1452"/>
      <c r="S88" s="1452"/>
      <c r="T88" s="1452"/>
      <c r="U88" s="1452"/>
      <c r="V88" s="1452" t="s">
        <v>2895</v>
      </c>
      <c r="W88" s="1452" t="s">
        <v>2895</v>
      </c>
      <c r="X88" s="1452" t="s">
        <v>2895</v>
      </c>
      <c r="Y88" s="1452" t="s">
        <v>2895</v>
      </c>
      <c r="Z88" s="1452" t="s">
        <v>2895</v>
      </c>
      <c r="AA88" s="1452" t="s">
        <v>2895</v>
      </c>
      <c r="AB88" s="1452" t="s">
        <v>2895</v>
      </c>
      <c r="AC88" s="1453" t="s">
        <v>2895</v>
      </c>
      <c r="AD88" s="792">
        <f>ROUND((AH88/1000),0)</f>
        <v>0</v>
      </c>
      <c r="AE88" s="665" t="s">
        <v>3457</v>
      </c>
      <c r="AG88" s="784"/>
      <c r="AH88" s="800">
        <f ca="1">'Alimentazione CE Ricavi'!H97</f>
        <v>0</v>
      </c>
      <c r="AI88" s="800">
        <f ca="1">'Alimentazione CE Ricavi'!I97</f>
        <v>0</v>
      </c>
    </row>
    <row r="89" spans="1:35" s="793" customFormat="1">
      <c r="A89" s="665" t="s">
        <v>2152</v>
      </c>
      <c r="B89" s="1454" t="s">
        <v>2896</v>
      </c>
      <c r="C89" s="1455"/>
      <c r="D89" s="1455"/>
      <c r="E89" s="1455"/>
      <c r="F89" s="1455"/>
      <c r="G89" s="1455"/>
      <c r="H89" s="1451" t="s">
        <v>2897</v>
      </c>
      <c r="I89" s="1452" t="s">
        <v>2898</v>
      </c>
      <c r="J89" s="1452" t="s">
        <v>2898</v>
      </c>
      <c r="K89" s="1452" t="s">
        <v>2898</v>
      </c>
      <c r="L89" s="1452" t="s">
        <v>2898</v>
      </c>
      <c r="M89" s="1452" t="s">
        <v>2898</v>
      </c>
      <c r="N89" s="1452" t="s">
        <v>2898</v>
      </c>
      <c r="O89" s="1452" t="s">
        <v>2898</v>
      </c>
      <c r="P89" s="1452" t="s">
        <v>2898</v>
      </c>
      <c r="Q89" s="1452" t="s">
        <v>2898</v>
      </c>
      <c r="R89" s="1452"/>
      <c r="S89" s="1452"/>
      <c r="T89" s="1452"/>
      <c r="U89" s="1452"/>
      <c r="V89" s="1452" t="s">
        <v>2898</v>
      </c>
      <c r="W89" s="1452" t="s">
        <v>2898</v>
      </c>
      <c r="X89" s="1452" t="s">
        <v>2898</v>
      </c>
      <c r="Y89" s="1452" t="s">
        <v>2898</v>
      </c>
      <c r="Z89" s="1452" t="s">
        <v>2898</v>
      </c>
      <c r="AA89" s="1452" t="s">
        <v>2898</v>
      </c>
      <c r="AB89" s="1452" t="s">
        <v>2898</v>
      </c>
      <c r="AC89" s="1453" t="s">
        <v>2898</v>
      </c>
      <c r="AD89" s="792">
        <f>ROUND((AH89/1000),0)</f>
        <v>0</v>
      </c>
      <c r="AE89" s="665" t="s">
        <v>3457</v>
      </c>
      <c r="AG89" s="784"/>
      <c r="AH89" s="800">
        <f ca="1">'Alimentazione CE Ricavi'!H98</f>
        <v>0</v>
      </c>
      <c r="AI89" s="800">
        <f ca="1">'Alimentazione CE Ricavi'!I98</f>
        <v>0</v>
      </c>
    </row>
    <row r="90" spans="1:35" s="793" customFormat="1">
      <c r="A90" s="665" t="s">
        <v>2152</v>
      </c>
      <c r="B90" s="1454" t="s">
        <v>2899</v>
      </c>
      <c r="C90" s="1455"/>
      <c r="D90" s="1455"/>
      <c r="E90" s="1455"/>
      <c r="F90" s="1455"/>
      <c r="G90" s="1455"/>
      <c r="H90" s="1451" t="s">
        <v>2900</v>
      </c>
      <c r="I90" s="1452" t="s">
        <v>2901</v>
      </c>
      <c r="J90" s="1452" t="s">
        <v>2901</v>
      </c>
      <c r="K90" s="1452" t="s">
        <v>2901</v>
      </c>
      <c r="L90" s="1452" t="s">
        <v>2901</v>
      </c>
      <c r="M90" s="1452" t="s">
        <v>2901</v>
      </c>
      <c r="N90" s="1452" t="s">
        <v>2901</v>
      </c>
      <c r="O90" s="1452" t="s">
        <v>2901</v>
      </c>
      <c r="P90" s="1452" t="s">
        <v>2901</v>
      </c>
      <c r="Q90" s="1452" t="s">
        <v>2901</v>
      </c>
      <c r="R90" s="1452"/>
      <c r="S90" s="1452"/>
      <c r="T90" s="1452"/>
      <c r="U90" s="1452"/>
      <c r="V90" s="1452" t="s">
        <v>2901</v>
      </c>
      <c r="W90" s="1452" t="s">
        <v>2901</v>
      </c>
      <c r="X90" s="1452" t="s">
        <v>2901</v>
      </c>
      <c r="Y90" s="1452" t="s">
        <v>2901</v>
      </c>
      <c r="Z90" s="1452" t="s">
        <v>2901</v>
      </c>
      <c r="AA90" s="1452" t="s">
        <v>2901</v>
      </c>
      <c r="AB90" s="1452" t="s">
        <v>2901</v>
      </c>
      <c r="AC90" s="1453" t="s">
        <v>2901</v>
      </c>
      <c r="AD90" s="792">
        <f>ROUND((AH90/1000),0)</f>
        <v>0</v>
      </c>
      <c r="AE90" s="665" t="s">
        <v>3457</v>
      </c>
      <c r="AG90" s="784"/>
      <c r="AH90" s="800">
        <f ca="1">'Alimentazione CE Ricavi'!H99</f>
        <v>0</v>
      </c>
      <c r="AI90" s="800">
        <f ca="1">'Alimentazione CE Ricavi'!I99</f>
        <v>0</v>
      </c>
    </row>
    <row r="91" spans="1:35" s="793" customFormat="1" ht="24" customHeight="1">
      <c r="A91" s="665" t="s">
        <v>2152</v>
      </c>
      <c r="B91" s="1454" t="s">
        <v>2902</v>
      </c>
      <c r="C91" s="1455"/>
      <c r="D91" s="1455"/>
      <c r="E91" s="1455"/>
      <c r="F91" s="1455"/>
      <c r="G91" s="1455"/>
      <c r="H91" s="1451" t="s">
        <v>2326</v>
      </c>
      <c r="I91" s="1452" t="s">
        <v>2327</v>
      </c>
      <c r="J91" s="1452" t="s">
        <v>2327</v>
      </c>
      <c r="K91" s="1452" t="s">
        <v>2327</v>
      </c>
      <c r="L91" s="1452" t="s">
        <v>2327</v>
      </c>
      <c r="M91" s="1452" t="s">
        <v>2327</v>
      </c>
      <c r="N91" s="1452" t="s">
        <v>2327</v>
      </c>
      <c r="O91" s="1452" t="s">
        <v>2327</v>
      </c>
      <c r="P91" s="1452" t="s">
        <v>2327</v>
      </c>
      <c r="Q91" s="1452" t="s">
        <v>2327</v>
      </c>
      <c r="R91" s="1452"/>
      <c r="S91" s="1452"/>
      <c r="T91" s="1452"/>
      <c r="U91" s="1452"/>
      <c r="V91" s="1452" t="s">
        <v>2327</v>
      </c>
      <c r="W91" s="1452" t="s">
        <v>2327</v>
      </c>
      <c r="X91" s="1452" t="s">
        <v>2327</v>
      </c>
      <c r="Y91" s="1452" t="s">
        <v>2327</v>
      </c>
      <c r="Z91" s="1452" t="s">
        <v>2327</v>
      </c>
      <c r="AA91" s="1452" t="s">
        <v>2327</v>
      </c>
      <c r="AB91" s="1452" t="s">
        <v>2327</v>
      </c>
      <c r="AC91" s="1453" t="s">
        <v>2327</v>
      </c>
      <c r="AD91" s="792">
        <f>ROUND((AH91/1000),0)</f>
        <v>0</v>
      </c>
      <c r="AE91" s="665" t="s">
        <v>3457</v>
      </c>
      <c r="AG91" s="784"/>
      <c r="AH91" s="800">
        <f ca="1">'Alimentazione CE Ricavi'!H100</f>
        <v>0</v>
      </c>
      <c r="AI91" s="800">
        <f ca="1">'Alimentazione CE Ricavi'!I100</f>
        <v>0</v>
      </c>
    </row>
    <row r="92" spans="1:35" s="793" customFormat="1">
      <c r="A92" s="665"/>
      <c r="B92" s="1466" t="s">
        <v>2328</v>
      </c>
      <c r="C92" s="1467"/>
      <c r="D92" s="1467"/>
      <c r="E92" s="1467"/>
      <c r="F92" s="1467"/>
      <c r="G92" s="1467"/>
      <c r="H92" s="1468" t="s">
        <v>2329</v>
      </c>
      <c r="I92" s="1469" t="s">
        <v>2330</v>
      </c>
      <c r="J92" s="1469" t="s">
        <v>2330</v>
      </c>
      <c r="K92" s="1469" t="s">
        <v>2330</v>
      </c>
      <c r="L92" s="1469" t="s">
        <v>2330</v>
      </c>
      <c r="M92" s="1469" t="s">
        <v>2330</v>
      </c>
      <c r="N92" s="1469" t="s">
        <v>2330</v>
      </c>
      <c r="O92" s="1469" t="s">
        <v>2330</v>
      </c>
      <c r="P92" s="1469" t="s">
        <v>2330</v>
      </c>
      <c r="Q92" s="1469" t="s">
        <v>2330</v>
      </c>
      <c r="R92" s="1469"/>
      <c r="S92" s="1469"/>
      <c r="T92" s="1469"/>
      <c r="U92" s="1469"/>
      <c r="V92" s="1469" t="s">
        <v>2330</v>
      </c>
      <c r="W92" s="1469" t="s">
        <v>2330</v>
      </c>
      <c r="X92" s="1469" t="s">
        <v>2330</v>
      </c>
      <c r="Y92" s="1469" t="s">
        <v>2330</v>
      </c>
      <c r="Z92" s="1469" t="s">
        <v>2330</v>
      </c>
      <c r="AA92" s="1469" t="s">
        <v>2330</v>
      </c>
      <c r="AB92" s="1469" t="s">
        <v>2330</v>
      </c>
      <c r="AC92" s="1470" t="s">
        <v>2330</v>
      </c>
      <c r="AD92" s="792">
        <f>ROUND((AH92/1000),0)</f>
        <v>1297</v>
      </c>
      <c r="AE92" s="665" t="s">
        <v>3457</v>
      </c>
      <c r="AG92" s="784"/>
      <c r="AH92" s="800">
        <f ca="1">'Alimentazione CE Ricavi'!H103+'Alimentazione CE Ricavi'!H104+'Alimentazione CE Ricavi'!H105+'Alimentazione CE Ricavi'!H106+'Alimentazione CE Ricavi'!H107+'Alimentazione CE Ricavi'!H108+'Alimentazione CE Ricavi'!H109+'Alimentazione CE Ricavi'!H111+'Alimentazione CE Ricavi'!H112+'Alimentazione CE Ricavi'!H113+'Alimentazione CE Ricavi'!H114+'Alimentazione CE Ricavi'!H115+'Alimentazione CE Ricavi'!H116+'Alimentazione CE Ricavi'!H117+'Alimentazione CE Ricavi'!H118+'Alimentazione CE Ricavi'!H119+'Alimentazione CE Ricavi'!H120+'Alimentazione CE Ricavi'!H121+'Alimentazione CE Ricavi'!H122+'Alimentazione CE Ricavi'!H123+'Alimentazione CE Ricavi'!H124+'Alimentazione CE Ricavi'!H126+'Alimentazione CE Ricavi'!H127+'Alimentazione CE Ricavi'!H128+'Alimentazione CE Ricavi'!H129+'Alimentazione CE Ricavi'!H130+'Alimentazione CE Ricavi'!H131+'Alimentazione CE Ricavi'!H132+'Alimentazione CE Ricavi'!H133+'Alimentazione CE Ricavi'!H134+'Alimentazione CE Ricavi'!H136+'Alimentazione CE Ricavi'!H137</f>
        <v>1296575</v>
      </c>
      <c r="AI92" s="800">
        <f ca="1">'Alimentazione CE Ricavi'!I103+'Alimentazione CE Ricavi'!I104+'Alimentazione CE Ricavi'!I105+'Alimentazione CE Ricavi'!I106+'Alimentazione CE Ricavi'!I107+'Alimentazione CE Ricavi'!I108+'Alimentazione CE Ricavi'!I109+'Alimentazione CE Ricavi'!I111+'Alimentazione CE Ricavi'!I112+'Alimentazione CE Ricavi'!I113+'Alimentazione CE Ricavi'!I114+'Alimentazione CE Ricavi'!I115+'Alimentazione CE Ricavi'!I116+'Alimentazione CE Ricavi'!I117+'Alimentazione CE Ricavi'!I118+'Alimentazione CE Ricavi'!I119+'Alimentazione CE Ricavi'!I120+'Alimentazione CE Ricavi'!I121+'Alimentazione CE Ricavi'!I122+'Alimentazione CE Ricavi'!I123+'Alimentazione CE Ricavi'!I124+'Alimentazione CE Ricavi'!I126+'Alimentazione CE Ricavi'!I127+'Alimentazione CE Ricavi'!I128+'Alimentazione CE Ricavi'!I129+'Alimentazione CE Ricavi'!I130+'Alimentazione CE Ricavi'!I131+'Alimentazione CE Ricavi'!I132+'Alimentazione CE Ricavi'!I133+'Alimentazione CE Ricavi'!I134+'Alimentazione CE Ricavi'!I136+'Alimentazione CE Ricavi'!I137</f>
        <v>1100226</v>
      </c>
    </row>
    <row r="93" spans="1:35" s="793" customFormat="1">
      <c r="A93" s="789"/>
      <c r="B93" s="1418" t="s">
        <v>2331</v>
      </c>
      <c r="C93" s="1419"/>
      <c r="D93" s="1419"/>
      <c r="E93" s="1419"/>
      <c r="F93" s="1419"/>
      <c r="G93" s="1419"/>
      <c r="H93" s="1429" t="s">
        <v>2332</v>
      </c>
      <c r="I93" s="1430" t="s">
        <v>1037</v>
      </c>
      <c r="J93" s="1430" t="s">
        <v>1037</v>
      </c>
      <c r="K93" s="1430" t="s">
        <v>1037</v>
      </c>
      <c r="L93" s="1430" t="s">
        <v>1037</v>
      </c>
      <c r="M93" s="1430" t="s">
        <v>1037</v>
      </c>
      <c r="N93" s="1430" t="s">
        <v>1037</v>
      </c>
      <c r="O93" s="1430" t="s">
        <v>1037</v>
      </c>
      <c r="P93" s="1430" t="s">
        <v>1037</v>
      </c>
      <c r="Q93" s="1430" t="s">
        <v>1037</v>
      </c>
      <c r="R93" s="1430"/>
      <c r="S93" s="1430"/>
      <c r="T93" s="1430"/>
      <c r="U93" s="1430"/>
      <c r="V93" s="1430" t="s">
        <v>1037</v>
      </c>
      <c r="W93" s="1430" t="s">
        <v>1037</v>
      </c>
      <c r="X93" s="1430" t="s">
        <v>1037</v>
      </c>
      <c r="Y93" s="1430" t="s">
        <v>1037</v>
      </c>
      <c r="Z93" s="1430" t="s">
        <v>1037</v>
      </c>
      <c r="AA93" s="1430" t="s">
        <v>1037</v>
      </c>
      <c r="AB93" s="1430" t="s">
        <v>1037</v>
      </c>
      <c r="AC93" s="1431" t="s">
        <v>1037</v>
      </c>
      <c r="AD93" s="798">
        <f>SUM(AD94:AD100)</f>
        <v>840</v>
      </c>
      <c r="AE93" s="789" t="s">
        <v>3457</v>
      </c>
      <c r="AF93" s="644" t="s">
        <v>3458</v>
      </c>
      <c r="AG93" s="784"/>
      <c r="AH93" s="799">
        <f ca="1">SUM(AH94:AH100)</f>
        <v>840495</v>
      </c>
      <c r="AI93" s="799">
        <f ca="1">SUM(AI94:AI100)</f>
        <v>829840</v>
      </c>
    </row>
    <row r="94" spans="1:35" s="793" customFormat="1">
      <c r="A94" s="665"/>
      <c r="B94" s="1454" t="s">
        <v>1038</v>
      </c>
      <c r="C94" s="1455"/>
      <c r="D94" s="1455"/>
      <c r="E94" s="1455"/>
      <c r="F94" s="1455"/>
      <c r="G94" s="1455"/>
      <c r="H94" s="1451" t="s">
        <v>1039</v>
      </c>
      <c r="I94" s="1452" t="s">
        <v>1040</v>
      </c>
      <c r="J94" s="1452" t="s">
        <v>1040</v>
      </c>
      <c r="K94" s="1452" t="s">
        <v>1040</v>
      </c>
      <c r="L94" s="1452" t="s">
        <v>1040</v>
      </c>
      <c r="M94" s="1452" t="s">
        <v>1040</v>
      </c>
      <c r="N94" s="1452" t="s">
        <v>1040</v>
      </c>
      <c r="O94" s="1452" t="s">
        <v>1040</v>
      </c>
      <c r="P94" s="1452" t="s">
        <v>1040</v>
      </c>
      <c r="Q94" s="1452" t="s">
        <v>1040</v>
      </c>
      <c r="R94" s="1452"/>
      <c r="S94" s="1452"/>
      <c r="T94" s="1452"/>
      <c r="U94" s="1452"/>
      <c r="V94" s="1452" t="s">
        <v>1040</v>
      </c>
      <c r="W94" s="1452" t="s">
        <v>1040</v>
      </c>
      <c r="X94" s="1452" t="s">
        <v>1040</v>
      </c>
      <c r="Y94" s="1452" t="s">
        <v>1040</v>
      </c>
      <c r="Z94" s="1452" t="s">
        <v>1040</v>
      </c>
      <c r="AA94" s="1452" t="s">
        <v>1040</v>
      </c>
      <c r="AB94" s="1452" t="s">
        <v>1040</v>
      </c>
      <c r="AC94" s="1453" t="s">
        <v>1040</v>
      </c>
      <c r="AD94" s="792">
        <f t="shared" ref="AD94:AD100" si="2">ROUND((AH94/1000),0)</f>
        <v>35</v>
      </c>
      <c r="AE94" s="665" t="s">
        <v>3457</v>
      </c>
      <c r="AG94" s="784"/>
      <c r="AH94" s="800">
        <f ca="1">'Alimentazione CE Ricavi'!H139</f>
        <v>35468</v>
      </c>
      <c r="AI94" s="800">
        <f ca="1">'Alimentazione CE Ricavi'!I139</f>
        <v>35468</v>
      </c>
    </row>
    <row r="95" spans="1:35" s="793" customFormat="1">
      <c r="A95" s="665"/>
      <c r="B95" s="1454" t="s">
        <v>1041</v>
      </c>
      <c r="C95" s="1455"/>
      <c r="D95" s="1455"/>
      <c r="E95" s="1455"/>
      <c r="F95" s="1455"/>
      <c r="G95" s="1455"/>
      <c r="H95" s="1451" t="s">
        <v>1042</v>
      </c>
      <c r="I95" s="1452" t="s">
        <v>1043</v>
      </c>
      <c r="J95" s="1452" t="s">
        <v>1043</v>
      </c>
      <c r="K95" s="1452" t="s">
        <v>1043</v>
      </c>
      <c r="L95" s="1452" t="s">
        <v>1043</v>
      </c>
      <c r="M95" s="1452" t="s">
        <v>1043</v>
      </c>
      <c r="N95" s="1452" t="s">
        <v>1043</v>
      </c>
      <c r="O95" s="1452" t="s">
        <v>1043</v>
      </c>
      <c r="P95" s="1452" t="s">
        <v>1043</v>
      </c>
      <c r="Q95" s="1452" t="s">
        <v>1043</v>
      </c>
      <c r="R95" s="1452"/>
      <c r="S95" s="1452"/>
      <c r="T95" s="1452"/>
      <c r="U95" s="1452"/>
      <c r="V95" s="1452" t="s">
        <v>1043</v>
      </c>
      <c r="W95" s="1452" t="s">
        <v>1043</v>
      </c>
      <c r="X95" s="1452" t="s">
        <v>1043</v>
      </c>
      <c r="Y95" s="1452" t="s">
        <v>1043</v>
      </c>
      <c r="Z95" s="1452" t="s">
        <v>1043</v>
      </c>
      <c r="AA95" s="1452" t="s">
        <v>1043</v>
      </c>
      <c r="AB95" s="1452" t="s">
        <v>1043</v>
      </c>
      <c r="AC95" s="1453" t="s">
        <v>1043</v>
      </c>
      <c r="AD95" s="792">
        <f t="shared" si="2"/>
        <v>610</v>
      </c>
      <c r="AE95" s="665" t="s">
        <v>3457</v>
      </c>
      <c r="AG95" s="784"/>
      <c r="AH95" s="800">
        <f ca="1">'Alimentazione CE Ricavi'!H140</f>
        <v>609924</v>
      </c>
      <c r="AI95" s="800">
        <f ca="1">'Alimentazione CE Ricavi'!I140</f>
        <v>609924</v>
      </c>
    </row>
    <row r="96" spans="1:35" s="793" customFormat="1">
      <c r="A96" s="665"/>
      <c r="B96" s="1454" t="s">
        <v>1044</v>
      </c>
      <c r="C96" s="1455"/>
      <c r="D96" s="1455"/>
      <c r="E96" s="1455"/>
      <c r="F96" s="1455"/>
      <c r="G96" s="1455"/>
      <c r="H96" s="1451" t="s">
        <v>1045</v>
      </c>
      <c r="I96" s="1452" t="s">
        <v>2903</v>
      </c>
      <c r="J96" s="1452" t="s">
        <v>2903</v>
      </c>
      <c r="K96" s="1452" t="s">
        <v>2903</v>
      </c>
      <c r="L96" s="1452" t="s">
        <v>2903</v>
      </c>
      <c r="M96" s="1452" t="s">
        <v>2903</v>
      </c>
      <c r="N96" s="1452" t="s">
        <v>2903</v>
      </c>
      <c r="O96" s="1452" t="s">
        <v>2903</v>
      </c>
      <c r="P96" s="1452" t="s">
        <v>2903</v>
      </c>
      <c r="Q96" s="1452" t="s">
        <v>2903</v>
      </c>
      <c r="R96" s="1452"/>
      <c r="S96" s="1452"/>
      <c r="T96" s="1452"/>
      <c r="U96" s="1452"/>
      <c r="V96" s="1452" t="s">
        <v>2903</v>
      </c>
      <c r="W96" s="1452" t="s">
        <v>2903</v>
      </c>
      <c r="X96" s="1452" t="s">
        <v>2903</v>
      </c>
      <c r="Y96" s="1452" t="s">
        <v>2903</v>
      </c>
      <c r="Z96" s="1452" t="s">
        <v>2903</v>
      </c>
      <c r="AA96" s="1452" t="s">
        <v>2903</v>
      </c>
      <c r="AB96" s="1452" t="s">
        <v>2903</v>
      </c>
      <c r="AC96" s="1453" t="s">
        <v>2903</v>
      </c>
      <c r="AD96" s="792">
        <f t="shared" si="2"/>
        <v>0</v>
      </c>
      <c r="AE96" s="665" t="s">
        <v>3457</v>
      </c>
      <c r="AG96" s="784"/>
      <c r="AH96" s="800">
        <f ca="1">'Alimentazione CE Ricavi'!H141</f>
        <v>0</v>
      </c>
      <c r="AI96" s="800">
        <f ca="1">'Alimentazione CE Ricavi'!I141</f>
        <v>0</v>
      </c>
    </row>
    <row r="97" spans="1:35" s="793" customFormat="1">
      <c r="A97" s="665"/>
      <c r="B97" s="1454" t="s">
        <v>2904</v>
      </c>
      <c r="C97" s="1455"/>
      <c r="D97" s="1455"/>
      <c r="E97" s="1455"/>
      <c r="F97" s="1455"/>
      <c r="G97" s="1455"/>
      <c r="H97" s="1451" t="s">
        <v>2905</v>
      </c>
      <c r="I97" s="1452" t="s">
        <v>2906</v>
      </c>
      <c r="J97" s="1452" t="s">
        <v>2906</v>
      </c>
      <c r="K97" s="1452" t="s">
        <v>2906</v>
      </c>
      <c r="L97" s="1452" t="s">
        <v>2906</v>
      </c>
      <c r="M97" s="1452" t="s">
        <v>2906</v>
      </c>
      <c r="N97" s="1452" t="s">
        <v>2906</v>
      </c>
      <c r="O97" s="1452" t="s">
        <v>2906</v>
      </c>
      <c r="P97" s="1452" t="s">
        <v>2906</v>
      </c>
      <c r="Q97" s="1452" t="s">
        <v>2906</v>
      </c>
      <c r="R97" s="1452"/>
      <c r="S97" s="1452"/>
      <c r="T97" s="1452"/>
      <c r="U97" s="1452"/>
      <c r="V97" s="1452" t="s">
        <v>2906</v>
      </c>
      <c r="W97" s="1452" t="s">
        <v>2906</v>
      </c>
      <c r="X97" s="1452" t="s">
        <v>2906</v>
      </c>
      <c r="Y97" s="1452" t="s">
        <v>2906</v>
      </c>
      <c r="Z97" s="1452" t="s">
        <v>2906</v>
      </c>
      <c r="AA97" s="1452" t="s">
        <v>2906</v>
      </c>
      <c r="AB97" s="1452" t="s">
        <v>2906</v>
      </c>
      <c r="AC97" s="1453" t="s">
        <v>2906</v>
      </c>
      <c r="AD97" s="792">
        <f>ROUND((AH97/1000),0)</f>
        <v>110</v>
      </c>
      <c r="AE97" s="665" t="s">
        <v>3457</v>
      </c>
      <c r="AG97" s="784"/>
      <c r="AH97" s="800">
        <f ca="1">'Alimentazione CE Ricavi'!H142</f>
        <v>110101</v>
      </c>
      <c r="AI97" s="800">
        <f ca="1">'Alimentazione CE Ricavi'!I142</f>
        <v>110101</v>
      </c>
    </row>
    <row r="98" spans="1:35" s="793" customFormat="1" ht="27" customHeight="1">
      <c r="A98" s="665" t="s">
        <v>2617</v>
      </c>
      <c r="B98" s="1454" t="s">
        <v>2907</v>
      </c>
      <c r="C98" s="1455"/>
      <c r="D98" s="1455"/>
      <c r="E98" s="1455"/>
      <c r="F98" s="1455"/>
      <c r="G98" s="1455"/>
      <c r="H98" s="1451" t="s">
        <v>2929</v>
      </c>
      <c r="I98" s="1452" t="s">
        <v>2930</v>
      </c>
      <c r="J98" s="1452" t="s">
        <v>2930</v>
      </c>
      <c r="K98" s="1452" t="s">
        <v>2930</v>
      </c>
      <c r="L98" s="1452" t="s">
        <v>2930</v>
      </c>
      <c r="M98" s="1452" t="s">
        <v>2930</v>
      </c>
      <c r="N98" s="1452" t="s">
        <v>2930</v>
      </c>
      <c r="O98" s="1452" t="s">
        <v>2930</v>
      </c>
      <c r="P98" s="1452" t="s">
        <v>2930</v>
      </c>
      <c r="Q98" s="1452" t="s">
        <v>2930</v>
      </c>
      <c r="R98" s="1452"/>
      <c r="S98" s="1452"/>
      <c r="T98" s="1452"/>
      <c r="U98" s="1452"/>
      <c r="V98" s="1452" t="s">
        <v>2930</v>
      </c>
      <c r="W98" s="1452" t="s">
        <v>2930</v>
      </c>
      <c r="X98" s="1452" t="s">
        <v>2930</v>
      </c>
      <c r="Y98" s="1452" t="s">
        <v>2930</v>
      </c>
      <c r="Z98" s="1452" t="s">
        <v>2930</v>
      </c>
      <c r="AA98" s="1452" t="s">
        <v>2930</v>
      </c>
      <c r="AB98" s="1452" t="s">
        <v>2930</v>
      </c>
      <c r="AC98" s="1453" t="s">
        <v>2930</v>
      </c>
      <c r="AD98" s="792">
        <f>ROUND((AH98/1000),0)</f>
        <v>84</v>
      </c>
      <c r="AE98" s="665" t="s">
        <v>3457</v>
      </c>
      <c r="AG98" s="784"/>
      <c r="AH98" s="800">
        <f ca="1">'Alimentazione CE Ricavi'!H143</f>
        <v>83737</v>
      </c>
      <c r="AI98" s="800">
        <f ca="1">'Alimentazione CE Ricavi'!I143</f>
        <v>73082</v>
      </c>
    </row>
    <row r="99" spans="1:35" s="793" customFormat="1">
      <c r="A99" s="665"/>
      <c r="B99" s="1454" t="s">
        <v>2931</v>
      </c>
      <c r="C99" s="1455"/>
      <c r="D99" s="1455"/>
      <c r="E99" s="1455"/>
      <c r="F99" s="1455"/>
      <c r="G99" s="1455"/>
      <c r="H99" s="1451" t="s">
        <v>2932</v>
      </c>
      <c r="I99" s="1452" t="s">
        <v>2414</v>
      </c>
      <c r="J99" s="1452" t="s">
        <v>2414</v>
      </c>
      <c r="K99" s="1452" t="s">
        <v>2414</v>
      </c>
      <c r="L99" s="1452" t="s">
        <v>2414</v>
      </c>
      <c r="M99" s="1452" t="s">
        <v>2414</v>
      </c>
      <c r="N99" s="1452" t="s">
        <v>2414</v>
      </c>
      <c r="O99" s="1452" t="s">
        <v>2414</v>
      </c>
      <c r="P99" s="1452" t="s">
        <v>2414</v>
      </c>
      <c r="Q99" s="1452" t="s">
        <v>2414</v>
      </c>
      <c r="R99" s="1452"/>
      <c r="S99" s="1452"/>
      <c r="T99" s="1452"/>
      <c r="U99" s="1452"/>
      <c r="V99" s="1452" t="s">
        <v>2414</v>
      </c>
      <c r="W99" s="1452" t="s">
        <v>2414</v>
      </c>
      <c r="X99" s="1452" t="s">
        <v>2414</v>
      </c>
      <c r="Y99" s="1452" t="s">
        <v>2414</v>
      </c>
      <c r="Z99" s="1452" t="s">
        <v>2414</v>
      </c>
      <c r="AA99" s="1452" t="s">
        <v>2414</v>
      </c>
      <c r="AB99" s="1452" t="s">
        <v>2414</v>
      </c>
      <c r="AC99" s="1453" t="s">
        <v>2414</v>
      </c>
      <c r="AD99" s="792">
        <f t="shared" si="2"/>
        <v>1</v>
      </c>
      <c r="AE99" s="665" t="s">
        <v>3457</v>
      </c>
      <c r="AG99" s="784"/>
      <c r="AH99" s="800">
        <f ca="1">'Alimentazione CE Ricavi'!H144</f>
        <v>1265</v>
      </c>
      <c r="AI99" s="800">
        <f ca="1">'Alimentazione CE Ricavi'!I144</f>
        <v>1265</v>
      </c>
    </row>
    <row r="100" spans="1:35" s="793" customFormat="1">
      <c r="A100" s="665" t="s">
        <v>2617</v>
      </c>
      <c r="B100" s="1454" t="s">
        <v>2415</v>
      </c>
      <c r="C100" s="1455"/>
      <c r="D100" s="1455"/>
      <c r="E100" s="1455"/>
      <c r="F100" s="1455"/>
      <c r="G100" s="1455"/>
      <c r="H100" s="1451" t="s">
        <v>2416</v>
      </c>
      <c r="I100" s="1452" t="s">
        <v>2417</v>
      </c>
      <c r="J100" s="1452" t="s">
        <v>2417</v>
      </c>
      <c r="K100" s="1452" t="s">
        <v>2417</v>
      </c>
      <c r="L100" s="1452" t="s">
        <v>2417</v>
      </c>
      <c r="M100" s="1452" t="s">
        <v>2417</v>
      </c>
      <c r="N100" s="1452" t="s">
        <v>2417</v>
      </c>
      <c r="O100" s="1452" t="s">
        <v>2417</v>
      </c>
      <c r="P100" s="1452" t="s">
        <v>2417</v>
      </c>
      <c r="Q100" s="1452" t="s">
        <v>2417</v>
      </c>
      <c r="R100" s="1452"/>
      <c r="S100" s="1452"/>
      <c r="T100" s="1452"/>
      <c r="U100" s="1452"/>
      <c r="V100" s="1452" t="s">
        <v>2417</v>
      </c>
      <c r="W100" s="1452" t="s">
        <v>2417</v>
      </c>
      <c r="X100" s="1452" t="s">
        <v>2417</v>
      </c>
      <c r="Y100" s="1452" t="s">
        <v>2417</v>
      </c>
      <c r="Z100" s="1452" t="s">
        <v>2417</v>
      </c>
      <c r="AA100" s="1452" t="s">
        <v>2417</v>
      </c>
      <c r="AB100" s="1452" t="s">
        <v>2417</v>
      </c>
      <c r="AC100" s="1453" t="s">
        <v>2417</v>
      </c>
      <c r="AD100" s="792">
        <f t="shared" si="2"/>
        <v>0</v>
      </c>
      <c r="AE100" s="665" t="s">
        <v>3457</v>
      </c>
      <c r="AG100" s="784"/>
      <c r="AH100" s="800">
        <f ca="1">'Alimentazione CE Ricavi'!H145</f>
        <v>0</v>
      </c>
      <c r="AI100" s="800">
        <f ca="1">'Alimentazione CE Ricavi'!I145</f>
        <v>0</v>
      </c>
    </row>
    <row r="101" spans="1:35" s="793" customFormat="1">
      <c r="A101" s="806"/>
      <c r="B101" s="1413" t="s">
        <v>2933</v>
      </c>
      <c r="C101" s="1414"/>
      <c r="D101" s="1414"/>
      <c r="E101" s="1414"/>
      <c r="F101" s="1414"/>
      <c r="G101" s="1414"/>
      <c r="H101" s="1415" t="s">
        <v>2934</v>
      </c>
      <c r="I101" s="1416" t="s">
        <v>2935</v>
      </c>
      <c r="J101" s="1416" t="s">
        <v>2935</v>
      </c>
      <c r="K101" s="1416" t="s">
        <v>2935</v>
      </c>
      <c r="L101" s="1416" t="s">
        <v>2935</v>
      </c>
      <c r="M101" s="1416" t="s">
        <v>2935</v>
      </c>
      <c r="N101" s="1416" t="s">
        <v>2935</v>
      </c>
      <c r="O101" s="1416" t="s">
        <v>2935</v>
      </c>
      <c r="P101" s="1416" t="s">
        <v>2935</v>
      </c>
      <c r="Q101" s="1416" t="s">
        <v>2935</v>
      </c>
      <c r="R101" s="1416"/>
      <c r="S101" s="1416"/>
      <c r="T101" s="1416"/>
      <c r="U101" s="1416"/>
      <c r="V101" s="1416" t="s">
        <v>2935</v>
      </c>
      <c r="W101" s="1416" t="s">
        <v>2935</v>
      </c>
      <c r="X101" s="1416" t="s">
        <v>2935</v>
      </c>
      <c r="Y101" s="1416" t="s">
        <v>2935</v>
      </c>
      <c r="Z101" s="1416" t="s">
        <v>2935</v>
      </c>
      <c r="AA101" s="1416" t="s">
        <v>2935</v>
      </c>
      <c r="AB101" s="1416" t="s">
        <v>2935</v>
      </c>
      <c r="AC101" s="1417" t="s">
        <v>2935</v>
      </c>
      <c r="AD101" s="807">
        <f>AD102+AD103+AD106+AD110+AD114</f>
        <v>574</v>
      </c>
      <c r="AE101" s="782" t="s">
        <v>3457</v>
      </c>
      <c r="AF101" s="644" t="s">
        <v>3458</v>
      </c>
      <c r="AG101" s="784"/>
      <c r="AH101" s="785">
        <f ca="1">AH102+AH103+AH106+AH110+AH114</f>
        <v>574102</v>
      </c>
      <c r="AI101" s="785">
        <f ca="1">AI102+AI103+AI106+AI110+AI114</f>
        <v>1071721</v>
      </c>
    </row>
    <row r="102" spans="1:35" s="793" customFormat="1">
      <c r="A102" s="808"/>
      <c r="B102" s="1418" t="s">
        <v>2936</v>
      </c>
      <c r="C102" s="1419"/>
      <c r="D102" s="1419"/>
      <c r="E102" s="1419"/>
      <c r="F102" s="1419"/>
      <c r="G102" s="1419"/>
      <c r="H102" s="1429" t="s">
        <v>2937</v>
      </c>
      <c r="I102" s="1430" t="s">
        <v>2938</v>
      </c>
      <c r="J102" s="1430" t="s">
        <v>2938</v>
      </c>
      <c r="K102" s="1430" t="s">
        <v>2938</v>
      </c>
      <c r="L102" s="1430" t="s">
        <v>2938</v>
      </c>
      <c r="M102" s="1430" t="s">
        <v>2938</v>
      </c>
      <c r="N102" s="1430" t="s">
        <v>2938</v>
      </c>
      <c r="O102" s="1430" t="s">
        <v>2938</v>
      </c>
      <c r="P102" s="1430" t="s">
        <v>2938</v>
      </c>
      <c r="Q102" s="1430" t="s">
        <v>2938</v>
      </c>
      <c r="R102" s="1430"/>
      <c r="S102" s="1430"/>
      <c r="T102" s="1430"/>
      <c r="U102" s="1430"/>
      <c r="V102" s="1430" t="s">
        <v>2938</v>
      </c>
      <c r="W102" s="1430" t="s">
        <v>2938</v>
      </c>
      <c r="X102" s="1430" t="s">
        <v>2938</v>
      </c>
      <c r="Y102" s="1430" t="s">
        <v>2938</v>
      </c>
      <c r="Z102" s="1430" t="s">
        <v>2938</v>
      </c>
      <c r="AA102" s="1430" t="s">
        <v>2938</v>
      </c>
      <c r="AB102" s="1430" t="s">
        <v>2938</v>
      </c>
      <c r="AC102" s="1431" t="s">
        <v>2938</v>
      </c>
      <c r="AD102" s="788">
        <f>ROUND((AH102/1000),0)</f>
        <v>115</v>
      </c>
      <c r="AE102" s="789" t="s">
        <v>3457</v>
      </c>
      <c r="AF102" s="644" t="s">
        <v>3458</v>
      </c>
      <c r="AG102" s="784"/>
      <c r="AH102" s="809">
        <f ca="1">'Alimentazione CE Ricavi'!H147</f>
        <v>115000</v>
      </c>
      <c r="AI102" s="799">
        <f ca="1">'Alimentazione CE Ricavi'!I147</f>
        <v>115000</v>
      </c>
    </row>
    <row r="103" spans="1:35" s="793" customFormat="1">
      <c r="A103" s="810"/>
      <c r="B103" s="1464" t="s">
        <v>2939</v>
      </c>
      <c r="C103" s="1465"/>
      <c r="D103" s="1465"/>
      <c r="E103" s="1465"/>
      <c r="F103" s="1465"/>
      <c r="G103" s="1465"/>
      <c r="H103" s="1471" t="s">
        <v>2940</v>
      </c>
      <c r="I103" s="1472" t="s">
        <v>2941</v>
      </c>
      <c r="J103" s="1472" t="s">
        <v>2941</v>
      </c>
      <c r="K103" s="1472" t="s">
        <v>2941</v>
      </c>
      <c r="L103" s="1472" t="s">
        <v>2941</v>
      </c>
      <c r="M103" s="1472" t="s">
        <v>2941</v>
      </c>
      <c r="N103" s="1472" t="s">
        <v>2941</v>
      </c>
      <c r="O103" s="1472" t="s">
        <v>2941</v>
      </c>
      <c r="P103" s="1472" t="s">
        <v>2941</v>
      </c>
      <c r="Q103" s="1472" t="s">
        <v>2941</v>
      </c>
      <c r="R103" s="1472"/>
      <c r="S103" s="1472"/>
      <c r="T103" s="1472"/>
      <c r="U103" s="1472"/>
      <c r="V103" s="1472" t="s">
        <v>2941</v>
      </c>
      <c r="W103" s="1472" t="s">
        <v>2941</v>
      </c>
      <c r="X103" s="1472" t="s">
        <v>2941</v>
      </c>
      <c r="Y103" s="1472" t="s">
        <v>2941</v>
      </c>
      <c r="Z103" s="1472" t="s">
        <v>2941</v>
      </c>
      <c r="AA103" s="1472" t="s">
        <v>2941</v>
      </c>
      <c r="AB103" s="1472" t="s">
        <v>2941</v>
      </c>
      <c r="AC103" s="1473" t="s">
        <v>2941</v>
      </c>
      <c r="AD103" s="796">
        <f>SUM(AD104:AD105)</f>
        <v>0</v>
      </c>
      <c r="AE103" s="795" t="s">
        <v>3457</v>
      </c>
      <c r="AF103" s="644" t="s">
        <v>3458</v>
      </c>
      <c r="AG103" s="784"/>
      <c r="AH103" s="811">
        <f ca="1">SUM(AH104:AH105)</f>
        <v>0</v>
      </c>
      <c r="AI103" s="797">
        <f ca="1">SUM(AI104:AI105)</f>
        <v>0</v>
      </c>
    </row>
    <row r="104" spans="1:35" s="793" customFormat="1">
      <c r="A104" s="812"/>
      <c r="B104" s="1454" t="s">
        <v>2942</v>
      </c>
      <c r="C104" s="1455"/>
      <c r="D104" s="1455"/>
      <c r="E104" s="1455"/>
      <c r="F104" s="1455"/>
      <c r="G104" s="1455"/>
      <c r="H104" s="1451" t="s">
        <v>2943</v>
      </c>
      <c r="I104" s="1452" t="s">
        <v>2944</v>
      </c>
      <c r="J104" s="1452" t="s">
        <v>2944</v>
      </c>
      <c r="K104" s="1452" t="s">
        <v>2944</v>
      </c>
      <c r="L104" s="1452" t="s">
        <v>2944</v>
      </c>
      <c r="M104" s="1452" t="s">
        <v>2944</v>
      </c>
      <c r="N104" s="1452" t="s">
        <v>2944</v>
      </c>
      <c r="O104" s="1452" t="s">
        <v>2944</v>
      </c>
      <c r="P104" s="1452" t="s">
        <v>2944</v>
      </c>
      <c r="Q104" s="1452" t="s">
        <v>2944</v>
      </c>
      <c r="R104" s="1452"/>
      <c r="S104" s="1452"/>
      <c r="T104" s="1452"/>
      <c r="U104" s="1452"/>
      <c r="V104" s="1452" t="s">
        <v>2944</v>
      </c>
      <c r="W104" s="1452" t="s">
        <v>2944</v>
      </c>
      <c r="X104" s="1452" t="s">
        <v>2944</v>
      </c>
      <c r="Y104" s="1452" t="s">
        <v>2944</v>
      </c>
      <c r="Z104" s="1452" t="s">
        <v>2944</v>
      </c>
      <c r="AA104" s="1452" t="s">
        <v>2944</v>
      </c>
      <c r="AB104" s="1452" t="s">
        <v>2944</v>
      </c>
      <c r="AC104" s="1453" t="s">
        <v>2944</v>
      </c>
      <c r="AD104" s="792">
        <f>ROUND((AH104/1000),0)</f>
        <v>0</v>
      </c>
      <c r="AE104" s="665" t="s">
        <v>3457</v>
      </c>
      <c r="AG104" s="784"/>
      <c r="AH104" s="800">
        <f ca="1">'Alimentazione CE Ricavi'!H149</f>
        <v>0</v>
      </c>
      <c r="AI104" s="800">
        <f ca="1">'Alimentazione CE Ricavi'!I149</f>
        <v>0</v>
      </c>
    </row>
    <row r="105" spans="1:35" s="793" customFormat="1">
      <c r="A105" s="812"/>
      <c r="B105" s="1454" t="s">
        <v>2945</v>
      </c>
      <c r="C105" s="1455"/>
      <c r="D105" s="1455"/>
      <c r="E105" s="1455"/>
      <c r="F105" s="1455"/>
      <c r="G105" s="1455"/>
      <c r="H105" s="1451" t="s">
        <v>2946</v>
      </c>
      <c r="I105" s="1452" t="s">
        <v>2947</v>
      </c>
      <c r="J105" s="1452" t="s">
        <v>2947</v>
      </c>
      <c r="K105" s="1452" t="s">
        <v>2947</v>
      </c>
      <c r="L105" s="1452" t="s">
        <v>2947</v>
      </c>
      <c r="M105" s="1452" t="s">
        <v>2947</v>
      </c>
      <c r="N105" s="1452" t="s">
        <v>2947</v>
      </c>
      <c r="O105" s="1452" t="s">
        <v>2947</v>
      </c>
      <c r="P105" s="1452" t="s">
        <v>2947</v>
      </c>
      <c r="Q105" s="1452" t="s">
        <v>2947</v>
      </c>
      <c r="R105" s="1452"/>
      <c r="S105" s="1452"/>
      <c r="T105" s="1452"/>
      <c r="U105" s="1452"/>
      <c r="V105" s="1452" t="s">
        <v>2947</v>
      </c>
      <c r="W105" s="1452" t="s">
        <v>2947</v>
      </c>
      <c r="X105" s="1452" t="s">
        <v>2947</v>
      </c>
      <c r="Y105" s="1452" t="s">
        <v>2947</v>
      </c>
      <c r="Z105" s="1452" t="s">
        <v>2947</v>
      </c>
      <c r="AA105" s="1452" t="s">
        <v>2947</v>
      </c>
      <c r="AB105" s="1452" t="s">
        <v>2947</v>
      </c>
      <c r="AC105" s="1453" t="s">
        <v>2947</v>
      </c>
      <c r="AD105" s="792">
        <f>ROUND((AH105/1000),0)</f>
        <v>0</v>
      </c>
      <c r="AE105" s="665" t="s">
        <v>3457</v>
      </c>
      <c r="AG105" s="784"/>
      <c r="AH105" s="800">
        <f ca="1">'Alimentazione CE Ricavi'!H150</f>
        <v>0</v>
      </c>
      <c r="AI105" s="800">
        <f ca="1">'Alimentazione CE Ricavi'!I150</f>
        <v>0</v>
      </c>
    </row>
    <row r="106" spans="1:35" s="793" customFormat="1">
      <c r="A106" s="813" t="s">
        <v>2617</v>
      </c>
      <c r="B106" s="1418" t="s">
        <v>2948</v>
      </c>
      <c r="C106" s="1419"/>
      <c r="D106" s="1419"/>
      <c r="E106" s="1419"/>
      <c r="F106" s="1419"/>
      <c r="G106" s="1419"/>
      <c r="H106" s="1429" t="s">
        <v>2949</v>
      </c>
      <c r="I106" s="1430" t="s">
        <v>2950</v>
      </c>
      <c r="J106" s="1430" t="s">
        <v>2950</v>
      </c>
      <c r="K106" s="1430" t="s">
        <v>2950</v>
      </c>
      <c r="L106" s="1430" t="s">
        <v>2950</v>
      </c>
      <c r="M106" s="1430" t="s">
        <v>2950</v>
      </c>
      <c r="N106" s="1430" t="s">
        <v>2950</v>
      </c>
      <c r="O106" s="1430" t="s">
        <v>2950</v>
      </c>
      <c r="P106" s="1430" t="s">
        <v>2950</v>
      </c>
      <c r="Q106" s="1430" t="s">
        <v>2950</v>
      </c>
      <c r="R106" s="1430"/>
      <c r="S106" s="1430"/>
      <c r="T106" s="1430"/>
      <c r="U106" s="1430"/>
      <c r="V106" s="1430" t="s">
        <v>2950</v>
      </c>
      <c r="W106" s="1430" t="s">
        <v>2950</v>
      </c>
      <c r="X106" s="1430" t="s">
        <v>2950</v>
      </c>
      <c r="Y106" s="1430" t="s">
        <v>2950</v>
      </c>
      <c r="Z106" s="1430" t="s">
        <v>2950</v>
      </c>
      <c r="AA106" s="1430" t="s">
        <v>2950</v>
      </c>
      <c r="AB106" s="1430" t="s">
        <v>2950</v>
      </c>
      <c r="AC106" s="1431" t="s">
        <v>2950</v>
      </c>
      <c r="AD106" s="788">
        <f>SUM(AD107:AD109)</f>
        <v>169</v>
      </c>
      <c r="AE106" s="789" t="s">
        <v>3457</v>
      </c>
      <c r="AF106" s="644" t="s">
        <v>3458</v>
      </c>
      <c r="AG106" s="784"/>
      <c r="AH106" s="814">
        <f ca="1">SUM(AH107:AH109)</f>
        <v>168702</v>
      </c>
      <c r="AI106" s="790">
        <f ca="1">SUM(AI107:AI109)</f>
        <v>478893</v>
      </c>
    </row>
    <row r="107" spans="1:35" s="793" customFormat="1" ht="29.45" customHeight="1">
      <c r="A107" s="665" t="s">
        <v>2617</v>
      </c>
      <c r="B107" s="1454" t="s">
        <v>2951</v>
      </c>
      <c r="C107" s="1455"/>
      <c r="D107" s="1455"/>
      <c r="E107" s="1455"/>
      <c r="F107" s="1455"/>
      <c r="G107" s="1455"/>
      <c r="H107" s="1451" t="s">
        <v>1093</v>
      </c>
      <c r="I107" s="1452" t="s">
        <v>2427</v>
      </c>
      <c r="J107" s="1452" t="s">
        <v>2427</v>
      </c>
      <c r="K107" s="1452" t="s">
        <v>2427</v>
      </c>
      <c r="L107" s="1452" t="s">
        <v>2427</v>
      </c>
      <c r="M107" s="1452" t="s">
        <v>2427</v>
      </c>
      <c r="N107" s="1452" t="s">
        <v>2427</v>
      </c>
      <c r="O107" s="1452" t="s">
        <v>2427</v>
      </c>
      <c r="P107" s="1452" t="s">
        <v>2427</v>
      </c>
      <c r="Q107" s="1452" t="s">
        <v>2427</v>
      </c>
      <c r="R107" s="1452"/>
      <c r="S107" s="1452"/>
      <c r="T107" s="1452"/>
      <c r="U107" s="1452"/>
      <c r="V107" s="1452" t="s">
        <v>2427</v>
      </c>
      <c r="W107" s="1452" t="s">
        <v>2427</v>
      </c>
      <c r="X107" s="1452" t="s">
        <v>2427</v>
      </c>
      <c r="Y107" s="1452" t="s">
        <v>2427</v>
      </c>
      <c r="Z107" s="1452" t="s">
        <v>2427</v>
      </c>
      <c r="AA107" s="1452" t="s">
        <v>2427</v>
      </c>
      <c r="AB107" s="1452" t="s">
        <v>2427</v>
      </c>
      <c r="AC107" s="1453" t="s">
        <v>2427</v>
      </c>
      <c r="AD107" s="792">
        <f>ROUND((AH107/1000),0)</f>
        <v>0</v>
      </c>
      <c r="AE107" s="665" t="s">
        <v>3457</v>
      </c>
      <c r="AG107" s="784"/>
      <c r="AH107" s="800">
        <f ca="1">'Alimentazione CE Ricavi'!H152</f>
        <v>0</v>
      </c>
      <c r="AI107" s="800">
        <f ca="1">'Alimentazione CE Ricavi'!I152</f>
        <v>11642</v>
      </c>
    </row>
    <row r="108" spans="1:35" s="793" customFormat="1">
      <c r="A108" s="665" t="s">
        <v>2617</v>
      </c>
      <c r="B108" s="1454" t="s">
        <v>2428</v>
      </c>
      <c r="C108" s="1455"/>
      <c r="D108" s="1455"/>
      <c r="E108" s="1455"/>
      <c r="F108" s="1455"/>
      <c r="G108" s="1455"/>
      <c r="H108" s="1451" t="s">
        <v>2429</v>
      </c>
      <c r="I108" s="1452" t="s">
        <v>2430</v>
      </c>
      <c r="J108" s="1452" t="s">
        <v>2430</v>
      </c>
      <c r="K108" s="1452" t="s">
        <v>2430</v>
      </c>
      <c r="L108" s="1452" t="s">
        <v>2430</v>
      </c>
      <c r="M108" s="1452" t="s">
        <v>2430</v>
      </c>
      <c r="N108" s="1452" t="s">
        <v>2430</v>
      </c>
      <c r="O108" s="1452" t="s">
        <v>2430</v>
      </c>
      <c r="P108" s="1452" t="s">
        <v>2430</v>
      </c>
      <c r="Q108" s="1452" t="s">
        <v>2430</v>
      </c>
      <c r="R108" s="1452"/>
      <c r="S108" s="1452"/>
      <c r="T108" s="1452"/>
      <c r="U108" s="1452"/>
      <c r="V108" s="1452" t="s">
        <v>2430</v>
      </c>
      <c r="W108" s="1452" t="s">
        <v>2430</v>
      </c>
      <c r="X108" s="1452" t="s">
        <v>2430</v>
      </c>
      <c r="Y108" s="1452" t="s">
        <v>2430</v>
      </c>
      <c r="Z108" s="1452" t="s">
        <v>2430</v>
      </c>
      <c r="AA108" s="1452" t="s">
        <v>2430</v>
      </c>
      <c r="AB108" s="1452" t="s">
        <v>2430</v>
      </c>
      <c r="AC108" s="1453" t="s">
        <v>2430</v>
      </c>
      <c r="AD108" s="792">
        <f>ROUND((AH108/1000),0)</f>
        <v>0</v>
      </c>
      <c r="AE108" s="665" t="s">
        <v>3457</v>
      </c>
      <c r="AG108" s="784"/>
      <c r="AH108" s="800">
        <f ca="1">'Alimentazione CE Ricavi'!H153</f>
        <v>0</v>
      </c>
      <c r="AI108" s="800">
        <f ca="1">'Alimentazione CE Ricavi'!I153</f>
        <v>0</v>
      </c>
    </row>
    <row r="109" spans="1:35" s="793" customFormat="1">
      <c r="A109" s="665" t="s">
        <v>2617</v>
      </c>
      <c r="B109" s="1454" t="s">
        <v>2431</v>
      </c>
      <c r="C109" s="1455"/>
      <c r="D109" s="1455"/>
      <c r="E109" s="1455"/>
      <c r="F109" s="1455"/>
      <c r="G109" s="1455"/>
      <c r="H109" s="1451" t="s">
        <v>2497</v>
      </c>
      <c r="I109" s="1452" t="s">
        <v>2498</v>
      </c>
      <c r="J109" s="1452" t="s">
        <v>2498</v>
      </c>
      <c r="K109" s="1452" t="s">
        <v>2498</v>
      </c>
      <c r="L109" s="1452" t="s">
        <v>2498</v>
      </c>
      <c r="M109" s="1452" t="s">
        <v>2498</v>
      </c>
      <c r="N109" s="1452" t="s">
        <v>2498</v>
      </c>
      <c r="O109" s="1452" t="s">
        <v>2498</v>
      </c>
      <c r="P109" s="1452" t="s">
        <v>2498</v>
      </c>
      <c r="Q109" s="1452" t="s">
        <v>2498</v>
      </c>
      <c r="R109" s="1452"/>
      <c r="S109" s="1452"/>
      <c r="T109" s="1452"/>
      <c r="U109" s="1452"/>
      <c r="V109" s="1452" t="s">
        <v>2498</v>
      </c>
      <c r="W109" s="1452" t="s">
        <v>2498</v>
      </c>
      <c r="X109" s="1452" t="s">
        <v>2498</v>
      </c>
      <c r="Y109" s="1452" t="s">
        <v>2498</v>
      </c>
      <c r="Z109" s="1452" t="s">
        <v>2498</v>
      </c>
      <c r="AA109" s="1452" t="s">
        <v>2498</v>
      </c>
      <c r="AB109" s="1452" t="s">
        <v>2498</v>
      </c>
      <c r="AC109" s="1453" t="s">
        <v>2498</v>
      </c>
      <c r="AD109" s="792">
        <f>ROUND((AH109/1000),0)</f>
        <v>169</v>
      </c>
      <c r="AE109" s="665" t="s">
        <v>3457</v>
      </c>
      <c r="AG109" s="784"/>
      <c r="AH109" s="800">
        <f ca="1">'Alimentazione CE Ricavi'!H155+'Alimentazione CE Ricavi'!H156+'Alimentazione CE Ricavi'!H157</f>
        <v>168702</v>
      </c>
      <c r="AI109" s="800">
        <f ca="1">'Alimentazione CE Ricavi'!I155+'Alimentazione CE Ricavi'!I156+'Alimentazione CE Ricavi'!I157</f>
        <v>467251</v>
      </c>
    </row>
    <row r="110" spans="1:35" s="793" customFormat="1">
      <c r="A110" s="789"/>
      <c r="B110" s="1418" t="s">
        <v>2499</v>
      </c>
      <c r="C110" s="1419"/>
      <c r="D110" s="1419"/>
      <c r="E110" s="1419"/>
      <c r="F110" s="1419"/>
      <c r="G110" s="1419"/>
      <c r="H110" s="1429" t="s">
        <v>2500</v>
      </c>
      <c r="I110" s="1430" t="s">
        <v>1160</v>
      </c>
      <c r="J110" s="1430" t="s">
        <v>1160</v>
      </c>
      <c r="K110" s="1430" t="s">
        <v>1160</v>
      </c>
      <c r="L110" s="1430" t="s">
        <v>1160</v>
      </c>
      <c r="M110" s="1430" t="s">
        <v>1160</v>
      </c>
      <c r="N110" s="1430" t="s">
        <v>1160</v>
      </c>
      <c r="O110" s="1430" t="s">
        <v>1160</v>
      </c>
      <c r="P110" s="1430" t="s">
        <v>1160</v>
      </c>
      <c r="Q110" s="1430" t="s">
        <v>1160</v>
      </c>
      <c r="R110" s="1430"/>
      <c r="S110" s="1430"/>
      <c r="T110" s="1430"/>
      <c r="U110" s="1430"/>
      <c r="V110" s="1430" t="s">
        <v>1160</v>
      </c>
      <c r="W110" s="1430" t="s">
        <v>1160</v>
      </c>
      <c r="X110" s="1430" t="s">
        <v>1160</v>
      </c>
      <c r="Y110" s="1430" t="s">
        <v>1160</v>
      </c>
      <c r="Z110" s="1430" t="s">
        <v>1160</v>
      </c>
      <c r="AA110" s="1430" t="s">
        <v>1160</v>
      </c>
      <c r="AB110" s="1430" t="s">
        <v>1160</v>
      </c>
      <c r="AC110" s="1431" t="s">
        <v>1160</v>
      </c>
      <c r="AD110" s="788">
        <f>SUM(AD111:AD113)</f>
        <v>135</v>
      </c>
      <c r="AE110" s="789" t="s">
        <v>3457</v>
      </c>
      <c r="AF110" s="644" t="s">
        <v>3458</v>
      </c>
      <c r="AG110" s="784"/>
      <c r="AH110" s="814">
        <f ca="1">SUM(AH111:AH113)</f>
        <v>135000</v>
      </c>
      <c r="AI110" s="790">
        <f ca="1">SUM(AI111:AI113)</f>
        <v>317428</v>
      </c>
    </row>
    <row r="111" spans="1:35" s="793" customFormat="1" ht="32.450000000000003" customHeight="1">
      <c r="A111" s="665"/>
      <c r="B111" s="1454" t="s">
        <v>1161</v>
      </c>
      <c r="C111" s="1455"/>
      <c r="D111" s="1455"/>
      <c r="E111" s="1455"/>
      <c r="F111" s="1455"/>
      <c r="G111" s="1455"/>
      <c r="H111" s="1451" t="s">
        <v>2975</v>
      </c>
      <c r="I111" s="1452" t="s">
        <v>2976</v>
      </c>
      <c r="J111" s="1452" t="s">
        <v>2976</v>
      </c>
      <c r="K111" s="1452" t="s">
        <v>2976</v>
      </c>
      <c r="L111" s="1452" t="s">
        <v>2976</v>
      </c>
      <c r="M111" s="1452" t="s">
        <v>2976</v>
      </c>
      <c r="N111" s="1452" t="s">
        <v>2976</v>
      </c>
      <c r="O111" s="1452" t="s">
        <v>2976</v>
      </c>
      <c r="P111" s="1452" t="s">
        <v>2976</v>
      </c>
      <c r="Q111" s="1452" t="s">
        <v>2976</v>
      </c>
      <c r="R111" s="1452"/>
      <c r="S111" s="1452"/>
      <c r="T111" s="1452"/>
      <c r="U111" s="1452"/>
      <c r="V111" s="1452" t="s">
        <v>2976</v>
      </c>
      <c r="W111" s="1452" t="s">
        <v>2976</v>
      </c>
      <c r="X111" s="1452" t="s">
        <v>2976</v>
      </c>
      <c r="Y111" s="1452" t="s">
        <v>2976</v>
      </c>
      <c r="Z111" s="1452" t="s">
        <v>2976</v>
      </c>
      <c r="AA111" s="1452" t="s">
        <v>2976</v>
      </c>
      <c r="AB111" s="1452" t="s">
        <v>2976</v>
      </c>
      <c r="AC111" s="1453" t="s">
        <v>2976</v>
      </c>
      <c r="AD111" s="792">
        <f>ROUND((AH111/1000),0)</f>
        <v>0</v>
      </c>
      <c r="AE111" s="665" t="s">
        <v>3457</v>
      </c>
      <c r="AG111" s="784"/>
      <c r="AH111" s="800">
        <f ca="1">'Alimentazione CE Ricavi'!H159</f>
        <v>0</v>
      </c>
      <c r="AI111" s="800">
        <f ca="1">'Alimentazione CE Ricavi'!I159</f>
        <v>32228</v>
      </c>
    </row>
    <row r="112" spans="1:35" s="793" customFormat="1">
      <c r="A112" s="665"/>
      <c r="B112" s="1454" t="s">
        <v>2977</v>
      </c>
      <c r="C112" s="1455"/>
      <c r="D112" s="1455"/>
      <c r="E112" s="1455"/>
      <c r="F112" s="1455"/>
      <c r="G112" s="1455"/>
      <c r="H112" s="1451" t="s">
        <v>2978</v>
      </c>
      <c r="I112" s="1452" t="s">
        <v>2979</v>
      </c>
      <c r="J112" s="1452" t="s">
        <v>2979</v>
      </c>
      <c r="K112" s="1452" t="s">
        <v>2979</v>
      </c>
      <c r="L112" s="1452" t="s">
        <v>2979</v>
      </c>
      <c r="M112" s="1452" t="s">
        <v>2979</v>
      </c>
      <c r="N112" s="1452" t="s">
        <v>2979</v>
      </c>
      <c r="O112" s="1452" t="s">
        <v>2979</v>
      </c>
      <c r="P112" s="1452" t="s">
        <v>2979</v>
      </c>
      <c r="Q112" s="1452" t="s">
        <v>2979</v>
      </c>
      <c r="R112" s="1452"/>
      <c r="S112" s="1452"/>
      <c r="T112" s="1452"/>
      <c r="U112" s="1452"/>
      <c r="V112" s="1452" t="s">
        <v>2979</v>
      </c>
      <c r="W112" s="1452" t="s">
        <v>2979</v>
      </c>
      <c r="X112" s="1452" t="s">
        <v>2979</v>
      </c>
      <c r="Y112" s="1452" t="s">
        <v>2979</v>
      </c>
      <c r="Z112" s="1452" t="s">
        <v>2979</v>
      </c>
      <c r="AA112" s="1452" t="s">
        <v>2979</v>
      </c>
      <c r="AB112" s="1452" t="s">
        <v>2979</v>
      </c>
      <c r="AC112" s="1453" t="s">
        <v>2979</v>
      </c>
      <c r="AD112" s="792">
        <f>ROUND((AH112/1000),0)</f>
        <v>0</v>
      </c>
      <c r="AE112" s="665" t="s">
        <v>3457</v>
      </c>
      <c r="AG112" s="784"/>
      <c r="AH112" s="800">
        <f ca="1">'Alimentazione CE Ricavi'!H160</f>
        <v>0</v>
      </c>
      <c r="AI112" s="800">
        <f ca="1">'Alimentazione CE Ricavi'!I160</f>
        <v>145200</v>
      </c>
    </row>
    <row r="113" spans="1:35" s="793" customFormat="1">
      <c r="A113" s="665"/>
      <c r="B113" s="1454" t="s">
        <v>2980</v>
      </c>
      <c r="C113" s="1455"/>
      <c r="D113" s="1455"/>
      <c r="E113" s="1455"/>
      <c r="F113" s="1455"/>
      <c r="G113" s="1455"/>
      <c r="H113" s="1451" t="s">
        <v>2981</v>
      </c>
      <c r="I113" s="1452" t="s">
        <v>2982</v>
      </c>
      <c r="J113" s="1452" t="s">
        <v>2982</v>
      </c>
      <c r="K113" s="1452" t="s">
        <v>2982</v>
      </c>
      <c r="L113" s="1452" t="s">
        <v>2982</v>
      </c>
      <c r="M113" s="1452" t="s">
        <v>2982</v>
      </c>
      <c r="N113" s="1452" t="s">
        <v>2982</v>
      </c>
      <c r="O113" s="1452" t="s">
        <v>2982</v>
      </c>
      <c r="P113" s="1452" t="s">
        <v>2982</v>
      </c>
      <c r="Q113" s="1452" t="s">
        <v>2982</v>
      </c>
      <c r="R113" s="1452"/>
      <c r="S113" s="1452"/>
      <c r="T113" s="1452"/>
      <c r="U113" s="1452"/>
      <c r="V113" s="1452" t="s">
        <v>2982</v>
      </c>
      <c r="W113" s="1452" t="s">
        <v>2982</v>
      </c>
      <c r="X113" s="1452" t="s">
        <v>2982</v>
      </c>
      <c r="Y113" s="1452" t="s">
        <v>2982</v>
      </c>
      <c r="Z113" s="1452" t="s">
        <v>2982</v>
      </c>
      <c r="AA113" s="1452" t="s">
        <v>2982</v>
      </c>
      <c r="AB113" s="1452" t="s">
        <v>2982</v>
      </c>
      <c r="AC113" s="1453" t="s">
        <v>2982</v>
      </c>
      <c r="AD113" s="792">
        <f>ROUND((AH113/1000),0)</f>
        <v>135</v>
      </c>
      <c r="AE113" s="665" t="s">
        <v>3457</v>
      </c>
      <c r="AG113" s="784"/>
      <c r="AH113" s="800">
        <f ca="1">'Alimentazione CE Ricavi'!H162+'Alimentazione CE Ricavi'!H163+'Alimentazione CE Ricavi'!H164+'Alimentazione CE Ricavi'!H165+'Alimentazione CE Ricavi'!H166+'Alimentazione CE Ricavi'!H167</f>
        <v>135000</v>
      </c>
      <c r="AI113" s="800">
        <f ca="1">'Alimentazione CE Ricavi'!I162+'Alimentazione CE Ricavi'!I163+'Alimentazione CE Ricavi'!I164+'Alimentazione CE Ricavi'!I165+'Alimentazione CE Ricavi'!I166+'Alimentazione CE Ricavi'!I167</f>
        <v>140000</v>
      </c>
    </row>
    <row r="114" spans="1:35" s="793" customFormat="1">
      <c r="A114" s="789"/>
      <c r="B114" s="1418" t="s">
        <v>2983</v>
      </c>
      <c r="C114" s="1419"/>
      <c r="D114" s="1419"/>
      <c r="E114" s="1419"/>
      <c r="F114" s="1419"/>
      <c r="G114" s="1419"/>
      <c r="H114" s="1429" t="s">
        <v>2984</v>
      </c>
      <c r="I114" s="1430" t="s">
        <v>2985</v>
      </c>
      <c r="J114" s="1430" t="s">
        <v>2985</v>
      </c>
      <c r="K114" s="1430" t="s">
        <v>2985</v>
      </c>
      <c r="L114" s="1430" t="s">
        <v>2985</v>
      </c>
      <c r="M114" s="1430" t="s">
        <v>2985</v>
      </c>
      <c r="N114" s="1430" t="s">
        <v>2985</v>
      </c>
      <c r="O114" s="1430" t="s">
        <v>2985</v>
      </c>
      <c r="P114" s="1430" t="s">
        <v>2985</v>
      </c>
      <c r="Q114" s="1430" t="s">
        <v>2985</v>
      </c>
      <c r="R114" s="1430"/>
      <c r="S114" s="1430"/>
      <c r="T114" s="1430"/>
      <c r="U114" s="1430"/>
      <c r="V114" s="1430" t="s">
        <v>2985</v>
      </c>
      <c r="W114" s="1430" t="s">
        <v>2985</v>
      </c>
      <c r="X114" s="1430" t="s">
        <v>2985</v>
      </c>
      <c r="Y114" s="1430" t="s">
        <v>2985</v>
      </c>
      <c r="Z114" s="1430" t="s">
        <v>2985</v>
      </c>
      <c r="AA114" s="1430" t="s">
        <v>2985</v>
      </c>
      <c r="AB114" s="1430" t="s">
        <v>2985</v>
      </c>
      <c r="AC114" s="1431" t="s">
        <v>2985</v>
      </c>
      <c r="AD114" s="788">
        <f>AD115+AD119</f>
        <v>155</v>
      </c>
      <c r="AE114" s="789" t="s">
        <v>3457</v>
      </c>
      <c r="AF114" s="644" t="s">
        <v>3458</v>
      </c>
      <c r="AG114" s="784"/>
      <c r="AH114" s="814">
        <f ca="1">AH115+AH119</f>
        <v>155400</v>
      </c>
      <c r="AI114" s="790">
        <f ca="1">AI115+AI119</f>
        <v>160400</v>
      </c>
    </row>
    <row r="115" spans="1:35" s="793" customFormat="1">
      <c r="A115" s="665"/>
      <c r="B115" s="1454" t="s">
        <v>2986</v>
      </c>
      <c r="C115" s="1455"/>
      <c r="D115" s="1455"/>
      <c r="E115" s="1455"/>
      <c r="F115" s="1455"/>
      <c r="G115" s="1455"/>
      <c r="H115" s="1451" t="s">
        <v>2987</v>
      </c>
      <c r="I115" s="1452" t="s">
        <v>2985</v>
      </c>
      <c r="J115" s="1452" t="s">
        <v>2985</v>
      </c>
      <c r="K115" s="1452" t="s">
        <v>2985</v>
      </c>
      <c r="L115" s="1452" t="s">
        <v>2985</v>
      </c>
      <c r="M115" s="1452" t="s">
        <v>2985</v>
      </c>
      <c r="N115" s="1452" t="s">
        <v>2985</v>
      </c>
      <c r="O115" s="1452" t="s">
        <v>2985</v>
      </c>
      <c r="P115" s="1452" t="s">
        <v>2985</v>
      </c>
      <c r="Q115" s="1452" t="s">
        <v>2985</v>
      </c>
      <c r="R115" s="1452"/>
      <c r="S115" s="1452"/>
      <c r="T115" s="1452"/>
      <c r="U115" s="1452"/>
      <c r="V115" s="1452" t="s">
        <v>2985</v>
      </c>
      <c r="W115" s="1452" t="s">
        <v>2985</v>
      </c>
      <c r="X115" s="1452" t="s">
        <v>2985</v>
      </c>
      <c r="Y115" s="1452" t="s">
        <v>2985</v>
      </c>
      <c r="Z115" s="1452" t="s">
        <v>2985</v>
      </c>
      <c r="AA115" s="1452" t="s">
        <v>2985</v>
      </c>
      <c r="AB115" s="1452" t="s">
        <v>2985</v>
      </c>
      <c r="AC115" s="1453" t="s">
        <v>2985</v>
      </c>
      <c r="AD115" s="792">
        <f>ROUND((AH115/1000),0)</f>
        <v>0</v>
      </c>
      <c r="AE115" s="665" t="s">
        <v>3457</v>
      </c>
      <c r="AF115" s="644" t="s">
        <v>3458</v>
      </c>
      <c r="AG115" s="784"/>
      <c r="AH115" s="800">
        <f ca="1">SUM(AH116:AH118)</f>
        <v>0</v>
      </c>
      <c r="AI115" s="800">
        <f ca="1">SUM(AI116:AI118)</f>
        <v>0</v>
      </c>
    </row>
    <row r="116" spans="1:35" s="793" customFormat="1">
      <c r="A116" s="665"/>
      <c r="B116" s="1454" t="s">
        <v>2988</v>
      </c>
      <c r="C116" s="1455"/>
      <c r="D116" s="1455"/>
      <c r="E116" s="1455"/>
      <c r="F116" s="1455"/>
      <c r="G116" s="1455"/>
      <c r="H116" s="1456" t="s">
        <v>2989</v>
      </c>
      <c r="I116" s="1457" t="s">
        <v>843</v>
      </c>
      <c r="J116" s="1457" t="s">
        <v>843</v>
      </c>
      <c r="K116" s="1457" t="s">
        <v>843</v>
      </c>
      <c r="L116" s="1457" t="s">
        <v>843</v>
      </c>
      <c r="M116" s="1457" t="s">
        <v>843</v>
      </c>
      <c r="N116" s="1457" t="s">
        <v>843</v>
      </c>
      <c r="O116" s="1457" t="s">
        <v>843</v>
      </c>
      <c r="P116" s="1457" t="s">
        <v>843</v>
      </c>
      <c r="Q116" s="1457" t="s">
        <v>843</v>
      </c>
      <c r="R116" s="1457"/>
      <c r="S116" s="1457"/>
      <c r="T116" s="1457"/>
      <c r="U116" s="1457"/>
      <c r="V116" s="1457" t="s">
        <v>843</v>
      </c>
      <c r="W116" s="1457" t="s">
        <v>843</v>
      </c>
      <c r="X116" s="1457" t="s">
        <v>843</v>
      </c>
      <c r="Y116" s="1457" t="s">
        <v>843</v>
      </c>
      <c r="Z116" s="1457" t="s">
        <v>843</v>
      </c>
      <c r="AA116" s="1457" t="s">
        <v>843</v>
      </c>
      <c r="AB116" s="1457" t="s">
        <v>843</v>
      </c>
      <c r="AC116" s="1458" t="s">
        <v>843</v>
      </c>
      <c r="AD116" s="792">
        <f>ROUND((AH116/1000),0)</f>
        <v>0</v>
      </c>
      <c r="AE116" s="665" t="s">
        <v>3457</v>
      </c>
      <c r="AG116" s="784"/>
      <c r="AH116" s="800">
        <f ca="1">'Alimentazione CE Ricavi'!H170</f>
        <v>0</v>
      </c>
      <c r="AI116" s="800">
        <f ca="1">'Alimentazione CE Ricavi'!I170</f>
        <v>0</v>
      </c>
    </row>
    <row r="117" spans="1:35" s="793" customFormat="1">
      <c r="A117" s="665"/>
      <c r="B117" s="1454" t="s">
        <v>2990</v>
      </c>
      <c r="C117" s="1455"/>
      <c r="D117" s="1455"/>
      <c r="E117" s="1455"/>
      <c r="F117" s="1455"/>
      <c r="G117" s="1455"/>
      <c r="H117" s="1456" t="s">
        <v>2991</v>
      </c>
      <c r="I117" s="1457" t="s">
        <v>843</v>
      </c>
      <c r="J117" s="1457" t="s">
        <v>843</v>
      </c>
      <c r="K117" s="1457" t="s">
        <v>843</v>
      </c>
      <c r="L117" s="1457" t="s">
        <v>843</v>
      </c>
      <c r="M117" s="1457" t="s">
        <v>843</v>
      </c>
      <c r="N117" s="1457" t="s">
        <v>843</v>
      </c>
      <c r="O117" s="1457" t="s">
        <v>843</v>
      </c>
      <c r="P117" s="1457" t="s">
        <v>843</v>
      </c>
      <c r="Q117" s="1457" t="s">
        <v>843</v>
      </c>
      <c r="R117" s="1457"/>
      <c r="S117" s="1457"/>
      <c r="T117" s="1457"/>
      <c r="U117" s="1457"/>
      <c r="V117" s="1457" t="s">
        <v>843</v>
      </c>
      <c r="W117" s="1457" t="s">
        <v>843</v>
      </c>
      <c r="X117" s="1457" t="s">
        <v>843</v>
      </c>
      <c r="Y117" s="1457" t="s">
        <v>843</v>
      </c>
      <c r="Z117" s="1457" t="s">
        <v>843</v>
      </c>
      <c r="AA117" s="1457" t="s">
        <v>843</v>
      </c>
      <c r="AB117" s="1457" t="s">
        <v>843</v>
      </c>
      <c r="AC117" s="1458" t="s">
        <v>843</v>
      </c>
      <c r="AD117" s="792">
        <f>ROUND((AH117/1000),0)</f>
        <v>0</v>
      </c>
      <c r="AE117" s="665" t="s">
        <v>3457</v>
      </c>
      <c r="AG117" s="784"/>
      <c r="AH117" s="800">
        <f ca="1">'Alimentazione CE Ricavi'!H171</f>
        <v>0</v>
      </c>
      <c r="AI117" s="800">
        <f ca="1">'Alimentazione CE Ricavi'!I171</f>
        <v>0</v>
      </c>
    </row>
    <row r="118" spans="1:35" s="793" customFormat="1">
      <c r="A118" s="665"/>
      <c r="B118" s="1454" t="s">
        <v>2992</v>
      </c>
      <c r="C118" s="1455"/>
      <c r="D118" s="1455"/>
      <c r="E118" s="1455"/>
      <c r="F118" s="1455"/>
      <c r="G118" s="1455"/>
      <c r="H118" s="1456" t="s">
        <v>2530</v>
      </c>
      <c r="I118" s="1457" t="s">
        <v>843</v>
      </c>
      <c r="J118" s="1457" t="s">
        <v>843</v>
      </c>
      <c r="K118" s="1457" t="s">
        <v>843</v>
      </c>
      <c r="L118" s="1457" t="s">
        <v>843</v>
      </c>
      <c r="M118" s="1457" t="s">
        <v>843</v>
      </c>
      <c r="N118" s="1457" t="s">
        <v>843</v>
      </c>
      <c r="O118" s="1457" t="s">
        <v>843</v>
      </c>
      <c r="P118" s="1457" t="s">
        <v>843</v>
      </c>
      <c r="Q118" s="1457" t="s">
        <v>843</v>
      </c>
      <c r="R118" s="1457"/>
      <c r="S118" s="1457"/>
      <c r="T118" s="1457"/>
      <c r="U118" s="1457"/>
      <c r="V118" s="1457" t="s">
        <v>843</v>
      </c>
      <c r="W118" s="1457" t="s">
        <v>843</v>
      </c>
      <c r="X118" s="1457" t="s">
        <v>843</v>
      </c>
      <c r="Y118" s="1457" t="s">
        <v>843</v>
      </c>
      <c r="Z118" s="1457" t="s">
        <v>843</v>
      </c>
      <c r="AA118" s="1457" t="s">
        <v>843</v>
      </c>
      <c r="AB118" s="1457" t="s">
        <v>843</v>
      </c>
      <c r="AC118" s="1458" t="s">
        <v>843</v>
      </c>
      <c r="AD118" s="792">
        <f>ROUND((AH118/1000),0)</f>
        <v>0</v>
      </c>
      <c r="AE118" s="665" t="s">
        <v>3457</v>
      </c>
      <c r="AG118" s="784"/>
      <c r="AH118" s="800">
        <f ca="1">'Alimentazione CE Ricavi'!H172</f>
        <v>0</v>
      </c>
      <c r="AI118" s="800">
        <f ca="1">'Alimentazione CE Ricavi'!I172</f>
        <v>0</v>
      </c>
    </row>
    <row r="119" spans="1:35" s="793" customFormat="1">
      <c r="A119" s="665"/>
      <c r="B119" s="1454" t="s">
        <v>2531</v>
      </c>
      <c r="C119" s="1455"/>
      <c r="D119" s="1455"/>
      <c r="E119" s="1455"/>
      <c r="F119" s="1455"/>
      <c r="G119" s="1455"/>
      <c r="H119" s="1451" t="s">
        <v>2532</v>
      </c>
      <c r="I119" s="1452" t="s">
        <v>2985</v>
      </c>
      <c r="J119" s="1452" t="s">
        <v>2985</v>
      </c>
      <c r="K119" s="1452" t="s">
        <v>2985</v>
      </c>
      <c r="L119" s="1452" t="s">
        <v>2985</v>
      </c>
      <c r="M119" s="1452" t="s">
        <v>2985</v>
      </c>
      <c r="N119" s="1452" t="s">
        <v>2985</v>
      </c>
      <c r="O119" s="1452" t="s">
        <v>2985</v>
      </c>
      <c r="P119" s="1452" t="s">
        <v>2985</v>
      </c>
      <c r="Q119" s="1452" t="s">
        <v>2985</v>
      </c>
      <c r="R119" s="1452"/>
      <c r="S119" s="1452"/>
      <c r="T119" s="1452"/>
      <c r="U119" s="1452"/>
      <c r="V119" s="1452" t="s">
        <v>2985</v>
      </c>
      <c r="W119" s="1452" t="s">
        <v>2985</v>
      </c>
      <c r="X119" s="1452" t="s">
        <v>2985</v>
      </c>
      <c r="Y119" s="1452" t="s">
        <v>2985</v>
      </c>
      <c r="Z119" s="1452" t="s">
        <v>2985</v>
      </c>
      <c r="AA119" s="1452" t="s">
        <v>2985</v>
      </c>
      <c r="AB119" s="1452" t="s">
        <v>2985</v>
      </c>
      <c r="AC119" s="1453" t="s">
        <v>2985</v>
      </c>
      <c r="AD119" s="792">
        <f>ROUND((AH119/1000),0)</f>
        <v>155</v>
      </c>
      <c r="AE119" s="665" t="s">
        <v>3457</v>
      </c>
      <c r="AG119" s="784"/>
      <c r="AH119" s="800">
        <f ca="1">'Alimentazione CE Ricavi'!H174+'Alimentazione CE Ricavi'!H175+'Alimentazione CE Ricavi'!H176+'Alimentazione CE Ricavi'!H177+'Alimentazione CE Ricavi'!H178+'Alimentazione CE Ricavi'!H179+'Alimentazione CE Ricavi'!H180+'Alimentazione CE Ricavi'!H181+'Alimentazione CE Ricavi'!H182+'Alimentazione CE Ricavi'!H183+'Alimentazione CE Ricavi'!H184+'Alimentazione CE Ricavi'!H185+'Alimentazione CE Ricavi'!H186</f>
        <v>155400</v>
      </c>
      <c r="AI119" s="800">
        <f ca="1">'Alimentazione CE Ricavi'!I174+'Alimentazione CE Ricavi'!I175+'Alimentazione CE Ricavi'!I176+'Alimentazione CE Ricavi'!I177+'Alimentazione CE Ricavi'!I178+'Alimentazione CE Ricavi'!I179+'Alimentazione CE Ricavi'!I180+'Alimentazione CE Ricavi'!I181+'Alimentazione CE Ricavi'!I182+'Alimentazione CE Ricavi'!I183+'Alimentazione CE Ricavi'!I184+'Alimentazione CE Ricavi'!I185+'Alimentazione CE Ricavi'!I186</f>
        <v>160400</v>
      </c>
    </row>
    <row r="120" spans="1:35" s="793" customFormat="1">
      <c r="A120" s="789"/>
      <c r="B120" s="1418" t="s">
        <v>2533</v>
      </c>
      <c r="C120" s="1419"/>
      <c r="D120" s="1419"/>
      <c r="E120" s="1419"/>
      <c r="F120" s="1419"/>
      <c r="G120" s="1419"/>
      <c r="H120" s="1474" t="s">
        <v>2534</v>
      </c>
      <c r="I120" s="1475" t="s">
        <v>2535</v>
      </c>
      <c r="J120" s="1475" t="s">
        <v>2535</v>
      </c>
      <c r="K120" s="1475" t="s">
        <v>2535</v>
      </c>
      <c r="L120" s="1475" t="s">
        <v>2535</v>
      </c>
      <c r="M120" s="1475" t="s">
        <v>2535</v>
      </c>
      <c r="N120" s="1475" t="s">
        <v>2535</v>
      </c>
      <c r="O120" s="1475" t="s">
        <v>2535</v>
      </c>
      <c r="P120" s="1475" t="s">
        <v>2535</v>
      </c>
      <c r="Q120" s="1475" t="s">
        <v>2535</v>
      </c>
      <c r="R120" s="1475"/>
      <c r="S120" s="1475"/>
      <c r="T120" s="1475"/>
      <c r="U120" s="1475"/>
      <c r="V120" s="1475" t="s">
        <v>2535</v>
      </c>
      <c r="W120" s="1475" t="s">
        <v>2535</v>
      </c>
      <c r="X120" s="1475" t="s">
        <v>2535</v>
      </c>
      <c r="Y120" s="1475" t="s">
        <v>2535</v>
      </c>
      <c r="Z120" s="1475" t="s">
        <v>2535</v>
      </c>
      <c r="AA120" s="1475" t="s">
        <v>2535</v>
      </c>
      <c r="AB120" s="1475" t="s">
        <v>2535</v>
      </c>
      <c r="AC120" s="1476" t="s">
        <v>2535</v>
      </c>
      <c r="AD120" s="788">
        <f>SUM(AD121:AD123)</f>
        <v>1706</v>
      </c>
      <c r="AE120" s="789" t="s">
        <v>3457</v>
      </c>
      <c r="AF120" s="644" t="s">
        <v>3458</v>
      </c>
      <c r="AG120" s="784"/>
      <c r="AH120" s="790">
        <f ca="1">SUM(AH121:AH123)</f>
        <v>1706400</v>
      </c>
      <c r="AI120" s="790">
        <f ca="1">SUM(AI121:AI123)</f>
        <v>1666955</v>
      </c>
    </row>
    <row r="121" spans="1:35" s="793" customFormat="1" ht="28.15" customHeight="1">
      <c r="A121" s="665"/>
      <c r="B121" s="1454" t="s">
        <v>2536</v>
      </c>
      <c r="C121" s="1455"/>
      <c r="D121" s="1455"/>
      <c r="E121" s="1455"/>
      <c r="F121" s="1455"/>
      <c r="G121" s="1455"/>
      <c r="H121" s="1451" t="s">
        <v>2537</v>
      </c>
      <c r="I121" s="1452" t="s">
        <v>2535</v>
      </c>
      <c r="J121" s="1452" t="s">
        <v>2535</v>
      </c>
      <c r="K121" s="1452" t="s">
        <v>2535</v>
      </c>
      <c r="L121" s="1452" t="s">
        <v>2535</v>
      </c>
      <c r="M121" s="1452" t="s">
        <v>2535</v>
      </c>
      <c r="N121" s="1452" t="s">
        <v>2535</v>
      </c>
      <c r="O121" s="1452" t="s">
        <v>2535</v>
      </c>
      <c r="P121" s="1452" t="s">
        <v>2535</v>
      </c>
      <c r="Q121" s="1452" t="s">
        <v>2535</v>
      </c>
      <c r="R121" s="1452"/>
      <c r="S121" s="1452"/>
      <c r="T121" s="1452"/>
      <c r="U121" s="1452"/>
      <c r="V121" s="1452" t="s">
        <v>2535</v>
      </c>
      <c r="W121" s="1452" t="s">
        <v>2535</v>
      </c>
      <c r="X121" s="1452" t="s">
        <v>2535</v>
      </c>
      <c r="Y121" s="1452" t="s">
        <v>2535</v>
      </c>
      <c r="Z121" s="1452" t="s">
        <v>2535</v>
      </c>
      <c r="AA121" s="1452" t="s">
        <v>2535</v>
      </c>
      <c r="AB121" s="1452" t="s">
        <v>2535</v>
      </c>
      <c r="AC121" s="1453" t="s">
        <v>2535</v>
      </c>
      <c r="AD121" s="792">
        <f>ROUND((AH121/1000),0)</f>
        <v>1700</v>
      </c>
      <c r="AE121" s="665" t="s">
        <v>3457</v>
      </c>
      <c r="AG121" s="784"/>
      <c r="AH121" s="800">
        <f ca="1">'Alimentazione CE Ricavi'!H188</f>
        <v>1700000</v>
      </c>
      <c r="AI121" s="800">
        <f ca="1">'Alimentazione CE Ricavi'!I188</f>
        <v>1660555</v>
      </c>
    </row>
    <row r="122" spans="1:35" s="793" customFormat="1">
      <c r="A122" s="665"/>
      <c r="B122" s="1454" t="s">
        <v>2538</v>
      </c>
      <c r="C122" s="1455"/>
      <c r="D122" s="1455"/>
      <c r="E122" s="1455"/>
      <c r="F122" s="1455"/>
      <c r="G122" s="1455"/>
      <c r="H122" s="1451" t="s">
        <v>2539</v>
      </c>
      <c r="I122" s="1452" t="s">
        <v>2535</v>
      </c>
      <c r="J122" s="1452" t="s">
        <v>2535</v>
      </c>
      <c r="K122" s="1452" t="s">
        <v>2535</v>
      </c>
      <c r="L122" s="1452" t="s">
        <v>2535</v>
      </c>
      <c r="M122" s="1452" t="s">
        <v>2535</v>
      </c>
      <c r="N122" s="1452" t="s">
        <v>2535</v>
      </c>
      <c r="O122" s="1452" t="s">
        <v>2535</v>
      </c>
      <c r="P122" s="1452" t="s">
        <v>2535</v>
      </c>
      <c r="Q122" s="1452" t="s">
        <v>2535</v>
      </c>
      <c r="R122" s="1452"/>
      <c r="S122" s="1452"/>
      <c r="T122" s="1452"/>
      <c r="U122" s="1452"/>
      <c r="V122" s="1452" t="s">
        <v>2535</v>
      </c>
      <c r="W122" s="1452" t="s">
        <v>2535</v>
      </c>
      <c r="X122" s="1452" t="s">
        <v>2535</v>
      </c>
      <c r="Y122" s="1452" t="s">
        <v>2535</v>
      </c>
      <c r="Z122" s="1452" t="s">
        <v>2535</v>
      </c>
      <c r="AA122" s="1452" t="s">
        <v>2535</v>
      </c>
      <c r="AB122" s="1452" t="s">
        <v>2535</v>
      </c>
      <c r="AC122" s="1453" t="s">
        <v>2535</v>
      </c>
      <c r="AD122" s="792">
        <f>ROUND((AH122/1000),0)</f>
        <v>6</v>
      </c>
      <c r="AE122" s="665" t="s">
        <v>3457</v>
      </c>
      <c r="AG122" s="784"/>
      <c r="AH122" s="800">
        <f ca="1">'Alimentazione CE Ricavi'!H189</f>
        <v>6400</v>
      </c>
      <c r="AI122" s="800">
        <f ca="1">'Alimentazione CE Ricavi'!I189</f>
        <v>6400</v>
      </c>
    </row>
    <row r="123" spans="1:35" s="793" customFormat="1">
      <c r="A123" s="665"/>
      <c r="B123" s="1454" t="s">
        <v>2540</v>
      </c>
      <c r="C123" s="1455"/>
      <c r="D123" s="1455"/>
      <c r="E123" s="1455"/>
      <c r="F123" s="1455"/>
      <c r="G123" s="1455"/>
      <c r="H123" s="1451" t="s">
        <v>2541</v>
      </c>
      <c r="I123" s="1452" t="s">
        <v>2535</v>
      </c>
      <c r="J123" s="1452" t="s">
        <v>2535</v>
      </c>
      <c r="K123" s="1452" t="s">
        <v>2535</v>
      </c>
      <c r="L123" s="1452" t="s">
        <v>2535</v>
      </c>
      <c r="M123" s="1452" t="s">
        <v>2535</v>
      </c>
      <c r="N123" s="1452" t="s">
        <v>2535</v>
      </c>
      <c r="O123" s="1452" t="s">
        <v>2535</v>
      </c>
      <c r="P123" s="1452" t="s">
        <v>2535</v>
      </c>
      <c r="Q123" s="1452" t="s">
        <v>2535</v>
      </c>
      <c r="R123" s="1452"/>
      <c r="S123" s="1452"/>
      <c r="T123" s="1452"/>
      <c r="U123" s="1452"/>
      <c r="V123" s="1452" t="s">
        <v>2535</v>
      </c>
      <c r="W123" s="1452" t="s">
        <v>2535</v>
      </c>
      <c r="X123" s="1452" t="s">
        <v>2535</v>
      </c>
      <c r="Y123" s="1452" t="s">
        <v>2535</v>
      </c>
      <c r="Z123" s="1452" t="s">
        <v>2535</v>
      </c>
      <c r="AA123" s="1452" t="s">
        <v>2535</v>
      </c>
      <c r="AB123" s="1452" t="s">
        <v>2535</v>
      </c>
      <c r="AC123" s="1453" t="s">
        <v>2535</v>
      </c>
      <c r="AD123" s="792">
        <f>ROUND((AH123/1000),0)</f>
        <v>0</v>
      </c>
      <c r="AE123" s="665" t="s">
        <v>3457</v>
      </c>
      <c r="AG123" s="784"/>
      <c r="AH123" s="800">
        <f ca="1">'Alimentazione CE Ricavi'!H190</f>
        <v>0</v>
      </c>
      <c r="AI123" s="800">
        <f ca="1">'Alimentazione CE Ricavi'!I190</f>
        <v>0</v>
      </c>
    </row>
    <row r="124" spans="1:35" s="793" customFormat="1">
      <c r="A124" s="789"/>
      <c r="B124" s="1418" t="s">
        <v>2542</v>
      </c>
      <c r="C124" s="1419"/>
      <c r="D124" s="1419"/>
      <c r="E124" s="1419"/>
      <c r="F124" s="1419"/>
      <c r="G124" s="1419"/>
      <c r="H124" s="1474" t="s">
        <v>2543</v>
      </c>
      <c r="I124" s="1475" t="s">
        <v>2592</v>
      </c>
      <c r="J124" s="1475" t="s">
        <v>2592</v>
      </c>
      <c r="K124" s="1475" t="s">
        <v>2592</v>
      </c>
      <c r="L124" s="1475" t="s">
        <v>2592</v>
      </c>
      <c r="M124" s="1475" t="s">
        <v>2592</v>
      </c>
      <c r="N124" s="1475" t="s">
        <v>2592</v>
      </c>
      <c r="O124" s="1475" t="s">
        <v>2592</v>
      </c>
      <c r="P124" s="1475" t="s">
        <v>2592</v>
      </c>
      <c r="Q124" s="1475" t="s">
        <v>2592</v>
      </c>
      <c r="R124" s="1475"/>
      <c r="S124" s="1475"/>
      <c r="T124" s="1475"/>
      <c r="U124" s="1475"/>
      <c r="V124" s="1475" t="s">
        <v>2592</v>
      </c>
      <c r="W124" s="1475" t="s">
        <v>2592</v>
      </c>
      <c r="X124" s="1475" t="s">
        <v>2592</v>
      </c>
      <c r="Y124" s="1475" t="s">
        <v>2592</v>
      </c>
      <c r="Z124" s="1475" t="s">
        <v>2592</v>
      </c>
      <c r="AA124" s="1475" t="s">
        <v>2592</v>
      </c>
      <c r="AB124" s="1475" t="s">
        <v>2592</v>
      </c>
      <c r="AC124" s="1476" t="s">
        <v>2592</v>
      </c>
      <c r="AD124" s="788">
        <f>SUM(AD125:AD130)</f>
        <v>2053</v>
      </c>
      <c r="AE124" s="789" t="s">
        <v>3457</v>
      </c>
      <c r="AF124" s="644" t="s">
        <v>3458</v>
      </c>
      <c r="AG124" s="784"/>
      <c r="AH124" s="790">
        <f ca="1">SUM(AH125:AH130)</f>
        <v>2052852</v>
      </c>
      <c r="AI124" s="790">
        <f ca="1">SUM(AI125:AI130)</f>
        <v>2052852</v>
      </c>
    </row>
    <row r="125" spans="1:35" s="793" customFormat="1">
      <c r="A125" s="665"/>
      <c r="B125" s="1454" t="s">
        <v>2593</v>
      </c>
      <c r="C125" s="1455"/>
      <c r="D125" s="1455"/>
      <c r="E125" s="1455"/>
      <c r="F125" s="1455"/>
      <c r="G125" s="1455"/>
      <c r="H125" s="1451" t="s">
        <v>2594</v>
      </c>
      <c r="I125" s="1452" t="s">
        <v>2595</v>
      </c>
      <c r="J125" s="1452" t="s">
        <v>2595</v>
      </c>
      <c r="K125" s="1452" t="s">
        <v>2595</v>
      </c>
      <c r="L125" s="1452" t="s">
        <v>2595</v>
      </c>
      <c r="M125" s="1452" t="s">
        <v>2595</v>
      </c>
      <c r="N125" s="1452" t="s">
        <v>2595</v>
      </c>
      <c r="O125" s="1452" t="s">
        <v>2595</v>
      </c>
      <c r="P125" s="1452" t="s">
        <v>2595</v>
      </c>
      <c r="Q125" s="1452" t="s">
        <v>2595</v>
      </c>
      <c r="R125" s="1452"/>
      <c r="S125" s="1452"/>
      <c r="T125" s="1452"/>
      <c r="U125" s="1452"/>
      <c r="V125" s="1452" t="s">
        <v>2595</v>
      </c>
      <c r="W125" s="1452" t="s">
        <v>2595</v>
      </c>
      <c r="X125" s="1452" t="s">
        <v>2595</v>
      </c>
      <c r="Y125" s="1452" t="s">
        <v>2595</v>
      </c>
      <c r="Z125" s="1452" t="s">
        <v>2595</v>
      </c>
      <c r="AA125" s="1452" t="s">
        <v>2595</v>
      </c>
      <c r="AB125" s="1452" t="s">
        <v>2595</v>
      </c>
      <c r="AC125" s="1453" t="s">
        <v>2595</v>
      </c>
      <c r="AD125" s="792">
        <f t="shared" ref="AD125:AD131" si="3">ROUND((AH125/1000),0)</f>
        <v>681</v>
      </c>
      <c r="AE125" s="665" t="s">
        <v>3457</v>
      </c>
      <c r="AG125" s="784"/>
      <c r="AH125" s="800">
        <f ca="1">'Alimentazione CE Ricavi'!H192</f>
        <v>681342</v>
      </c>
      <c r="AI125" s="800">
        <f ca="1">'Alimentazione CE Ricavi'!I192</f>
        <v>681342</v>
      </c>
    </row>
    <row r="126" spans="1:35" s="793" customFormat="1">
      <c r="A126" s="665"/>
      <c r="B126" s="1454" t="s">
        <v>2596</v>
      </c>
      <c r="C126" s="1455"/>
      <c r="D126" s="1455"/>
      <c r="E126" s="1455"/>
      <c r="F126" s="1455"/>
      <c r="G126" s="1455"/>
      <c r="H126" s="1451" t="s">
        <v>3005</v>
      </c>
      <c r="I126" s="1452" t="s">
        <v>3006</v>
      </c>
      <c r="J126" s="1452" t="s">
        <v>3006</v>
      </c>
      <c r="K126" s="1452" t="s">
        <v>3006</v>
      </c>
      <c r="L126" s="1452" t="s">
        <v>3006</v>
      </c>
      <c r="M126" s="1452" t="s">
        <v>3006</v>
      </c>
      <c r="N126" s="1452" t="s">
        <v>3006</v>
      </c>
      <c r="O126" s="1452" t="s">
        <v>3006</v>
      </c>
      <c r="P126" s="1452" t="s">
        <v>3006</v>
      </c>
      <c r="Q126" s="1452" t="s">
        <v>3006</v>
      </c>
      <c r="R126" s="1452"/>
      <c r="S126" s="1452"/>
      <c r="T126" s="1452"/>
      <c r="U126" s="1452"/>
      <c r="V126" s="1452" t="s">
        <v>3006</v>
      </c>
      <c r="W126" s="1452" t="s">
        <v>3006</v>
      </c>
      <c r="X126" s="1452" t="s">
        <v>3006</v>
      </c>
      <c r="Y126" s="1452" t="s">
        <v>3006</v>
      </c>
      <c r="Z126" s="1452" t="s">
        <v>3006</v>
      </c>
      <c r="AA126" s="1452" t="s">
        <v>3006</v>
      </c>
      <c r="AB126" s="1452" t="s">
        <v>3006</v>
      </c>
      <c r="AC126" s="1453" t="s">
        <v>3006</v>
      </c>
      <c r="AD126" s="792">
        <f t="shared" si="3"/>
        <v>741</v>
      </c>
      <c r="AE126" s="665" t="s">
        <v>3457</v>
      </c>
      <c r="AG126" s="784"/>
      <c r="AH126" s="800">
        <f ca="1">'Alimentazione CE Ricavi'!H193</f>
        <v>740773</v>
      </c>
      <c r="AI126" s="800">
        <f ca="1">'Alimentazione CE Ricavi'!I193</f>
        <v>740773</v>
      </c>
    </row>
    <row r="127" spans="1:35" s="793" customFormat="1">
      <c r="A127" s="665"/>
      <c r="B127" s="1454" t="s">
        <v>3007</v>
      </c>
      <c r="C127" s="1455"/>
      <c r="D127" s="1455"/>
      <c r="E127" s="1455"/>
      <c r="F127" s="1455"/>
      <c r="G127" s="1455"/>
      <c r="H127" s="1448" t="s">
        <v>3008</v>
      </c>
      <c r="I127" s="1449" t="s">
        <v>3009</v>
      </c>
      <c r="J127" s="1449" t="s">
        <v>3009</v>
      </c>
      <c r="K127" s="1449" t="s">
        <v>3009</v>
      </c>
      <c r="L127" s="1449" t="s">
        <v>3009</v>
      </c>
      <c r="M127" s="1449" t="s">
        <v>3009</v>
      </c>
      <c r="N127" s="1449" t="s">
        <v>3009</v>
      </c>
      <c r="O127" s="1449" t="s">
        <v>3009</v>
      </c>
      <c r="P127" s="1449" t="s">
        <v>3009</v>
      </c>
      <c r="Q127" s="1449" t="s">
        <v>3009</v>
      </c>
      <c r="R127" s="1449"/>
      <c r="S127" s="1449"/>
      <c r="T127" s="1449"/>
      <c r="U127" s="1449"/>
      <c r="V127" s="1449" t="s">
        <v>3009</v>
      </c>
      <c r="W127" s="1449" t="s">
        <v>3009</v>
      </c>
      <c r="X127" s="1449" t="s">
        <v>3009</v>
      </c>
      <c r="Y127" s="1449" t="s">
        <v>3009</v>
      </c>
      <c r="Z127" s="1449" t="s">
        <v>3009</v>
      </c>
      <c r="AA127" s="1449" t="s">
        <v>3009</v>
      </c>
      <c r="AB127" s="1449" t="s">
        <v>3009</v>
      </c>
      <c r="AC127" s="1450" t="s">
        <v>3009</v>
      </c>
      <c r="AD127" s="815">
        <f t="shared" si="3"/>
        <v>0</v>
      </c>
      <c r="AE127" s="665" t="s">
        <v>3457</v>
      </c>
      <c r="AG127" s="784"/>
      <c r="AH127" s="794">
        <f ca="1">'Alimentazione CE Ricavi'!H194</f>
        <v>0</v>
      </c>
      <c r="AI127" s="794">
        <f ca="1">'Alimentazione CE Ricavi'!I194</f>
        <v>0</v>
      </c>
    </row>
    <row r="128" spans="1:35" s="793" customFormat="1">
      <c r="A128" s="665"/>
      <c r="B128" s="1454" t="s">
        <v>3010</v>
      </c>
      <c r="C128" s="1455"/>
      <c r="D128" s="1455"/>
      <c r="E128" s="1455"/>
      <c r="F128" s="1455"/>
      <c r="G128" s="1455"/>
      <c r="H128" s="1448" t="s">
        <v>3011</v>
      </c>
      <c r="I128" s="1449"/>
      <c r="J128" s="1449"/>
      <c r="K128" s="1449"/>
      <c r="L128" s="1449"/>
      <c r="M128" s="1449"/>
      <c r="N128" s="1449"/>
      <c r="O128" s="1449"/>
      <c r="P128" s="1449"/>
      <c r="Q128" s="1449"/>
      <c r="R128" s="1449"/>
      <c r="S128" s="1449"/>
      <c r="T128" s="1449"/>
      <c r="U128" s="1449"/>
      <c r="V128" s="1449"/>
      <c r="W128" s="1449"/>
      <c r="X128" s="1449"/>
      <c r="Y128" s="1449"/>
      <c r="Z128" s="1449"/>
      <c r="AA128" s="1449"/>
      <c r="AB128" s="1449"/>
      <c r="AC128" s="1450"/>
      <c r="AD128" s="815">
        <f t="shared" si="3"/>
        <v>0</v>
      </c>
      <c r="AE128" s="665" t="s">
        <v>3457</v>
      </c>
      <c r="AG128" s="784"/>
      <c r="AH128" s="794">
        <f ca="1">'Alimentazione CE Ricavi'!H195</f>
        <v>0</v>
      </c>
      <c r="AI128" s="794">
        <f ca="1">'Alimentazione CE Ricavi'!I195</f>
        <v>0</v>
      </c>
    </row>
    <row r="129" spans="1:36" s="793" customFormat="1">
      <c r="A129" s="665"/>
      <c r="B129" s="1454" t="s">
        <v>3012</v>
      </c>
      <c r="C129" s="1455"/>
      <c r="D129" s="1455"/>
      <c r="E129" s="1455"/>
      <c r="F129" s="1455"/>
      <c r="G129" s="1455"/>
      <c r="H129" s="1448" t="s">
        <v>3013</v>
      </c>
      <c r="I129" s="1449"/>
      <c r="J129" s="1449"/>
      <c r="K129" s="1449"/>
      <c r="L129" s="1449"/>
      <c r="M129" s="1449"/>
      <c r="N129" s="1449"/>
      <c r="O129" s="1449"/>
      <c r="P129" s="1449"/>
      <c r="Q129" s="1449"/>
      <c r="R129" s="1449"/>
      <c r="S129" s="1449"/>
      <c r="T129" s="1449"/>
      <c r="U129" s="1449"/>
      <c r="V129" s="1449"/>
      <c r="W129" s="1449"/>
      <c r="X129" s="1449"/>
      <c r="Y129" s="1449"/>
      <c r="Z129" s="1449"/>
      <c r="AA129" s="1449"/>
      <c r="AB129" s="1449"/>
      <c r="AC129" s="1450"/>
      <c r="AD129" s="815">
        <f t="shared" si="3"/>
        <v>0</v>
      </c>
      <c r="AE129" s="665" t="s">
        <v>3457</v>
      </c>
      <c r="AG129" s="784"/>
      <c r="AH129" s="794">
        <f ca="1">'Alimentazione CE Ricavi'!H196</f>
        <v>0</v>
      </c>
      <c r="AI129" s="794">
        <f ca="1">'Alimentazione CE Ricavi'!I196</f>
        <v>0</v>
      </c>
    </row>
    <row r="130" spans="1:36" s="793" customFormat="1">
      <c r="A130" s="665"/>
      <c r="B130" s="1454" t="s">
        <v>3014</v>
      </c>
      <c r="C130" s="1455"/>
      <c r="D130" s="1455"/>
      <c r="E130" s="1455"/>
      <c r="F130" s="1455"/>
      <c r="G130" s="1455"/>
      <c r="H130" s="1451" t="s">
        <v>3015</v>
      </c>
      <c r="I130" s="1452"/>
      <c r="J130" s="1452"/>
      <c r="K130" s="1452"/>
      <c r="L130" s="1452"/>
      <c r="M130" s="1452"/>
      <c r="N130" s="1452"/>
      <c r="O130" s="1452"/>
      <c r="P130" s="1452"/>
      <c r="Q130" s="1452"/>
      <c r="R130" s="1452"/>
      <c r="S130" s="1452"/>
      <c r="T130" s="1452"/>
      <c r="U130" s="1452"/>
      <c r="V130" s="1452"/>
      <c r="W130" s="1452"/>
      <c r="X130" s="1452"/>
      <c r="Y130" s="1452"/>
      <c r="Z130" s="1452"/>
      <c r="AA130" s="1452"/>
      <c r="AB130" s="1452"/>
      <c r="AC130" s="1453"/>
      <c r="AD130" s="792">
        <f t="shared" si="3"/>
        <v>631</v>
      </c>
      <c r="AE130" s="665" t="s">
        <v>3457</v>
      </c>
      <c r="AG130" s="784"/>
      <c r="AH130" s="800">
        <f ca="1">'Alimentazione CE Ricavi'!H197</f>
        <v>630737</v>
      </c>
      <c r="AI130" s="800">
        <f ca="1">'Alimentazione CE Ricavi'!I197</f>
        <v>630737</v>
      </c>
    </row>
    <row r="131" spans="1:36" s="793" customFormat="1">
      <c r="A131" s="665"/>
      <c r="B131" s="1454" t="s">
        <v>3016</v>
      </c>
      <c r="C131" s="1455"/>
      <c r="D131" s="1455"/>
      <c r="E131" s="1455"/>
      <c r="F131" s="1455"/>
      <c r="G131" s="1455"/>
      <c r="H131" s="1477" t="s">
        <v>3017</v>
      </c>
      <c r="I131" s="1478" t="s">
        <v>3018</v>
      </c>
      <c r="J131" s="1478" t="s">
        <v>3018</v>
      </c>
      <c r="K131" s="1478" t="s">
        <v>3018</v>
      </c>
      <c r="L131" s="1478" t="s">
        <v>3018</v>
      </c>
      <c r="M131" s="1478" t="s">
        <v>3018</v>
      </c>
      <c r="N131" s="1478" t="s">
        <v>3018</v>
      </c>
      <c r="O131" s="1478" t="s">
        <v>3018</v>
      </c>
      <c r="P131" s="1478" t="s">
        <v>3018</v>
      </c>
      <c r="Q131" s="1478" t="s">
        <v>3018</v>
      </c>
      <c r="R131" s="1478"/>
      <c r="S131" s="1478"/>
      <c r="T131" s="1478"/>
      <c r="U131" s="1478"/>
      <c r="V131" s="1478" t="s">
        <v>3018</v>
      </c>
      <c r="W131" s="1478" t="s">
        <v>3018</v>
      </c>
      <c r="X131" s="1478" t="s">
        <v>3018</v>
      </c>
      <c r="Y131" s="1478" t="s">
        <v>3018</v>
      </c>
      <c r="Z131" s="1478" t="s">
        <v>3018</v>
      </c>
      <c r="AA131" s="1478" t="s">
        <v>3018</v>
      </c>
      <c r="AB131" s="1478" t="s">
        <v>3018</v>
      </c>
      <c r="AC131" s="1479" t="s">
        <v>3018</v>
      </c>
      <c r="AD131" s="792">
        <f t="shared" si="3"/>
        <v>0</v>
      </c>
      <c r="AE131" s="665" t="s">
        <v>3457</v>
      </c>
      <c r="AG131" s="784"/>
      <c r="AH131" s="800">
        <f ca="1">'Alimentazione CE Ricavi'!H198</f>
        <v>0</v>
      </c>
      <c r="AI131" s="800">
        <f ca="1">'Alimentazione CE Ricavi'!I198</f>
        <v>0</v>
      </c>
    </row>
    <row r="132" spans="1:36" s="793" customFormat="1">
      <c r="A132" s="789"/>
      <c r="B132" s="1418" t="s">
        <v>3019</v>
      </c>
      <c r="C132" s="1419"/>
      <c r="D132" s="1419"/>
      <c r="E132" s="1419"/>
      <c r="F132" s="1419"/>
      <c r="G132" s="1419"/>
      <c r="H132" s="1474" t="s">
        <v>3020</v>
      </c>
      <c r="I132" s="1475" t="s">
        <v>3021</v>
      </c>
      <c r="J132" s="1475" t="s">
        <v>3021</v>
      </c>
      <c r="K132" s="1475" t="s">
        <v>3021</v>
      </c>
      <c r="L132" s="1475" t="s">
        <v>3021</v>
      </c>
      <c r="M132" s="1475" t="s">
        <v>3021</v>
      </c>
      <c r="N132" s="1475" t="s">
        <v>3021</v>
      </c>
      <c r="O132" s="1475" t="s">
        <v>3021</v>
      </c>
      <c r="P132" s="1475" t="s">
        <v>3021</v>
      </c>
      <c r="Q132" s="1475" t="s">
        <v>3021</v>
      </c>
      <c r="R132" s="1475"/>
      <c r="S132" s="1475"/>
      <c r="T132" s="1475"/>
      <c r="U132" s="1475"/>
      <c r="V132" s="1475" t="s">
        <v>3021</v>
      </c>
      <c r="W132" s="1475" t="s">
        <v>3021</v>
      </c>
      <c r="X132" s="1475" t="s">
        <v>3021</v>
      </c>
      <c r="Y132" s="1475" t="s">
        <v>3021</v>
      </c>
      <c r="Z132" s="1475" t="s">
        <v>3021</v>
      </c>
      <c r="AA132" s="1475" t="s">
        <v>3021</v>
      </c>
      <c r="AB132" s="1475" t="s">
        <v>3021</v>
      </c>
      <c r="AC132" s="1476" t="s">
        <v>3021</v>
      </c>
      <c r="AD132" s="788">
        <f>SUM(AD133:AD135)</f>
        <v>220</v>
      </c>
      <c r="AE132" s="789" t="s">
        <v>3457</v>
      </c>
      <c r="AF132" s="644" t="s">
        <v>3458</v>
      </c>
      <c r="AG132" s="784"/>
      <c r="AH132" s="790">
        <f ca="1">SUM(AH133:AH135)</f>
        <v>220116</v>
      </c>
      <c r="AI132" s="790">
        <f ca="1">SUM(AI133:AI135)</f>
        <v>156563</v>
      </c>
    </row>
    <row r="133" spans="1:36" s="793" customFormat="1">
      <c r="A133" s="665"/>
      <c r="B133" s="1466" t="s">
        <v>3022</v>
      </c>
      <c r="C133" s="1467"/>
      <c r="D133" s="1467"/>
      <c r="E133" s="1467"/>
      <c r="F133" s="1467"/>
      <c r="G133" s="1467"/>
      <c r="H133" s="1468" t="s">
        <v>3023</v>
      </c>
      <c r="I133" s="1469" t="s">
        <v>3021</v>
      </c>
      <c r="J133" s="1469" t="s">
        <v>3021</v>
      </c>
      <c r="K133" s="1469" t="s">
        <v>3021</v>
      </c>
      <c r="L133" s="1469" t="s">
        <v>3021</v>
      </c>
      <c r="M133" s="1469" t="s">
        <v>3021</v>
      </c>
      <c r="N133" s="1469" t="s">
        <v>3021</v>
      </c>
      <c r="O133" s="1469" t="s">
        <v>3021</v>
      </c>
      <c r="P133" s="1469" t="s">
        <v>3021</v>
      </c>
      <c r="Q133" s="1469" t="s">
        <v>3021</v>
      </c>
      <c r="R133" s="1469"/>
      <c r="S133" s="1469"/>
      <c r="T133" s="1469"/>
      <c r="U133" s="1469"/>
      <c r="V133" s="1469" t="s">
        <v>3021</v>
      </c>
      <c r="W133" s="1469" t="s">
        <v>3021</v>
      </c>
      <c r="X133" s="1469" t="s">
        <v>3021</v>
      </c>
      <c r="Y133" s="1469" t="s">
        <v>3021</v>
      </c>
      <c r="Z133" s="1469" t="s">
        <v>3021</v>
      </c>
      <c r="AA133" s="1469" t="s">
        <v>3021</v>
      </c>
      <c r="AB133" s="1469" t="s">
        <v>3021</v>
      </c>
      <c r="AC133" s="1470" t="s">
        <v>3021</v>
      </c>
      <c r="AD133" s="792">
        <f>ROUND((AH133/1000),0)</f>
        <v>0</v>
      </c>
      <c r="AE133" s="665" t="s">
        <v>3457</v>
      </c>
      <c r="AG133" s="784"/>
      <c r="AH133" s="800">
        <f ca="1">'Alimentazione CE Ricavi'!H201+'Alimentazione CE Ricavi'!H202+'Alimentazione CE Ricavi'!H203</f>
        <v>0</v>
      </c>
      <c r="AI133" s="800">
        <f ca="1">'Alimentazione CE Ricavi'!I201+'Alimentazione CE Ricavi'!I202+'Alimentazione CE Ricavi'!I203</f>
        <v>0</v>
      </c>
    </row>
    <row r="134" spans="1:36" s="793" customFormat="1">
      <c r="A134" s="665"/>
      <c r="B134" s="1466" t="s">
        <v>3024</v>
      </c>
      <c r="C134" s="1467"/>
      <c r="D134" s="1467"/>
      <c r="E134" s="1467"/>
      <c r="F134" s="1467"/>
      <c r="G134" s="1467"/>
      <c r="H134" s="1468" t="s">
        <v>1654</v>
      </c>
      <c r="I134" s="1469" t="s">
        <v>1276</v>
      </c>
      <c r="J134" s="1469" t="s">
        <v>1276</v>
      </c>
      <c r="K134" s="1469" t="s">
        <v>1276</v>
      </c>
      <c r="L134" s="1469" t="s">
        <v>1276</v>
      </c>
      <c r="M134" s="1469" t="s">
        <v>1276</v>
      </c>
      <c r="N134" s="1469" t="s">
        <v>1276</v>
      </c>
      <c r="O134" s="1469" t="s">
        <v>1276</v>
      </c>
      <c r="P134" s="1469" t="s">
        <v>1276</v>
      </c>
      <c r="Q134" s="1469" t="s">
        <v>1276</v>
      </c>
      <c r="R134" s="1469"/>
      <c r="S134" s="1469"/>
      <c r="T134" s="1469"/>
      <c r="U134" s="1469"/>
      <c r="V134" s="1469" t="s">
        <v>1276</v>
      </c>
      <c r="W134" s="1469" t="s">
        <v>1276</v>
      </c>
      <c r="X134" s="1469" t="s">
        <v>1276</v>
      </c>
      <c r="Y134" s="1469" t="s">
        <v>1276</v>
      </c>
      <c r="Z134" s="1469" t="s">
        <v>1276</v>
      </c>
      <c r="AA134" s="1469" t="s">
        <v>1276</v>
      </c>
      <c r="AB134" s="1469" t="s">
        <v>1276</v>
      </c>
      <c r="AC134" s="1470" t="s">
        <v>1276</v>
      </c>
      <c r="AD134" s="792">
        <f>ROUND((AH134/1000),0)</f>
        <v>20</v>
      </c>
      <c r="AE134" s="665" t="s">
        <v>3457</v>
      </c>
      <c r="AG134" s="784"/>
      <c r="AH134" s="800">
        <f ca="1">'Alimentazione CE Ricavi'!H205+'Alimentazione CE Ricavi'!H206+'Alimentazione CE Ricavi'!H207</f>
        <v>20000</v>
      </c>
      <c r="AI134" s="800">
        <f ca="1">'Alimentazione CE Ricavi'!I205+'Alimentazione CE Ricavi'!I206+'Alimentazione CE Ricavi'!I207</f>
        <v>22132</v>
      </c>
    </row>
    <row r="135" spans="1:36" s="793" customFormat="1" ht="16.5" thickBot="1">
      <c r="A135" s="816"/>
      <c r="B135" s="1480" t="s">
        <v>1277</v>
      </c>
      <c r="C135" s="1481"/>
      <c r="D135" s="1481"/>
      <c r="E135" s="1481"/>
      <c r="F135" s="1481"/>
      <c r="G135" s="1481"/>
      <c r="H135" s="1482" t="s">
        <v>1278</v>
      </c>
      <c r="I135" s="1483" t="s">
        <v>2630</v>
      </c>
      <c r="J135" s="1483" t="s">
        <v>2630</v>
      </c>
      <c r="K135" s="1483" t="s">
        <v>2630</v>
      </c>
      <c r="L135" s="1483" t="s">
        <v>2630</v>
      </c>
      <c r="M135" s="1483" t="s">
        <v>2630</v>
      </c>
      <c r="N135" s="1483" t="s">
        <v>2630</v>
      </c>
      <c r="O135" s="1483" t="s">
        <v>2630</v>
      </c>
      <c r="P135" s="1483" t="s">
        <v>2630</v>
      </c>
      <c r="Q135" s="1483" t="s">
        <v>2630</v>
      </c>
      <c r="R135" s="1483"/>
      <c r="S135" s="1483"/>
      <c r="T135" s="1483"/>
      <c r="U135" s="1483"/>
      <c r="V135" s="1483" t="s">
        <v>2630</v>
      </c>
      <c r="W135" s="1483" t="s">
        <v>2630</v>
      </c>
      <c r="X135" s="1483" t="s">
        <v>2630</v>
      </c>
      <c r="Y135" s="1483" t="s">
        <v>2630</v>
      </c>
      <c r="Z135" s="1483" t="s">
        <v>2630</v>
      </c>
      <c r="AA135" s="1483" t="s">
        <v>2630</v>
      </c>
      <c r="AB135" s="1483" t="s">
        <v>2630</v>
      </c>
      <c r="AC135" s="1484" t="s">
        <v>2630</v>
      </c>
      <c r="AD135" s="792">
        <f>ROUND((AH135/1000),0)</f>
        <v>200</v>
      </c>
      <c r="AE135" s="816" t="s">
        <v>3457</v>
      </c>
      <c r="AG135" s="784"/>
      <c r="AH135" s="817">
        <f ca="1">'Alimentazione CE Ricavi'!H209+'Alimentazione CE Ricavi'!H210+'Alimentazione CE Ricavi'!H211</f>
        <v>200116</v>
      </c>
      <c r="AI135" s="817">
        <f ca="1">'Alimentazione CE Ricavi'!I209+'Alimentazione CE Ricavi'!I210+'Alimentazione CE Ricavi'!I211</f>
        <v>134431</v>
      </c>
    </row>
    <row r="136" spans="1:36" s="793" customFormat="1" ht="16.5" thickBot="1">
      <c r="A136" s="818"/>
      <c r="B136" s="1485" t="s">
        <v>2631</v>
      </c>
      <c r="C136" s="1486"/>
      <c r="D136" s="1486"/>
      <c r="E136" s="1486"/>
      <c r="F136" s="1486"/>
      <c r="G136" s="1486"/>
      <c r="H136" s="1487" t="s">
        <v>2632</v>
      </c>
      <c r="I136" s="1488" t="s">
        <v>2632</v>
      </c>
      <c r="J136" s="1488" t="s">
        <v>2632</v>
      </c>
      <c r="K136" s="1488" t="s">
        <v>2632</v>
      </c>
      <c r="L136" s="1488" t="s">
        <v>2632</v>
      </c>
      <c r="M136" s="1488" t="s">
        <v>2632</v>
      </c>
      <c r="N136" s="1488" t="s">
        <v>2632</v>
      </c>
      <c r="O136" s="1488" t="s">
        <v>2632</v>
      </c>
      <c r="P136" s="1488" t="s">
        <v>2632</v>
      </c>
      <c r="Q136" s="1488" t="s">
        <v>2632</v>
      </c>
      <c r="R136" s="1488"/>
      <c r="S136" s="1488"/>
      <c r="T136" s="1488"/>
      <c r="U136" s="1488"/>
      <c r="V136" s="1488" t="s">
        <v>2632</v>
      </c>
      <c r="W136" s="1488" t="s">
        <v>2632</v>
      </c>
      <c r="X136" s="1488" t="s">
        <v>2632</v>
      </c>
      <c r="Y136" s="1488" t="s">
        <v>2632</v>
      </c>
      <c r="Z136" s="1488" t="s">
        <v>2632</v>
      </c>
      <c r="AA136" s="1488" t="s">
        <v>2632</v>
      </c>
      <c r="AB136" s="1488" t="s">
        <v>2632</v>
      </c>
      <c r="AC136" s="1489" t="s">
        <v>2632</v>
      </c>
      <c r="AD136" s="819">
        <f>AD27+AD50+AD53+AD58+AD101+AD120+AD124+AD131+AD132</f>
        <v>70109</v>
      </c>
      <c r="AE136" s="818" t="s">
        <v>3457</v>
      </c>
      <c r="AF136" s="644" t="s">
        <v>3458</v>
      </c>
      <c r="AG136" s="784"/>
      <c r="AH136" s="820">
        <f>AH27+AH50+AH53+AH58+AH101+AH120+AH124+AH131+AH132</f>
        <v>70110057</v>
      </c>
      <c r="AI136" s="820">
        <f>AI27+AI50+AI53+AI58+AI101+AI120+AI124+AI131+AI132</f>
        <v>73084345</v>
      </c>
      <c r="AJ136" s="821"/>
    </row>
    <row r="137" spans="1:36" s="793" customFormat="1">
      <c r="A137" s="822"/>
      <c r="B137" s="1493"/>
      <c r="C137" s="1494"/>
      <c r="D137" s="1494"/>
      <c r="E137" s="1494"/>
      <c r="F137" s="1494"/>
      <c r="G137" s="1494"/>
      <c r="H137" s="1490" t="s">
        <v>2633</v>
      </c>
      <c r="I137" s="1491" t="s">
        <v>2633</v>
      </c>
      <c r="J137" s="1491" t="s">
        <v>2633</v>
      </c>
      <c r="K137" s="1491" t="s">
        <v>2633</v>
      </c>
      <c r="L137" s="1491" t="s">
        <v>2633</v>
      </c>
      <c r="M137" s="1491" t="s">
        <v>2633</v>
      </c>
      <c r="N137" s="1491" t="s">
        <v>2633</v>
      </c>
      <c r="O137" s="1491" t="s">
        <v>2633</v>
      </c>
      <c r="P137" s="1491" t="s">
        <v>2633</v>
      </c>
      <c r="Q137" s="1491" t="s">
        <v>2633</v>
      </c>
      <c r="R137" s="1491"/>
      <c r="S137" s="1491"/>
      <c r="T137" s="1491"/>
      <c r="U137" s="1491"/>
      <c r="V137" s="1491" t="s">
        <v>2633</v>
      </c>
      <c r="W137" s="1491" t="s">
        <v>2633</v>
      </c>
      <c r="X137" s="1491" t="s">
        <v>2633</v>
      </c>
      <c r="Y137" s="1491" t="s">
        <v>2633</v>
      </c>
      <c r="Z137" s="1491" t="s">
        <v>2633</v>
      </c>
      <c r="AA137" s="1491" t="s">
        <v>2633</v>
      </c>
      <c r="AB137" s="1491" t="s">
        <v>2633</v>
      </c>
      <c r="AC137" s="1492" t="s">
        <v>2633</v>
      </c>
      <c r="AD137" s="823"/>
      <c r="AE137" s="822" t="s">
        <v>3457</v>
      </c>
      <c r="AG137" s="784"/>
      <c r="AH137" s="824"/>
      <c r="AI137" s="824"/>
    </row>
    <row r="138" spans="1:36" s="793" customFormat="1">
      <c r="A138" s="782"/>
      <c r="B138" s="1413" t="s">
        <v>2634</v>
      </c>
      <c r="C138" s="1414"/>
      <c r="D138" s="1414"/>
      <c r="E138" s="1414"/>
      <c r="F138" s="1414"/>
      <c r="G138" s="1414"/>
      <c r="H138" s="1415" t="s">
        <v>2635</v>
      </c>
      <c r="I138" s="1416" t="s">
        <v>2635</v>
      </c>
      <c r="J138" s="1416" t="s">
        <v>2635</v>
      </c>
      <c r="K138" s="1416" t="s">
        <v>2635</v>
      </c>
      <c r="L138" s="1416" t="s">
        <v>2635</v>
      </c>
      <c r="M138" s="1416" t="s">
        <v>2635</v>
      </c>
      <c r="N138" s="1416" t="s">
        <v>2635</v>
      </c>
      <c r="O138" s="1416" t="s">
        <v>2635</v>
      </c>
      <c r="P138" s="1416" t="s">
        <v>2635</v>
      </c>
      <c r="Q138" s="1416" t="s">
        <v>2635</v>
      </c>
      <c r="R138" s="1416"/>
      <c r="S138" s="1416"/>
      <c r="T138" s="1416"/>
      <c r="U138" s="1416"/>
      <c r="V138" s="1416" t="s">
        <v>2635</v>
      </c>
      <c r="W138" s="1416" t="s">
        <v>2635</v>
      </c>
      <c r="X138" s="1416" t="s">
        <v>2635</v>
      </c>
      <c r="Y138" s="1416" t="s">
        <v>2635</v>
      </c>
      <c r="Z138" s="1416" t="s">
        <v>2635</v>
      </c>
      <c r="AA138" s="1416" t="s">
        <v>2635</v>
      </c>
      <c r="AB138" s="1416" t="s">
        <v>2635</v>
      </c>
      <c r="AC138" s="1417" t="s">
        <v>2635</v>
      </c>
      <c r="AD138" s="783">
        <f>AD139+AD158</f>
        <v>11517</v>
      </c>
      <c r="AE138" s="782" t="s">
        <v>3457</v>
      </c>
      <c r="AF138" s="644" t="s">
        <v>3458</v>
      </c>
      <c r="AG138" s="784"/>
      <c r="AH138" s="785">
        <f>AH139+AH158</f>
        <v>11516660</v>
      </c>
      <c r="AI138" s="785">
        <f>AI139+AI158</f>
        <v>12753301</v>
      </c>
    </row>
    <row r="139" spans="1:36" s="793" customFormat="1">
      <c r="A139" s="789"/>
      <c r="B139" s="1418" t="s">
        <v>2636</v>
      </c>
      <c r="C139" s="1419"/>
      <c r="D139" s="1419"/>
      <c r="E139" s="1419"/>
      <c r="F139" s="1419"/>
      <c r="G139" s="1419"/>
      <c r="H139" s="1429" t="s">
        <v>2637</v>
      </c>
      <c r="I139" s="1430" t="s">
        <v>2637</v>
      </c>
      <c r="J139" s="1430" t="s">
        <v>2637</v>
      </c>
      <c r="K139" s="1430" t="s">
        <v>2637</v>
      </c>
      <c r="L139" s="1430" t="s">
        <v>2637</v>
      </c>
      <c r="M139" s="1430" t="s">
        <v>2637</v>
      </c>
      <c r="N139" s="1430" t="s">
        <v>2637</v>
      </c>
      <c r="O139" s="1430" t="s">
        <v>2637</v>
      </c>
      <c r="P139" s="1430" t="s">
        <v>2637</v>
      </c>
      <c r="Q139" s="1430" t="s">
        <v>2637</v>
      </c>
      <c r="R139" s="1430"/>
      <c r="S139" s="1430"/>
      <c r="T139" s="1430"/>
      <c r="U139" s="1430"/>
      <c r="V139" s="1430" t="s">
        <v>2637</v>
      </c>
      <c r="W139" s="1430" t="s">
        <v>2637</v>
      </c>
      <c r="X139" s="1430" t="s">
        <v>2637</v>
      </c>
      <c r="Y139" s="1430" t="s">
        <v>2637</v>
      </c>
      <c r="Z139" s="1430" t="s">
        <v>2637</v>
      </c>
      <c r="AA139" s="1430" t="s">
        <v>2637</v>
      </c>
      <c r="AB139" s="1430" t="s">
        <v>2637</v>
      </c>
      <c r="AC139" s="1431" t="s">
        <v>2637</v>
      </c>
      <c r="AD139" s="788">
        <f>AD140+AD144+AD148+SUM(AD152:AD157)</f>
        <v>11039</v>
      </c>
      <c r="AE139" s="789" t="s">
        <v>3457</v>
      </c>
      <c r="AF139" s="644" t="s">
        <v>3458</v>
      </c>
      <c r="AG139" s="784"/>
      <c r="AH139" s="790">
        <f>AH140+AH144+AH148+SUM(AH152:AH157)</f>
        <v>11039269</v>
      </c>
      <c r="AI139" s="790">
        <f>AI140+AI144+AI148+SUM(AI152:AI157)</f>
        <v>12332201</v>
      </c>
    </row>
    <row r="140" spans="1:36" s="793" customFormat="1">
      <c r="A140" s="795"/>
      <c r="B140" s="1443" t="s">
        <v>2638</v>
      </c>
      <c r="C140" s="1444"/>
      <c r="D140" s="1444"/>
      <c r="E140" s="1444"/>
      <c r="F140" s="1444"/>
      <c r="G140" s="1444"/>
      <c r="H140" s="1440" t="s">
        <v>2639</v>
      </c>
      <c r="I140" s="1441" t="s">
        <v>2639</v>
      </c>
      <c r="J140" s="1441" t="s">
        <v>2639</v>
      </c>
      <c r="K140" s="1441" t="s">
        <v>2639</v>
      </c>
      <c r="L140" s="1441" t="s">
        <v>2639</v>
      </c>
      <c r="M140" s="1441" t="s">
        <v>2639</v>
      </c>
      <c r="N140" s="1441" t="s">
        <v>2639</v>
      </c>
      <c r="O140" s="1441" t="s">
        <v>2639</v>
      </c>
      <c r="P140" s="1441" t="s">
        <v>2639</v>
      </c>
      <c r="Q140" s="1441" t="s">
        <v>2639</v>
      </c>
      <c r="R140" s="1441"/>
      <c r="S140" s="1441"/>
      <c r="T140" s="1441"/>
      <c r="U140" s="1441"/>
      <c r="V140" s="1441" t="s">
        <v>2639</v>
      </c>
      <c r="W140" s="1441" t="s">
        <v>2639</v>
      </c>
      <c r="X140" s="1441" t="s">
        <v>2639</v>
      </c>
      <c r="Y140" s="1441" t="s">
        <v>2639</v>
      </c>
      <c r="Z140" s="1441" t="s">
        <v>2639</v>
      </c>
      <c r="AA140" s="1441" t="s">
        <v>2639</v>
      </c>
      <c r="AB140" s="1441" t="s">
        <v>2639</v>
      </c>
      <c r="AC140" s="1442" t="s">
        <v>2639</v>
      </c>
      <c r="AD140" s="796">
        <f>SUM(AD141:AD143)</f>
        <v>2912</v>
      </c>
      <c r="AE140" s="795" t="s">
        <v>3457</v>
      </c>
      <c r="AF140" s="644" t="s">
        <v>3458</v>
      </c>
      <c r="AG140" s="784"/>
      <c r="AH140" s="797">
        <f>SUM(AH141:AH143)</f>
        <v>2911898</v>
      </c>
      <c r="AI140" s="797">
        <f>SUM(AI141:AI143)</f>
        <v>4961510</v>
      </c>
    </row>
    <row r="141" spans="1:36" s="793" customFormat="1">
      <c r="A141" s="665"/>
      <c r="B141" s="1454" t="s">
        <v>2640</v>
      </c>
      <c r="C141" s="1455"/>
      <c r="D141" s="1455"/>
      <c r="E141" s="1455"/>
      <c r="F141" s="1455"/>
      <c r="G141" s="1455"/>
      <c r="H141" s="1456" t="s">
        <v>2641</v>
      </c>
      <c r="I141" s="1457" t="s">
        <v>2642</v>
      </c>
      <c r="J141" s="1457" t="s">
        <v>2642</v>
      </c>
      <c r="K141" s="1457" t="s">
        <v>2642</v>
      </c>
      <c r="L141" s="1457" t="s">
        <v>2642</v>
      </c>
      <c r="M141" s="1457" t="s">
        <v>2642</v>
      </c>
      <c r="N141" s="1457" t="s">
        <v>2642</v>
      </c>
      <c r="O141" s="1457" t="s">
        <v>2642</v>
      </c>
      <c r="P141" s="1457" t="s">
        <v>2642</v>
      </c>
      <c r="Q141" s="1457" t="s">
        <v>2642</v>
      </c>
      <c r="R141" s="1457"/>
      <c r="S141" s="1457"/>
      <c r="T141" s="1457"/>
      <c r="U141" s="1457"/>
      <c r="V141" s="1457" t="s">
        <v>2642</v>
      </c>
      <c r="W141" s="1457" t="s">
        <v>2642</v>
      </c>
      <c r="X141" s="1457" t="s">
        <v>2642</v>
      </c>
      <c r="Y141" s="1457" t="s">
        <v>2642</v>
      </c>
      <c r="Z141" s="1457" t="s">
        <v>2642</v>
      </c>
      <c r="AA141" s="1457" t="s">
        <v>2642</v>
      </c>
      <c r="AB141" s="1457" t="s">
        <v>2642</v>
      </c>
      <c r="AC141" s="1458" t="s">
        <v>2642</v>
      </c>
      <c r="AD141" s="792">
        <f>ROUND((AH141/1000),0)</f>
        <v>2861</v>
      </c>
      <c r="AE141" s="665" t="s">
        <v>3457</v>
      </c>
      <c r="AG141" s="784"/>
      <c r="AH141" s="800">
        <f ca="1">'Alimentazione CE Costi'!H7</f>
        <v>2860918</v>
      </c>
      <c r="AI141" s="800">
        <f ca="1">'Alimentazione CE Costi'!I7</f>
        <v>4784553</v>
      </c>
    </row>
    <row r="142" spans="1:36" s="793" customFormat="1">
      <c r="A142" s="665"/>
      <c r="B142" s="1454" t="s">
        <v>2643</v>
      </c>
      <c r="C142" s="1455"/>
      <c r="D142" s="1455"/>
      <c r="E142" s="1455"/>
      <c r="F142" s="1455"/>
      <c r="G142" s="1455"/>
      <c r="H142" s="1456" t="s">
        <v>2644</v>
      </c>
      <c r="I142" s="1457" t="s">
        <v>2642</v>
      </c>
      <c r="J142" s="1457" t="s">
        <v>2642</v>
      </c>
      <c r="K142" s="1457" t="s">
        <v>2642</v>
      </c>
      <c r="L142" s="1457" t="s">
        <v>2642</v>
      </c>
      <c r="M142" s="1457" t="s">
        <v>2642</v>
      </c>
      <c r="N142" s="1457" t="s">
        <v>2642</v>
      </c>
      <c r="O142" s="1457" t="s">
        <v>2642</v>
      </c>
      <c r="P142" s="1457" t="s">
        <v>2642</v>
      </c>
      <c r="Q142" s="1457" t="s">
        <v>2642</v>
      </c>
      <c r="R142" s="1457"/>
      <c r="S142" s="1457"/>
      <c r="T142" s="1457"/>
      <c r="U142" s="1457"/>
      <c r="V142" s="1457" t="s">
        <v>2642</v>
      </c>
      <c r="W142" s="1457" t="s">
        <v>2642</v>
      </c>
      <c r="X142" s="1457" t="s">
        <v>2642</v>
      </c>
      <c r="Y142" s="1457" t="s">
        <v>2642</v>
      </c>
      <c r="Z142" s="1457" t="s">
        <v>2642</v>
      </c>
      <c r="AA142" s="1457" t="s">
        <v>2642</v>
      </c>
      <c r="AB142" s="1457" t="s">
        <v>2642</v>
      </c>
      <c r="AC142" s="1458" t="s">
        <v>2642</v>
      </c>
      <c r="AD142" s="792">
        <f>ROUND((AH142/1000),0)</f>
        <v>51</v>
      </c>
      <c r="AE142" s="665" t="s">
        <v>3457</v>
      </c>
      <c r="AG142" s="784"/>
      <c r="AH142" s="800">
        <f ca="1">'Alimentazione CE Costi'!H8</f>
        <v>50980</v>
      </c>
      <c r="AI142" s="800">
        <f ca="1">'Alimentazione CE Costi'!I8</f>
        <v>176957</v>
      </c>
    </row>
    <row r="143" spans="1:36" s="793" customFormat="1">
      <c r="A143" s="665"/>
      <c r="B143" s="1454" t="s">
        <v>2645</v>
      </c>
      <c r="C143" s="1455"/>
      <c r="D143" s="1455"/>
      <c r="E143" s="1455"/>
      <c r="F143" s="1455"/>
      <c r="G143" s="1455"/>
      <c r="H143" s="1456" t="s">
        <v>2646</v>
      </c>
      <c r="I143" s="1457" t="s">
        <v>2642</v>
      </c>
      <c r="J143" s="1457" t="s">
        <v>2642</v>
      </c>
      <c r="K143" s="1457" t="s">
        <v>2642</v>
      </c>
      <c r="L143" s="1457" t="s">
        <v>2642</v>
      </c>
      <c r="M143" s="1457" t="s">
        <v>2642</v>
      </c>
      <c r="N143" s="1457" t="s">
        <v>2642</v>
      </c>
      <c r="O143" s="1457" t="s">
        <v>2642</v>
      </c>
      <c r="P143" s="1457" t="s">
        <v>2642</v>
      </c>
      <c r="Q143" s="1457" t="s">
        <v>2642</v>
      </c>
      <c r="R143" s="1457"/>
      <c r="S143" s="1457"/>
      <c r="T143" s="1457"/>
      <c r="U143" s="1457"/>
      <c r="V143" s="1457" t="s">
        <v>2642</v>
      </c>
      <c r="W143" s="1457" t="s">
        <v>2642</v>
      </c>
      <c r="X143" s="1457" t="s">
        <v>2642</v>
      </c>
      <c r="Y143" s="1457" t="s">
        <v>2642</v>
      </c>
      <c r="Z143" s="1457" t="s">
        <v>2642</v>
      </c>
      <c r="AA143" s="1457" t="s">
        <v>2642</v>
      </c>
      <c r="AB143" s="1457" t="s">
        <v>2642</v>
      </c>
      <c r="AC143" s="1458" t="s">
        <v>2642</v>
      </c>
      <c r="AD143" s="792">
        <f>ROUND((AH143/1000),0)</f>
        <v>0</v>
      </c>
      <c r="AE143" s="665" t="s">
        <v>3457</v>
      </c>
      <c r="AG143" s="784"/>
      <c r="AH143" s="800">
        <f ca="1">'Alimentazione CE Costi'!H9</f>
        <v>0</v>
      </c>
      <c r="AI143" s="800">
        <f ca="1">'Alimentazione CE Costi'!I9</f>
        <v>0</v>
      </c>
    </row>
    <row r="144" spans="1:36" s="793" customFormat="1">
      <c r="A144" s="795"/>
      <c r="B144" s="1443" t="s">
        <v>2647</v>
      </c>
      <c r="C144" s="1444"/>
      <c r="D144" s="1444"/>
      <c r="E144" s="1444"/>
      <c r="F144" s="1444"/>
      <c r="G144" s="1444"/>
      <c r="H144" s="1440" t="s">
        <v>2648</v>
      </c>
      <c r="I144" s="1441" t="s">
        <v>2649</v>
      </c>
      <c r="J144" s="1441" t="s">
        <v>2649</v>
      </c>
      <c r="K144" s="1441" t="s">
        <v>2649</v>
      </c>
      <c r="L144" s="1441" t="s">
        <v>2649</v>
      </c>
      <c r="M144" s="1441" t="s">
        <v>2649</v>
      </c>
      <c r="N144" s="1441" t="s">
        <v>2649</v>
      </c>
      <c r="O144" s="1441" t="s">
        <v>2649</v>
      </c>
      <c r="P144" s="1441" t="s">
        <v>2649</v>
      </c>
      <c r="Q144" s="1441" t="s">
        <v>2649</v>
      </c>
      <c r="R144" s="1441"/>
      <c r="S144" s="1441"/>
      <c r="T144" s="1441"/>
      <c r="U144" s="1441"/>
      <c r="V144" s="1441" t="s">
        <v>2649</v>
      </c>
      <c r="W144" s="1441" t="s">
        <v>2649</v>
      </c>
      <c r="X144" s="1441" t="s">
        <v>2649</v>
      </c>
      <c r="Y144" s="1441" t="s">
        <v>2649</v>
      </c>
      <c r="Z144" s="1441" t="s">
        <v>2649</v>
      </c>
      <c r="AA144" s="1441" t="s">
        <v>2649</v>
      </c>
      <c r="AB144" s="1441" t="s">
        <v>2649</v>
      </c>
      <c r="AC144" s="1442" t="s">
        <v>2649</v>
      </c>
      <c r="AD144" s="796">
        <f>SUM(AD145:AD147)</f>
        <v>0</v>
      </c>
      <c r="AE144" s="795" t="s">
        <v>3457</v>
      </c>
      <c r="AF144" s="644" t="s">
        <v>3458</v>
      </c>
      <c r="AG144" s="784"/>
      <c r="AH144" s="797">
        <f ca="1">SUM(AH145:AH147)</f>
        <v>0</v>
      </c>
      <c r="AI144" s="797">
        <f ca="1">SUM(AI145:AI147)</f>
        <v>0</v>
      </c>
    </row>
    <row r="145" spans="1:35" s="793" customFormat="1">
      <c r="A145" s="665" t="s">
        <v>2617</v>
      </c>
      <c r="B145" s="1454" t="s">
        <v>2650</v>
      </c>
      <c r="C145" s="1455"/>
      <c r="D145" s="1455"/>
      <c r="E145" s="1455"/>
      <c r="F145" s="1455"/>
      <c r="G145" s="1455"/>
      <c r="H145" s="1456" t="s">
        <v>2698</v>
      </c>
      <c r="I145" s="1457" t="s">
        <v>2699</v>
      </c>
      <c r="J145" s="1457" t="s">
        <v>2699</v>
      </c>
      <c r="K145" s="1457" t="s">
        <v>2699</v>
      </c>
      <c r="L145" s="1457" t="s">
        <v>2699</v>
      </c>
      <c r="M145" s="1457" t="s">
        <v>2699</v>
      </c>
      <c r="N145" s="1457" t="s">
        <v>2699</v>
      </c>
      <c r="O145" s="1457" t="s">
        <v>2699</v>
      </c>
      <c r="P145" s="1457" t="s">
        <v>2699</v>
      </c>
      <c r="Q145" s="1457" t="s">
        <v>2699</v>
      </c>
      <c r="R145" s="1457"/>
      <c r="S145" s="1457"/>
      <c r="T145" s="1457"/>
      <c r="U145" s="1457"/>
      <c r="V145" s="1457" t="s">
        <v>2699</v>
      </c>
      <c r="W145" s="1457" t="s">
        <v>2699</v>
      </c>
      <c r="X145" s="1457" t="s">
        <v>2699</v>
      </c>
      <c r="Y145" s="1457" t="s">
        <v>2699</v>
      </c>
      <c r="Z145" s="1457" t="s">
        <v>2699</v>
      </c>
      <c r="AA145" s="1457" t="s">
        <v>2699</v>
      </c>
      <c r="AB145" s="1457" t="s">
        <v>2699</v>
      </c>
      <c r="AC145" s="1458" t="s">
        <v>2699</v>
      </c>
      <c r="AD145" s="792">
        <f>ROUND((AH145/1000),0)</f>
        <v>0</v>
      </c>
      <c r="AE145" s="665" t="s">
        <v>3457</v>
      </c>
      <c r="AG145" s="784"/>
      <c r="AH145" s="800">
        <f ca="1">'Alimentazione CE Costi'!H11</f>
        <v>0</v>
      </c>
      <c r="AI145" s="800">
        <f ca="1">'Alimentazione CE Costi'!I11</f>
        <v>0</v>
      </c>
    </row>
    <row r="146" spans="1:35" s="793" customFormat="1">
      <c r="A146" s="665" t="s">
        <v>2152</v>
      </c>
      <c r="B146" s="1454" t="s">
        <v>2700</v>
      </c>
      <c r="C146" s="1455"/>
      <c r="D146" s="1455"/>
      <c r="E146" s="1455"/>
      <c r="F146" s="1455"/>
      <c r="G146" s="1455"/>
      <c r="H146" s="1456" t="s">
        <v>3041</v>
      </c>
      <c r="I146" s="1457"/>
      <c r="J146" s="1457"/>
      <c r="K146" s="1457"/>
      <c r="L146" s="1457"/>
      <c r="M146" s="1457"/>
      <c r="N146" s="1457"/>
      <c r="O146" s="1457"/>
      <c r="P146" s="1457"/>
      <c r="Q146" s="1457"/>
      <c r="R146" s="1457"/>
      <c r="S146" s="1457"/>
      <c r="T146" s="1457"/>
      <c r="U146" s="1457"/>
      <c r="V146" s="1457"/>
      <c r="W146" s="1457"/>
      <c r="X146" s="1457"/>
      <c r="Y146" s="1457"/>
      <c r="Z146" s="1457"/>
      <c r="AA146" s="1457"/>
      <c r="AB146" s="1457"/>
      <c r="AC146" s="1458"/>
      <c r="AD146" s="792">
        <f>ROUND((AH146/1000),0)</f>
        <v>0</v>
      </c>
      <c r="AE146" s="665" t="s">
        <v>3457</v>
      </c>
      <c r="AG146" s="784"/>
      <c r="AH146" s="800">
        <f ca="1">'Alimentazione CE Costi'!H12</f>
        <v>0</v>
      </c>
      <c r="AI146" s="800">
        <f ca="1">'Alimentazione CE Costi'!I12</f>
        <v>0</v>
      </c>
    </row>
    <row r="147" spans="1:35" s="793" customFormat="1">
      <c r="A147" s="665"/>
      <c r="B147" s="1454" t="s">
        <v>3042</v>
      </c>
      <c r="C147" s="1455"/>
      <c r="D147" s="1455"/>
      <c r="E147" s="1455"/>
      <c r="F147" s="1455"/>
      <c r="G147" s="1455"/>
      <c r="H147" s="1456" t="s">
        <v>3043</v>
      </c>
      <c r="I147" s="1457"/>
      <c r="J147" s="1457"/>
      <c r="K147" s="1457"/>
      <c r="L147" s="1457"/>
      <c r="M147" s="1457"/>
      <c r="N147" s="1457"/>
      <c r="O147" s="1457"/>
      <c r="P147" s="1457"/>
      <c r="Q147" s="1457"/>
      <c r="R147" s="1457"/>
      <c r="S147" s="1457"/>
      <c r="T147" s="1457"/>
      <c r="U147" s="1457"/>
      <c r="V147" s="1457"/>
      <c r="W147" s="1457"/>
      <c r="X147" s="1457"/>
      <c r="Y147" s="1457"/>
      <c r="Z147" s="1457"/>
      <c r="AA147" s="1457"/>
      <c r="AB147" s="1457"/>
      <c r="AC147" s="1458"/>
      <c r="AD147" s="792">
        <f>ROUND((AH147/1000),0)</f>
        <v>0</v>
      </c>
      <c r="AE147" s="665" t="s">
        <v>3457</v>
      </c>
      <c r="AG147" s="784"/>
      <c r="AH147" s="800">
        <f ca="1">'Alimentazione CE Costi'!H13</f>
        <v>0</v>
      </c>
      <c r="AI147" s="800">
        <f ca="1">'Alimentazione CE Costi'!I13</f>
        <v>0</v>
      </c>
    </row>
    <row r="148" spans="1:35" s="793" customFormat="1">
      <c r="A148" s="795"/>
      <c r="B148" s="1443" t="s">
        <v>3044</v>
      </c>
      <c r="C148" s="1444"/>
      <c r="D148" s="1444"/>
      <c r="E148" s="1444"/>
      <c r="F148" s="1444"/>
      <c r="G148" s="1444"/>
      <c r="H148" s="1440" t="s">
        <v>3045</v>
      </c>
      <c r="I148" s="1441"/>
      <c r="J148" s="1441"/>
      <c r="K148" s="1441"/>
      <c r="L148" s="1441"/>
      <c r="M148" s="1441"/>
      <c r="N148" s="1441"/>
      <c r="O148" s="1441"/>
      <c r="P148" s="1441"/>
      <c r="Q148" s="1441"/>
      <c r="R148" s="1441"/>
      <c r="S148" s="1441"/>
      <c r="T148" s="1441"/>
      <c r="U148" s="1441"/>
      <c r="V148" s="1441"/>
      <c r="W148" s="1441"/>
      <c r="X148" s="1441"/>
      <c r="Y148" s="1441"/>
      <c r="Z148" s="1441"/>
      <c r="AA148" s="1441"/>
      <c r="AB148" s="1441"/>
      <c r="AC148" s="1442"/>
      <c r="AD148" s="796">
        <f>SUM(AD149:AD151)</f>
        <v>4413</v>
      </c>
      <c r="AE148" s="795" t="s">
        <v>3457</v>
      </c>
      <c r="AF148" s="644" t="s">
        <v>3458</v>
      </c>
      <c r="AG148" s="784"/>
      <c r="AH148" s="797">
        <f ca="1">SUM(AH149:AH151)</f>
        <v>4413242</v>
      </c>
      <c r="AI148" s="797">
        <f ca="1">SUM(AI149:AI151)</f>
        <v>6617834</v>
      </c>
    </row>
    <row r="149" spans="1:35" s="793" customFormat="1">
      <c r="A149" s="665"/>
      <c r="B149" s="1454" t="s">
        <v>3046</v>
      </c>
      <c r="C149" s="1455"/>
      <c r="D149" s="1455"/>
      <c r="E149" s="1455"/>
      <c r="F149" s="1455"/>
      <c r="G149" s="1455"/>
      <c r="H149" s="1456" t="s">
        <v>3047</v>
      </c>
      <c r="I149" s="1457" t="s">
        <v>2699</v>
      </c>
      <c r="J149" s="1457" t="s">
        <v>2699</v>
      </c>
      <c r="K149" s="1457" t="s">
        <v>2699</v>
      </c>
      <c r="L149" s="1457" t="s">
        <v>2699</v>
      </c>
      <c r="M149" s="1457" t="s">
        <v>2699</v>
      </c>
      <c r="N149" s="1457" t="s">
        <v>2699</v>
      </c>
      <c r="O149" s="1457" t="s">
        <v>2699</v>
      </c>
      <c r="P149" s="1457" t="s">
        <v>2699</v>
      </c>
      <c r="Q149" s="1457" t="s">
        <v>2699</v>
      </c>
      <c r="R149" s="1457"/>
      <c r="S149" s="1457"/>
      <c r="T149" s="1457"/>
      <c r="U149" s="1457"/>
      <c r="V149" s="1457" t="s">
        <v>2699</v>
      </c>
      <c r="W149" s="1457" t="s">
        <v>2699</v>
      </c>
      <c r="X149" s="1457" t="s">
        <v>2699</v>
      </c>
      <c r="Y149" s="1457" t="s">
        <v>2699</v>
      </c>
      <c r="Z149" s="1457" t="s">
        <v>2699</v>
      </c>
      <c r="AA149" s="1457" t="s">
        <v>2699</v>
      </c>
      <c r="AB149" s="1457" t="s">
        <v>2699</v>
      </c>
      <c r="AC149" s="1458" t="s">
        <v>2699</v>
      </c>
      <c r="AD149" s="792">
        <f>ROUND((AH149/1000),0)</f>
        <v>2063</v>
      </c>
      <c r="AE149" s="665" t="s">
        <v>3457</v>
      </c>
      <c r="AG149" s="784"/>
      <c r="AH149" s="800">
        <f ca="1">'Alimentazione CE Costi'!H15</f>
        <v>2062715</v>
      </c>
      <c r="AI149" s="800">
        <f ca="1">'Alimentazione CE Costi'!I15</f>
        <v>3100493</v>
      </c>
    </row>
    <row r="150" spans="1:35" s="793" customFormat="1">
      <c r="A150" s="665"/>
      <c r="B150" s="1454" t="s">
        <v>3048</v>
      </c>
      <c r="C150" s="1455"/>
      <c r="D150" s="1455"/>
      <c r="E150" s="1455"/>
      <c r="F150" s="1455"/>
      <c r="G150" s="1455"/>
      <c r="H150" s="1456" t="s">
        <v>3049</v>
      </c>
      <c r="I150" s="1457" t="s">
        <v>2699</v>
      </c>
      <c r="J150" s="1457" t="s">
        <v>2699</v>
      </c>
      <c r="K150" s="1457" t="s">
        <v>2699</v>
      </c>
      <c r="L150" s="1457" t="s">
        <v>2699</v>
      </c>
      <c r="M150" s="1457" t="s">
        <v>2699</v>
      </c>
      <c r="N150" s="1457" t="s">
        <v>2699</v>
      </c>
      <c r="O150" s="1457" t="s">
        <v>2699</v>
      </c>
      <c r="P150" s="1457" t="s">
        <v>2699</v>
      </c>
      <c r="Q150" s="1457" t="s">
        <v>2699</v>
      </c>
      <c r="R150" s="1457"/>
      <c r="S150" s="1457"/>
      <c r="T150" s="1457"/>
      <c r="U150" s="1457"/>
      <c r="V150" s="1457" t="s">
        <v>2699</v>
      </c>
      <c r="W150" s="1457" t="s">
        <v>2699</v>
      </c>
      <c r="X150" s="1457" t="s">
        <v>2699</v>
      </c>
      <c r="Y150" s="1457" t="s">
        <v>2699</v>
      </c>
      <c r="Z150" s="1457" t="s">
        <v>2699</v>
      </c>
      <c r="AA150" s="1457" t="s">
        <v>2699</v>
      </c>
      <c r="AB150" s="1457" t="s">
        <v>2699</v>
      </c>
      <c r="AC150" s="1458" t="s">
        <v>2699</v>
      </c>
      <c r="AD150" s="792">
        <f>ROUND((AH150/1000),0)-1</f>
        <v>686</v>
      </c>
      <c r="AE150" s="665" t="s">
        <v>3457</v>
      </c>
      <c r="AG150" s="784"/>
      <c r="AH150" s="800">
        <f ca="1">'Alimentazione CE Costi'!H16</f>
        <v>686680</v>
      </c>
      <c r="AI150" s="800">
        <f ca="1">'Alimentazione CE Costi'!I16</f>
        <v>583422</v>
      </c>
    </row>
    <row r="151" spans="1:35" s="793" customFormat="1">
      <c r="A151" s="665"/>
      <c r="B151" s="1454" t="s">
        <v>3050</v>
      </c>
      <c r="C151" s="1455"/>
      <c r="D151" s="1455"/>
      <c r="E151" s="1455"/>
      <c r="F151" s="1455"/>
      <c r="G151" s="1455"/>
      <c r="H151" s="1456" t="s">
        <v>3051</v>
      </c>
      <c r="I151" s="1457" t="s">
        <v>3052</v>
      </c>
      <c r="J151" s="1457" t="s">
        <v>3052</v>
      </c>
      <c r="K151" s="1457" t="s">
        <v>3052</v>
      </c>
      <c r="L151" s="1457" t="s">
        <v>3052</v>
      </c>
      <c r="M151" s="1457" t="s">
        <v>3052</v>
      </c>
      <c r="N151" s="1457" t="s">
        <v>3052</v>
      </c>
      <c r="O151" s="1457" t="s">
        <v>3052</v>
      </c>
      <c r="P151" s="1457" t="s">
        <v>3052</v>
      </c>
      <c r="Q151" s="1457" t="s">
        <v>3052</v>
      </c>
      <c r="R151" s="1457"/>
      <c r="S151" s="1457"/>
      <c r="T151" s="1457"/>
      <c r="U151" s="1457"/>
      <c r="V151" s="1457" t="s">
        <v>3052</v>
      </c>
      <c r="W151" s="1457" t="s">
        <v>3052</v>
      </c>
      <c r="X151" s="1457" t="s">
        <v>3052</v>
      </c>
      <c r="Y151" s="1457" t="s">
        <v>3052</v>
      </c>
      <c r="Z151" s="1457" t="s">
        <v>3052</v>
      </c>
      <c r="AA151" s="1457" t="s">
        <v>3052</v>
      </c>
      <c r="AB151" s="1457" t="s">
        <v>3052</v>
      </c>
      <c r="AC151" s="1458" t="s">
        <v>3052</v>
      </c>
      <c r="AD151" s="792">
        <f>ROUND((AH151/1000),0)</f>
        <v>1664</v>
      </c>
      <c r="AE151" s="665" t="s">
        <v>3457</v>
      </c>
      <c r="AG151" s="784"/>
      <c r="AH151" s="800">
        <f ca="1">'Alimentazione CE Costi'!H17</f>
        <v>1663847</v>
      </c>
      <c r="AI151" s="800">
        <f ca="1">'Alimentazione CE Costi'!I17</f>
        <v>2933919</v>
      </c>
    </row>
    <row r="152" spans="1:35" s="793" customFormat="1">
      <c r="A152" s="665"/>
      <c r="B152" s="1454" t="s">
        <v>3053</v>
      </c>
      <c r="C152" s="1455"/>
      <c r="D152" s="1455"/>
      <c r="E152" s="1455"/>
      <c r="F152" s="1455"/>
      <c r="G152" s="1455"/>
      <c r="H152" s="1451" t="s">
        <v>3054</v>
      </c>
      <c r="I152" s="1452" t="s">
        <v>3055</v>
      </c>
      <c r="J152" s="1452" t="s">
        <v>3055</v>
      </c>
      <c r="K152" s="1452" t="s">
        <v>3055</v>
      </c>
      <c r="L152" s="1452" t="s">
        <v>3055</v>
      </c>
      <c r="M152" s="1452" t="s">
        <v>3055</v>
      </c>
      <c r="N152" s="1452" t="s">
        <v>3055</v>
      </c>
      <c r="O152" s="1452" t="s">
        <v>3055</v>
      </c>
      <c r="P152" s="1452" t="s">
        <v>3055</v>
      </c>
      <c r="Q152" s="1452" t="s">
        <v>3055</v>
      </c>
      <c r="R152" s="1452"/>
      <c r="S152" s="1452"/>
      <c r="T152" s="1452"/>
      <c r="U152" s="1452"/>
      <c r="V152" s="1452" t="s">
        <v>3055</v>
      </c>
      <c r="W152" s="1452" t="s">
        <v>3055</v>
      </c>
      <c r="X152" s="1452" t="s">
        <v>3055</v>
      </c>
      <c r="Y152" s="1452" t="s">
        <v>3055</v>
      </c>
      <c r="Z152" s="1452" t="s">
        <v>3055</v>
      </c>
      <c r="AA152" s="1452" t="s">
        <v>3055</v>
      </c>
      <c r="AB152" s="1452" t="s">
        <v>3055</v>
      </c>
      <c r="AC152" s="1453" t="s">
        <v>3055</v>
      </c>
      <c r="AD152" s="792">
        <f t="shared" ref="AD152:AD157" si="4">ROUND((AH152/1000),0)</f>
        <v>2</v>
      </c>
      <c r="AE152" s="665" t="s">
        <v>3457</v>
      </c>
      <c r="AG152" s="784"/>
      <c r="AH152" s="800">
        <f ca="1">'Alimentazione CE Costi'!H18</f>
        <v>1998</v>
      </c>
      <c r="AI152" s="800">
        <f ca="1">'Alimentazione CE Costi'!I18</f>
        <v>20500</v>
      </c>
    </row>
    <row r="153" spans="1:35" s="793" customFormat="1">
      <c r="A153" s="665"/>
      <c r="B153" s="1454" t="s">
        <v>3056</v>
      </c>
      <c r="C153" s="1455"/>
      <c r="D153" s="1455"/>
      <c r="E153" s="1455"/>
      <c r="F153" s="1455"/>
      <c r="G153" s="1455"/>
      <c r="H153" s="1451" t="s">
        <v>3057</v>
      </c>
      <c r="I153" s="1452" t="s">
        <v>3058</v>
      </c>
      <c r="J153" s="1452" t="s">
        <v>3058</v>
      </c>
      <c r="K153" s="1452" t="s">
        <v>3058</v>
      </c>
      <c r="L153" s="1452" t="s">
        <v>3058</v>
      </c>
      <c r="M153" s="1452" t="s">
        <v>3058</v>
      </c>
      <c r="N153" s="1452" t="s">
        <v>3058</v>
      </c>
      <c r="O153" s="1452" t="s">
        <v>3058</v>
      </c>
      <c r="P153" s="1452" t="s">
        <v>3058</v>
      </c>
      <c r="Q153" s="1452" t="s">
        <v>3058</v>
      </c>
      <c r="R153" s="1452"/>
      <c r="S153" s="1452"/>
      <c r="T153" s="1452"/>
      <c r="U153" s="1452"/>
      <c r="V153" s="1452" t="s">
        <v>3058</v>
      </c>
      <c r="W153" s="1452" t="s">
        <v>3058</v>
      </c>
      <c r="X153" s="1452" t="s">
        <v>3058</v>
      </c>
      <c r="Y153" s="1452" t="s">
        <v>3058</v>
      </c>
      <c r="Z153" s="1452" t="s">
        <v>3058</v>
      </c>
      <c r="AA153" s="1452" t="s">
        <v>3058</v>
      </c>
      <c r="AB153" s="1452" t="s">
        <v>3058</v>
      </c>
      <c r="AC153" s="1453" t="s">
        <v>3058</v>
      </c>
      <c r="AD153" s="792">
        <f t="shared" si="4"/>
        <v>1</v>
      </c>
      <c r="AE153" s="665" t="s">
        <v>3457</v>
      </c>
      <c r="AG153" s="784"/>
      <c r="AH153" s="800">
        <f ca="1">'Alimentazione CE Costi'!H19</f>
        <v>766</v>
      </c>
      <c r="AI153" s="800">
        <f ca="1">'Alimentazione CE Costi'!I19</f>
        <v>3000</v>
      </c>
    </row>
    <row r="154" spans="1:35" s="793" customFormat="1">
      <c r="A154" s="665"/>
      <c r="B154" s="1454" t="s">
        <v>3059</v>
      </c>
      <c r="C154" s="1455"/>
      <c r="D154" s="1455"/>
      <c r="E154" s="1455"/>
      <c r="F154" s="1455"/>
      <c r="G154" s="1455"/>
      <c r="H154" s="1451" t="s">
        <v>3060</v>
      </c>
      <c r="I154" s="1452" t="s">
        <v>3061</v>
      </c>
      <c r="J154" s="1452" t="s">
        <v>3061</v>
      </c>
      <c r="K154" s="1452" t="s">
        <v>3061</v>
      </c>
      <c r="L154" s="1452" t="s">
        <v>3061</v>
      </c>
      <c r="M154" s="1452" t="s">
        <v>3061</v>
      </c>
      <c r="N154" s="1452" t="s">
        <v>3061</v>
      </c>
      <c r="O154" s="1452" t="s">
        <v>3061</v>
      </c>
      <c r="P154" s="1452" t="s">
        <v>3061</v>
      </c>
      <c r="Q154" s="1452" t="s">
        <v>3061</v>
      </c>
      <c r="R154" s="1452"/>
      <c r="S154" s="1452"/>
      <c r="T154" s="1452"/>
      <c r="U154" s="1452"/>
      <c r="V154" s="1452" t="s">
        <v>3061</v>
      </c>
      <c r="W154" s="1452" t="s">
        <v>3061</v>
      </c>
      <c r="X154" s="1452" t="s">
        <v>3061</v>
      </c>
      <c r="Y154" s="1452" t="s">
        <v>3061</v>
      </c>
      <c r="Z154" s="1452" t="s">
        <v>3061</v>
      </c>
      <c r="AA154" s="1452" t="s">
        <v>3061</v>
      </c>
      <c r="AB154" s="1452" t="s">
        <v>3061</v>
      </c>
      <c r="AC154" s="1453" t="s">
        <v>3061</v>
      </c>
      <c r="AD154" s="792">
        <f t="shared" si="4"/>
        <v>7</v>
      </c>
      <c r="AE154" s="665" t="s">
        <v>3457</v>
      </c>
      <c r="AG154" s="784"/>
      <c r="AH154" s="800">
        <f ca="1">'Alimentazione CE Costi'!H20</f>
        <v>6500</v>
      </c>
      <c r="AI154" s="800">
        <f ca="1">'Alimentazione CE Costi'!I20</f>
        <v>8000</v>
      </c>
    </row>
    <row r="155" spans="1:35" s="793" customFormat="1">
      <c r="A155" s="665"/>
      <c r="B155" s="1454" t="s">
        <v>3062</v>
      </c>
      <c r="C155" s="1455"/>
      <c r="D155" s="1455"/>
      <c r="E155" s="1455"/>
      <c r="F155" s="1455"/>
      <c r="G155" s="1455"/>
      <c r="H155" s="1451" t="s">
        <v>3063</v>
      </c>
      <c r="I155" s="1452" t="s">
        <v>3064</v>
      </c>
      <c r="J155" s="1452" t="s">
        <v>3064</v>
      </c>
      <c r="K155" s="1452" t="s">
        <v>3064</v>
      </c>
      <c r="L155" s="1452" t="s">
        <v>3064</v>
      </c>
      <c r="M155" s="1452" t="s">
        <v>3064</v>
      </c>
      <c r="N155" s="1452" t="s">
        <v>3064</v>
      </c>
      <c r="O155" s="1452" t="s">
        <v>3064</v>
      </c>
      <c r="P155" s="1452" t="s">
        <v>3064</v>
      </c>
      <c r="Q155" s="1452" t="s">
        <v>3064</v>
      </c>
      <c r="R155" s="1452"/>
      <c r="S155" s="1452"/>
      <c r="T155" s="1452"/>
      <c r="U155" s="1452"/>
      <c r="V155" s="1452" t="s">
        <v>3064</v>
      </c>
      <c r="W155" s="1452" t="s">
        <v>3064</v>
      </c>
      <c r="X155" s="1452" t="s">
        <v>3064</v>
      </c>
      <c r="Y155" s="1452" t="s">
        <v>3064</v>
      </c>
      <c r="Z155" s="1452" t="s">
        <v>3064</v>
      </c>
      <c r="AA155" s="1452" t="s">
        <v>3064</v>
      </c>
      <c r="AB155" s="1452" t="s">
        <v>3064</v>
      </c>
      <c r="AC155" s="1453" t="s">
        <v>3064</v>
      </c>
      <c r="AD155" s="792">
        <f t="shared" si="4"/>
        <v>0</v>
      </c>
      <c r="AE155" s="665" t="s">
        <v>3457</v>
      </c>
      <c r="AG155" s="784"/>
      <c r="AH155" s="800">
        <f ca="1">'Alimentazione CE Costi'!H21</f>
        <v>0</v>
      </c>
      <c r="AI155" s="800">
        <f ca="1">'Alimentazione CE Costi'!I21</f>
        <v>0</v>
      </c>
    </row>
    <row r="156" spans="1:35" s="793" customFormat="1">
      <c r="A156" s="665"/>
      <c r="B156" s="1454" t="s">
        <v>3065</v>
      </c>
      <c r="C156" s="1455"/>
      <c r="D156" s="1455"/>
      <c r="E156" s="1455"/>
      <c r="F156" s="1455"/>
      <c r="G156" s="1455"/>
      <c r="H156" s="1451" t="s">
        <v>3066</v>
      </c>
      <c r="I156" s="1452" t="s">
        <v>3067</v>
      </c>
      <c r="J156" s="1452" t="s">
        <v>3067</v>
      </c>
      <c r="K156" s="1452" t="s">
        <v>3067</v>
      </c>
      <c r="L156" s="1452" t="s">
        <v>3067</v>
      </c>
      <c r="M156" s="1452" t="s">
        <v>3067</v>
      </c>
      <c r="N156" s="1452" t="s">
        <v>3067</v>
      </c>
      <c r="O156" s="1452" t="s">
        <v>3067</v>
      </c>
      <c r="P156" s="1452" t="s">
        <v>3067</v>
      </c>
      <c r="Q156" s="1452" t="s">
        <v>3067</v>
      </c>
      <c r="R156" s="1452"/>
      <c r="S156" s="1452"/>
      <c r="T156" s="1452"/>
      <c r="U156" s="1452"/>
      <c r="V156" s="1452" t="s">
        <v>3067</v>
      </c>
      <c r="W156" s="1452" t="s">
        <v>3067</v>
      </c>
      <c r="X156" s="1452" t="s">
        <v>3067</v>
      </c>
      <c r="Y156" s="1452" t="s">
        <v>3067</v>
      </c>
      <c r="Z156" s="1452" t="s">
        <v>3067</v>
      </c>
      <c r="AA156" s="1452" t="s">
        <v>3067</v>
      </c>
      <c r="AB156" s="1452" t="s">
        <v>3067</v>
      </c>
      <c r="AC156" s="1453" t="s">
        <v>3067</v>
      </c>
      <c r="AD156" s="792">
        <f>ROUND((AH156/1000),0)-1</f>
        <v>493</v>
      </c>
      <c r="AE156" s="665" t="s">
        <v>3457</v>
      </c>
      <c r="AG156" s="784"/>
      <c r="AH156" s="800">
        <f ca="1">'Alimentazione CE Costi'!H22</f>
        <v>493683</v>
      </c>
      <c r="AI156" s="800">
        <f ca="1">'Alimentazione CE Costi'!I22</f>
        <v>721357</v>
      </c>
    </row>
    <row r="157" spans="1:35" s="793" customFormat="1">
      <c r="A157" s="665" t="s">
        <v>2617</v>
      </c>
      <c r="B157" s="1454" t="s">
        <v>3068</v>
      </c>
      <c r="C157" s="1455"/>
      <c r="D157" s="1455"/>
      <c r="E157" s="1455"/>
      <c r="F157" s="1455"/>
      <c r="G157" s="1455"/>
      <c r="H157" s="1451" t="s">
        <v>1333</v>
      </c>
      <c r="I157" s="1452" t="s">
        <v>1334</v>
      </c>
      <c r="J157" s="1452" t="s">
        <v>1334</v>
      </c>
      <c r="K157" s="1452" t="s">
        <v>1334</v>
      </c>
      <c r="L157" s="1452" t="s">
        <v>1334</v>
      </c>
      <c r="M157" s="1452" t="s">
        <v>1334</v>
      </c>
      <c r="N157" s="1452" t="s">
        <v>1334</v>
      </c>
      <c r="O157" s="1452" t="s">
        <v>1334</v>
      </c>
      <c r="P157" s="1452" t="s">
        <v>1334</v>
      </c>
      <c r="Q157" s="1452" t="s">
        <v>1334</v>
      </c>
      <c r="R157" s="1452"/>
      <c r="S157" s="1452"/>
      <c r="T157" s="1452"/>
      <c r="U157" s="1452"/>
      <c r="V157" s="1452" t="s">
        <v>1334</v>
      </c>
      <c r="W157" s="1452" t="s">
        <v>1334</v>
      </c>
      <c r="X157" s="1452" t="s">
        <v>1334</v>
      </c>
      <c r="Y157" s="1452" t="s">
        <v>1334</v>
      </c>
      <c r="Z157" s="1452" t="s">
        <v>1334</v>
      </c>
      <c r="AA157" s="1452" t="s">
        <v>1334</v>
      </c>
      <c r="AB157" s="1452" t="s">
        <v>1334</v>
      </c>
      <c r="AC157" s="1453" t="s">
        <v>1334</v>
      </c>
      <c r="AD157" s="792">
        <f t="shared" si="4"/>
        <v>3211</v>
      </c>
      <c r="AE157" s="665" t="s">
        <v>3457</v>
      </c>
      <c r="AG157" s="784"/>
      <c r="AH157" s="800">
        <f ca="1">'Alimentazione CE Costi'!H24+'Alimentazione CE Costi'!H25+'Alimentazione CE Costi'!H26+'Alimentazione CE Costi'!H27+'Alimentazione CE Costi'!H28+'Alimentazione CE Costi'!H29+'Alimentazione CE Costi'!H30+'Alimentazione CE Costi'!H31+'Alimentazione CE Costi'!H32+'Alimentazione CE Costi'!H33+'Alimentazione CE Costi'!H34</f>
        <v>3211182</v>
      </c>
      <c r="AI157" s="800">
        <f ca="1">'Alimentazione CE Costi'!I24+'Alimentazione CE Costi'!I25+'Alimentazione CE Costi'!I26+'Alimentazione CE Costi'!I27+'Alimentazione CE Costi'!I28+'Alimentazione CE Costi'!I29+'Alimentazione CE Costi'!I30+'Alimentazione CE Costi'!I31+'Alimentazione CE Costi'!I32+'Alimentazione CE Costi'!I33+'Alimentazione CE Costi'!I34</f>
        <v>0</v>
      </c>
    </row>
    <row r="158" spans="1:35" s="793" customFormat="1">
      <c r="A158" s="789"/>
      <c r="B158" s="1418" t="s">
        <v>1335</v>
      </c>
      <c r="C158" s="1419"/>
      <c r="D158" s="1419"/>
      <c r="E158" s="1419"/>
      <c r="F158" s="1419"/>
      <c r="G158" s="1419"/>
      <c r="H158" s="1429" t="s">
        <v>1336</v>
      </c>
      <c r="I158" s="1430" t="s">
        <v>1336</v>
      </c>
      <c r="J158" s="1430" t="s">
        <v>1336</v>
      </c>
      <c r="K158" s="1430" t="s">
        <v>1336</v>
      </c>
      <c r="L158" s="1430" t="s">
        <v>1336</v>
      </c>
      <c r="M158" s="1430" t="s">
        <v>1336</v>
      </c>
      <c r="N158" s="1430" t="s">
        <v>1336</v>
      </c>
      <c r="O158" s="1430" t="s">
        <v>1336</v>
      </c>
      <c r="P158" s="1430" t="s">
        <v>1336</v>
      </c>
      <c r="Q158" s="1430" t="s">
        <v>1336</v>
      </c>
      <c r="R158" s="1430"/>
      <c r="S158" s="1430"/>
      <c r="T158" s="1430"/>
      <c r="U158" s="1430"/>
      <c r="V158" s="1430" t="s">
        <v>1336</v>
      </c>
      <c r="W158" s="1430" t="s">
        <v>1336</v>
      </c>
      <c r="X158" s="1430" t="s">
        <v>1336</v>
      </c>
      <c r="Y158" s="1430" t="s">
        <v>1336</v>
      </c>
      <c r="Z158" s="1430" t="s">
        <v>1336</v>
      </c>
      <c r="AA158" s="1430" t="s">
        <v>1336</v>
      </c>
      <c r="AB158" s="1430" t="s">
        <v>1336</v>
      </c>
      <c r="AC158" s="1431" t="s">
        <v>1336</v>
      </c>
      <c r="AD158" s="788">
        <f>SUM(AD159:AD165)</f>
        <v>478</v>
      </c>
      <c r="AE158" s="789" t="s">
        <v>3457</v>
      </c>
      <c r="AF158" s="644" t="s">
        <v>3458</v>
      </c>
      <c r="AG158" s="784"/>
      <c r="AH158" s="790">
        <f ca="1">SUM(AH159:AH165)</f>
        <v>477391</v>
      </c>
      <c r="AI158" s="790">
        <f ca="1">SUM(AI159:AI165)</f>
        <v>421100</v>
      </c>
    </row>
    <row r="159" spans="1:35" s="793" customFormat="1">
      <c r="A159" s="665"/>
      <c r="B159" s="1454" t="s">
        <v>1337</v>
      </c>
      <c r="C159" s="1455"/>
      <c r="D159" s="1455"/>
      <c r="E159" s="1455"/>
      <c r="F159" s="1455"/>
      <c r="G159" s="1455"/>
      <c r="H159" s="1451" t="s">
        <v>1338</v>
      </c>
      <c r="I159" s="1452" t="s">
        <v>1338</v>
      </c>
      <c r="J159" s="1452" t="s">
        <v>1338</v>
      </c>
      <c r="K159" s="1452" t="s">
        <v>1338</v>
      </c>
      <c r="L159" s="1452" t="s">
        <v>1338</v>
      </c>
      <c r="M159" s="1452" t="s">
        <v>1338</v>
      </c>
      <c r="N159" s="1452" t="s">
        <v>1338</v>
      </c>
      <c r="O159" s="1452" t="s">
        <v>1338</v>
      </c>
      <c r="P159" s="1452" t="s">
        <v>1338</v>
      </c>
      <c r="Q159" s="1452" t="s">
        <v>1338</v>
      </c>
      <c r="R159" s="1452"/>
      <c r="S159" s="1452"/>
      <c r="T159" s="1452"/>
      <c r="U159" s="1452"/>
      <c r="V159" s="1452" t="s">
        <v>1338</v>
      </c>
      <c r="W159" s="1452" t="s">
        <v>1338</v>
      </c>
      <c r="X159" s="1452" t="s">
        <v>1338</v>
      </c>
      <c r="Y159" s="1452" t="s">
        <v>1338</v>
      </c>
      <c r="Z159" s="1452" t="s">
        <v>1338</v>
      </c>
      <c r="AA159" s="1452" t="s">
        <v>1338</v>
      </c>
      <c r="AB159" s="1452" t="s">
        <v>1338</v>
      </c>
      <c r="AC159" s="1453" t="s">
        <v>1338</v>
      </c>
      <c r="AD159" s="792">
        <f t="shared" ref="AD159:AD165" si="5">ROUND((AH159/1000),0)</f>
        <v>7</v>
      </c>
      <c r="AE159" s="665" t="s">
        <v>3457</v>
      </c>
      <c r="AG159" s="784"/>
      <c r="AH159" s="800">
        <f ca="1">'Alimentazione CE Costi'!H36</f>
        <v>6894</v>
      </c>
      <c r="AI159" s="800">
        <f ca="1">'Alimentazione CE Costi'!I36</f>
        <v>5000</v>
      </c>
    </row>
    <row r="160" spans="1:35" s="793" customFormat="1">
      <c r="A160" s="665"/>
      <c r="B160" s="1454" t="s">
        <v>1339</v>
      </c>
      <c r="C160" s="1455"/>
      <c r="D160" s="1455"/>
      <c r="E160" s="1455"/>
      <c r="F160" s="1455"/>
      <c r="G160" s="1455"/>
      <c r="H160" s="1451" t="s">
        <v>1340</v>
      </c>
      <c r="I160" s="1452" t="s">
        <v>1340</v>
      </c>
      <c r="J160" s="1452" t="s">
        <v>1340</v>
      </c>
      <c r="K160" s="1452" t="s">
        <v>1340</v>
      </c>
      <c r="L160" s="1452" t="s">
        <v>1340</v>
      </c>
      <c r="M160" s="1452" t="s">
        <v>1340</v>
      </c>
      <c r="N160" s="1452" t="s">
        <v>1340</v>
      </c>
      <c r="O160" s="1452" t="s">
        <v>1340</v>
      </c>
      <c r="P160" s="1452" t="s">
        <v>1340</v>
      </c>
      <c r="Q160" s="1452" t="s">
        <v>1340</v>
      </c>
      <c r="R160" s="1452"/>
      <c r="S160" s="1452"/>
      <c r="T160" s="1452"/>
      <c r="U160" s="1452"/>
      <c r="V160" s="1452" t="s">
        <v>1340</v>
      </c>
      <c r="W160" s="1452" t="s">
        <v>1340</v>
      </c>
      <c r="X160" s="1452" t="s">
        <v>1340</v>
      </c>
      <c r="Y160" s="1452" t="s">
        <v>1340</v>
      </c>
      <c r="Z160" s="1452" t="s">
        <v>1340</v>
      </c>
      <c r="AA160" s="1452" t="s">
        <v>1340</v>
      </c>
      <c r="AB160" s="1452" t="s">
        <v>1340</v>
      </c>
      <c r="AC160" s="1453" t="s">
        <v>1340</v>
      </c>
      <c r="AD160" s="792">
        <f t="shared" si="5"/>
        <v>48</v>
      </c>
      <c r="AE160" s="665" t="s">
        <v>3457</v>
      </c>
      <c r="AG160" s="784"/>
      <c r="AH160" s="800">
        <f ca="1">'Alimentazione CE Costi'!H37</f>
        <v>48252</v>
      </c>
      <c r="AI160" s="800">
        <f ca="1">'Alimentazione CE Costi'!I37</f>
        <v>150000</v>
      </c>
    </row>
    <row r="161" spans="1:35" s="793" customFormat="1">
      <c r="A161" s="665"/>
      <c r="B161" s="1454" t="s">
        <v>1341</v>
      </c>
      <c r="C161" s="1455"/>
      <c r="D161" s="1455"/>
      <c r="E161" s="1455"/>
      <c r="F161" s="1455"/>
      <c r="G161" s="1455"/>
      <c r="H161" s="1451" t="s">
        <v>1342</v>
      </c>
      <c r="I161" s="1452" t="s">
        <v>1342</v>
      </c>
      <c r="J161" s="1452" t="s">
        <v>1342</v>
      </c>
      <c r="K161" s="1452" t="s">
        <v>1342</v>
      </c>
      <c r="L161" s="1452" t="s">
        <v>1342</v>
      </c>
      <c r="M161" s="1452" t="s">
        <v>1342</v>
      </c>
      <c r="N161" s="1452" t="s">
        <v>1342</v>
      </c>
      <c r="O161" s="1452" t="s">
        <v>1342</v>
      </c>
      <c r="P161" s="1452" t="s">
        <v>1342</v>
      </c>
      <c r="Q161" s="1452" t="s">
        <v>1342</v>
      </c>
      <c r="R161" s="1452"/>
      <c r="S161" s="1452"/>
      <c r="T161" s="1452"/>
      <c r="U161" s="1452"/>
      <c r="V161" s="1452" t="s">
        <v>1342</v>
      </c>
      <c r="W161" s="1452" t="s">
        <v>1342</v>
      </c>
      <c r="X161" s="1452" t="s">
        <v>1342</v>
      </c>
      <c r="Y161" s="1452" t="s">
        <v>1342</v>
      </c>
      <c r="Z161" s="1452" t="s">
        <v>1342</v>
      </c>
      <c r="AA161" s="1452" t="s">
        <v>1342</v>
      </c>
      <c r="AB161" s="1452" t="s">
        <v>1342</v>
      </c>
      <c r="AC161" s="1453" t="s">
        <v>1342</v>
      </c>
      <c r="AD161" s="792">
        <f t="shared" si="5"/>
        <v>10</v>
      </c>
      <c r="AE161" s="665" t="s">
        <v>3457</v>
      </c>
      <c r="AG161" s="784"/>
      <c r="AH161" s="800">
        <f ca="1">'Alimentazione CE Costi'!H38</f>
        <v>10000</v>
      </c>
      <c r="AI161" s="800">
        <f ca="1">'Alimentazione CE Costi'!I38</f>
        <v>10000</v>
      </c>
    </row>
    <row r="162" spans="1:35" s="793" customFormat="1">
      <c r="A162" s="665"/>
      <c r="B162" s="1454" t="s">
        <v>1343</v>
      </c>
      <c r="C162" s="1455"/>
      <c r="D162" s="1455"/>
      <c r="E162" s="1455"/>
      <c r="F162" s="1455"/>
      <c r="G162" s="1455"/>
      <c r="H162" s="1451" t="s">
        <v>1344</v>
      </c>
      <c r="I162" s="1452" t="s">
        <v>1344</v>
      </c>
      <c r="J162" s="1452" t="s">
        <v>1344</v>
      </c>
      <c r="K162" s="1452" t="s">
        <v>1344</v>
      </c>
      <c r="L162" s="1452" t="s">
        <v>1344</v>
      </c>
      <c r="M162" s="1452" t="s">
        <v>1344</v>
      </c>
      <c r="N162" s="1452" t="s">
        <v>1344</v>
      </c>
      <c r="O162" s="1452" t="s">
        <v>1344</v>
      </c>
      <c r="P162" s="1452" t="s">
        <v>1344</v>
      </c>
      <c r="Q162" s="1452" t="s">
        <v>1344</v>
      </c>
      <c r="R162" s="1452"/>
      <c r="S162" s="1452"/>
      <c r="T162" s="1452"/>
      <c r="U162" s="1452"/>
      <c r="V162" s="1452" t="s">
        <v>1344</v>
      </c>
      <c r="W162" s="1452" t="s">
        <v>1344</v>
      </c>
      <c r="X162" s="1452" t="s">
        <v>1344</v>
      </c>
      <c r="Y162" s="1452" t="s">
        <v>1344</v>
      </c>
      <c r="Z162" s="1452" t="s">
        <v>1344</v>
      </c>
      <c r="AA162" s="1452" t="s">
        <v>1344</v>
      </c>
      <c r="AB162" s="1452" t="s">
        <v>1344</v>
      </c>
      <c r="AC162" s="1453" t="s">
        <v>1344</v>
      </c>
      <c r="AD162" s="792">
        <f t="shared" si="5"/>
        <v>131</v>
      </c>
      <c r="AE162" s="665" t="s">
        <v>3457</v>
      </c>
      <c r="AG162" s="784"/>
      <c r="AH162" s="800">
        <f ca="1">'Alimentazione CE Costi'!H40+'Alimentazione CE Costi'!H41+'Alimentazione CE Costi'!H42</f>
        <v>130535</v>
      </c>
      <c r="AI162" s="800">
        <f ca="1">'Alimentazione CE Costi'!I40+'Alimentazione CE Costi'!I41+'Alimentazione CE Costi'!I42</f>
        <v>188000</v>
      </c>
    </row>
    <row r="163" spans="1:35" s="793" customFormat="1">
      <c r="A163" s="665"/>
      <c r="B163" s="1454" t="s">
        <v>1345</v>
      </c>
      <c r="C163" s="1455"/>
      <c r="D163" s="1455"/>
      <c r="E163" s="1455"/>
      <c r="F163" s="1455"/>
      <c r="G163" s="1455"/>
      <c r="H163" s="1451" t="s">
        <v>1346</v>
      </c>
      <c r="I163" s="1452" t="s">
        <v>1346</v>
      </c>
      <c r="J163" s="1452" t="s">
        <v>1346</v>
      </c>
      <c r="K163" s="1452" t="s">
        <v>1346</v>
      </c>
      <c r="L163" s="1452" t="s">
        <v>1346</v>
      </c>
      <c r="M163" s="1452" t="s">
        <v>1346</v>
      </c>
      <c r="N163" s="1452" t="s">
        <v>1346</v>
      </c>
      <c r="O163" s="1452" t="s">
        <v>1346</v>
      </c>
      <c r="P163" s="1452" t="s">
        <v>1346</v>
      </c>
      <c r="Q163" s="1452" t="s">
        <v>1346</v>
      </c>
      <c r="R163" s="1452"/>
      <c r="S163" s="1452"/>
      <c r="T163" s="1452"/>
      <c r="U163" s="1452"/>
      <c r="V163" s="1452" t="s">
        <v>1346</v>
      </c>
      <c r="W163" s="1452" t="s">
        <v>1346</v>
      </c>
      <c r="X163" s="1452" t="s">
        <v>1346</v>
      </c>
      <c r="Y163" s="1452" t="s">
        <v>1346</v>
      </c>
      <c r="Z163" s="1452" t="s">
        <v>1346</v>
      </c>
      <c r="AA163" s="1452" t="s">
        <v>1346</v>
      </c>
      <c r="AB163" s="1452" t="s">
        <v>1346</v>
      </c>
      <c r="AC163" s="1453" t="s">
        <v>1346</v>
      </c>
      <c r="AD163" s="792">
        <f t="shared" si="5"/>
        <v>23</v>
      </c>
      <c r="AE163" s="665" t="s">
        <v>3457</v>
      </c>
      <c r="AG163" s="784"/>
      <c r="AH163" s="800">
        <f ca="1">'Alimentazione CE Costi'!H44+'Alimentazione CE Costi'!H45</f>
        <v>22557</v>
      </c>
      <c r="AI163" s="800">
        <f ca="1">'Alimentazione CE Costi'!I44+'Alimentazione CE Costi'!I45</f>
        <v>28100</v>
      </c>
    </row>
    <row r="164" spans="1:35" s="793" customFormat="1">
      <c r="A164" s="665"/>
      <c r="B164" s="1454" t="s">
        <v>1347</v>
      </c>
      <c r="C164" s="1455"/>
      <c r="D164" s="1455"/>
      <c r="E164" s="1455"/>
      <c r="F164" s="1455"/>
      <c r="G164" s="1455"/>
      <c r="H164" s="1451" t="s">
        <v>1348</v>
      </c>
      <c r="I164" s="1452" t="s">
        <v>1349</v>
      </c>
      <c r="J164" s="1452" t="s">
        <v>1349</v>
      </c>
      <c r="K164" s="1452" t="s">
        <v>1349</v>
      </c>
      <c r="L164" s="1452" t="s">
        <v>1349</v>
      </c>
      <c r="M164" s="1452" t="s">
        <v>1349</v>
      </c>
      <c r="N164" s="1452" t="s">
        <v>1349</v>
      </c>
      <c r="O164" s="1452" t="s">
        <v>1349</v>
      </c>
      <c r="P164" s="1452" t="s">
        <v>1349</v>
      </c>
      <c r="Q164" s="1452" t="s">
        <v>1349</v>
      </c>
      <c r="R164" s="1452"/>
      <c r="S164" s="1452"/>
      <c r="T164" s="1452"/>
      <c r="U164" s="1452"/>
      <c r="V164" s="1452" t="s">
        <v>1349</v>
      </c>
      <c r="W164" s="1452" t="s">
        <v>1349</v>
      </c>
      <c r="X164" s="1452" t="s">
        <v>1349</v>
      </c>
      <c r="Y164" s="1452" t="s">
        <v>1349</v>
      </c>
      <c r="Z164" s="1452" t="s">
        <v>1349</v>
      </c>
      <c r="AA164" s="1452" t="s">
        <v>1349</v>
      </c>
      <c r="AB164" s="1452" t="s">
        <v>1349</v>
      </c>
      <c r="AC164" s="1453" t="s">
        <v>1349</v>
      </c>
      <c r="AD164" s="792">
        <f t="shared" si="5"/>
        <v>95</v>
      </c>
      <c r="AE164" s="665" t="s">
        <v>3457</v>
      </c>
      <c r="AG164" s="784"/>
      <c r="AH164" s="800">
        <f ca="1">'Alimentazione CE Costi'!H46</f>
        <v>95089</v>
      </c>
      <c r="AI164" s="800">
        <f ca="1">'Alimentazione CE Costi'!I46</f>
        <v>40000</v>
      </c>
    </row>
    <row r="165" spans="1:35" s="793" customFormat="1">
      <c r="A165" s="665" t="s">
        <v>2617</v>
      </c>
      <c r="B165" s="1454" t="s">
        <v>1350</v>
      </c>
      <c r="C165" s="1455"/>
      <c r="D165" s="1455"/>
      <c r="E165" s="1455"/>
      <c r="F165" s="1455"/>
      <c r="G165" s="1455"/>
      <c r="H165" s="1451" t="s">
        <v>1351</v>
      </c>
      <c r="I165" s="1452" t="s">
        <v>1352</v>
      </c>
      <c r="J165" s="1452" t="s">
        <v>1352</v>
      </c>
      <c r="K165" s="1452" t="s">
        <v>1352</v>
      </c>
      <c r="L165" s="1452" t="s">
        <v>1352</v>
      </c>
      <c r="M165" s="1452" t="s">
        <v>1352</v>
      </c>
      <c r="N165" s="1452" t="s">
        <v>1352</v>
      </c>
      <c r="O165" s="1452" t="s">
        <v>1352</v>
      </c>
      <c r="P165" s="1452" t="s">
        <v>1352</v>
      </c>
      <c r="Q165" s="1452" t="s">
        <v>1352</v>
      </c>
      <c r="R165" s="1452"/>
      <c r="S165" s="1452"/>
      <c r="T165" s="1452"/>
      <c r="U165" s="1452"/>
      <c r="V165" s="1452" t="s">
        <v>1352</v>
      </c>
      <c r="W165" s="1452" t="s">
        <v>1352</v>
      </c>
      <c r="X165" s="1452" t="s">
        <v>1352</v>
      </c>
      <c r="Y165" s="1452" t="s">
        <v>1352</v>
      </c>
      <c r="Z165" s="1452" t="s">
        <v>1352</v>
      </c>
      <c r="AA165" s="1452" t="s">
        <v>1352</v>
      </c>
      <c r="AB165" s="1452" t="s">
        <v>1352</v>
      </c>
      <c r="AC165" s="1453" t="s">
        <v>1352</v>
      </c>
      <c r="AD165" s="792">
        <f t="shared" si="5"/>
        <v>164</v>
      </c>
      <c r="AE165" s="665" t="s">
        <v>3457</v>
      </c>
      <c r="AG165" s="784"/>
      <c r="AH165" s="800">
        <f ca="1">'Alimentazione CE Costi'!H48+'Alimentazione CE Costi'!H49+'Alimentazione CE Costi'!H50+'Alimentazione CE Costi'!H51+'Alimentazione CE Costi'!H52+'Alimentazione CE Costi'!H53</f>
        <v>164064</v>
      </c>
      <c r="AI165" s="800">
        <f ca="1">'Alimentazione CE Costi'!I48+'Alimentazione CE Costi'!I49+'Alimentazione CE Costi'!I50+'Alimentazione CE Costi'!I51+'Alimentazione CE Costi'!I52+'Alimentazione CE Costi'!I53</f>
        <v>0</v>
      </c>
    </row>
    <row r="166" spans="1:35" s="793" customFormat="1">
      <c r="A166" s="782"/>
      <c r="B166" s="1413" t="s">
        <v>1353</v>
      </c>
      <c r="C166" s="1414"/>
      <c r="D166" s="1414"/>
      <c r="E166" s="1414"/>
      <c r="F166" s="1414"/>
      <c r="G166" s="1414"/>
      <c r="H166" s="1415" t="s">
        <v>1354</v>
      </c>
      <c r="I166" s="1416" t="s">
        <v>1354</v>
      </c>
      <c r="J166" s="1416" t="s">
        <v>1354</v>
      </c>
      <c r="K166" s="1416" t="s">
        <v>1354</v>
      </c>
      <c r="L166" s="1416" t="s">
        <v>1354</v>
      </c>
      <c r="M166" s="1416" t="s">
        <v>1354</v>
      </c>
      <c r="N166" s="1416" t="s">
        <v>1354</v>
      </c>
      <c r="O166" s="1416" t="s">
        <v>1354</v>
      </c>
      <c r="P166" s="1416" t="s">
        <v>1354</v>
      </c>
      <c r="Q166" s="1416" t="s">
        <v>1354</v>
      </c>
      <c r="R166" s="1416"/>
      <c r="S166" s="1416"/>
      <c r="T166" s="1416"/>
      <c r="U166" s="1416"/>
      <c r="V166" s="1416" t="s">
        <v>1354</v>
      </c>
      <c r="W166" s="1416" t="s">
        <v>1354</v>
      </c>
      <c r="X166" s="1416" t="s">
        <v>1354</v>
      </c>
      <c r="Y166" s="1416" t="s">
        <v>1354</v>
      </c>
      <c r="Z166" s="1416" t="s">
        <v>1354</v>
      </c>
      <c r="AA166" s="1416" t="s">
        <v>1354</v>
      </c>
      <c r="AB166" s="1416" t="s">
        <v>1354</v>
      </c>
      <c r="AC166" s="1417" t="s">
        <v>1354</v>
      </c>
      <c r="AD166" s="783">
        <f>AD167+AD283</f>
        <v>15402</v>
      </c>
      <c r="AE166" s="782" t="s">
        <v>3457</v>
      </c>
      <c r="AF166" s="644" t="s">
        <v>3458</v>
      </c>
      <c r="AG166" s="784"/>
      <c r="AH166" s="785">
        <f>AH167+AH283</f>
        <v>15400098</v>
      </c>
      <c r="AI166" s="785">
        <f>AI167+AI283</f>
        <v>15005871</v>
      </c>
    </row>
    <row r="167" spans="1:35" s="793" customFormat="1">
      <c r="A167" s="789"/>
      <c r="B167" s="1418" t="s">
        <v>1355</v>
      </c>
      <c r="C167" s="1419"/>
      <c r="D167" s="1419"/>
      <c r="E167" s="1419"/>
      <c r="F167" s="1419"/>
      <c r="G167" s="1419"/>
      <c r="H167" s="1474" t="s">
        <v>3095</v>
      </c>
      <c r="I167" s="1475" t="s">
        <v>3095</v>
      </c>
      <c r="J167" s="1475" t="s">
        <v>3095</v>
      </c>
      <c r="K167" s="1475" t="s">
        <v>3095</v>
      </c>
      <c r="L167" s="1475" t="s">
        <v>3095</v>
      </c>
      <c r="M167" s="1475" t="s">
        <v>3095</v>
      </c>
      <c r="N167" s="1475" t="s">
        <v>3095</v>
      </c>
      <c r="O167" s="1475" t="s">
        <v>3095</v>
      </c>
      <c r="P167" s="1475" t="s">
        <v>3095</v>
      </c>
      <c r="Q167" s="1475" t="s">
        <v>3095</v>
      </c>
      <c r="R167" s="1475"/>
      <c r="S167" s="1475"/>
      <c r="T167" s="1475"/>
      <c r="U167" s="1475"/>
      <c r="V167" s="1475" t="s">
        <v>3095</v>
      </c>
      <c r="W167" s="1475" t="s">
        <v>3095</v>
      </c>
      <c r="X167" s="1475" t="s">
        <v>3095</v>
      </c>
      <c r="Y167" s="1475" t="s">
        <v>3095</v>
      </c>
      <c r="Z167" s="1475" t="s">
        <v>3095</v>
      </c>
      <c r="AA167" s="1475" t="s">
        <v>3095</v>
      </c>
      <c r="AB167" s="1475" t="s">
        <v>3095</v>
      </c>
      <c r="AC167" s="1476" t="s">
        <v>3095</v>
      </c>
      <c r="AD167" s="788">
        <f>AD168+AD176+AD180+AD191+AD197+AD202+AD207+AD217+AD223+AD230+AD236+AD241+AD247+AD255+AD262+AD276+AD282</f>
        <v>8033</v>
      </c>
      <c r="AE167" s="789" t="s">
        <v>3457</v>
      </c>
      <c r="AF167" s="644" t="s">
        <v>3458</v>
      </c>
      <c r="AG167" s="784"/>
      <c r="AH167" s="790">
        <f>AH168+AH176+AH180+AH191+AH197+AH202+AH207+AH217+AH223+AH230+AH236+AH241+AH247+AH255+AH262+AH276+AH282</f>
        <v>8031096</v>
      </c>
      <c r="AI167" s="790">
        <f>AI168+AI176+AI180+AI191+AI197+AI202+AI207+AI217+AI223+AI230+AI236+AI241+AI247+AI255+AI262+AI276+AI282</f>
        <v>7263922</v>
      </c>
    </row>
    <row r="168" spans="1:35" s="793" customFormat="1">
      <c r="A168" s="795"/>
      <c r="B168" s="1464" t="s">
        <v>3096</v>
      </c>
      <c r="C168" s="1465"/>
      <c r="D168" s="1465"/>
      <c r="E168" s="1465"/>
      <c r="F168" s="1465"/>
      <c r="G168" s="1465"/>
      <c r="H168" s="1471" t="s">
        <v>3097</v>
      </c>
      <c r="I168" s="1472" t="s">
        <v>3097</v>
      </c>
      <c r="J168" s="1472" t="s">
        <v>3097</v>
      </c>
      <c r="K168" s="1472" t="s">
        <v>3097</v>
      </c>
      <c r="L168" s="1472" t="s">
        <v>3097</v>
      </c>
      <c r="M168" s="1472" t="s">
        <v>3097</v>
      </c>
      <c r="N168" s="1472" t="s">
        <v>3097</v>
      </c>
      <c r="O168" s="1472" t="s">
        <v>3097</v>
      </c>
      <c r="P168" s="1472" t="s">
        <v>3097</v>
      </c>
      <c r="Q168" s="1472" t="s">
        <v>3097</v>
      </c>
      <c r="R168" s="1472"/>
      <c r="S168" s="1472"/>
      <c r="T168" s="1472"/>
      <c r="U168" s="1472"/>
      <c r="V168" s="1472" t="s">
        <v>3097</v>
      </c>
      <c r="W168" s="1472" t="s">
        <v>3097</v>
      </c>
      <c r="X168" s="1472" t="s">
        <v>3097</v>
      </c>
      <c r="Y168" s="1472" t="s">
        <v>3097</v>
      </c>
      <c r="Z168" s="1472" t="s">
        <v>3097</v>
      </c>
      <c r="AA168" s="1472" t="s">
        <v>3097</v>
      </c>
      <c r="AB168" s="1472" t="s">
        <v>3097</v>
      </c>
      <c r="AC168" s="1473" t="s">
        <v>3097</v>
      </c>
      <c r="AD168" s="825">
        <f>AD169+AD174+AD175</f>
        <v>0</v>
      </c>
      <c r="AE168" s="795" t="s">
        <v>3457</v>
      </c>
      <c r="AF168" s="644" t="s">
        <v>3458</v>
      </c>
      <c r="AG168" s="784"/>
      <c r="AH168" s="826">
        <f>AH169+AH174+AH175</f>
        <v>0</v>
      </c>
      <c r="AI168" s="826">
        <f>AI169+AI174+AI175</f>
        <v>0</v>
      </c>
    </row>
    <row r="169" spans="1:35" s="793" customFormat="1">
      <c r="A169" s="803"/>
      <c r="B169" s="1462" t="s">
        <v>3098</v>
      </c>
      <c r="C169" s="1463"/>
      <c r="D169" s="1463"/>
      <c r="E169" s="1463"/>
      <c r="F169" s="1463"/>
      <c r="G169" s="1463"/>
      <c r="H169" s="1495" t="s">
        <v>2642</v>
      </c>
      <c r="I169" s="1496" t="s">
        <v>2642</v>
      </c>
      <c r="J169" s="1496" t="s">
        <v>2642</v>
      </c>
      <c r="K169" s="1496" t="s">
        <v>2642</v>
      </c>
      <c r="L169" s="1496" t="s">
        <v>2642</v>
      </c>
      <c r="M169" s="1496" t="s">
        <v>2642</v>
      </c>
      <c r="N169" s="1496" t="s">
        <v>2642</v>
      </c>
      <c r="O169" s="1496" t="s">
        <v>2642</v>
      </c>
      <c r="P169" s="1496" t="s">
        <v>2642</v>
      </c>
      <c r="Q169" s="1496" t="s">
        <v>2642</v>
      </c>
      <c r="R169" s="1496"/>
      <c r="S169" s="1496"/>
      <c r="T169" s="1496"/>
      <c r="U169" s="1496"/>
      <c r="V169" s="1496" t="s">
        <v>2642</v>
      </c>
      <c r="W169" s="1496" t="s">
        <v>2642</v>
      </c>
      <c r="X169" s="1496" t="s">
        <v>2642</v>
      </c>
      <c r="Y169" s="1496" t="s">
        <v>2642</v>
      </c>
      <c r="Z169" s="1496" t="s">
        <v>2642</v>
      </c>
      <c r="AA169" s="1496" t="s">
        <v>2642</v>
      </c>
      <c r="AB169" s="1496" t="s">
        <v>2642</v>
      </c>
      <c r="AC169" s="1497" t="s">
        <v>2642</v>
      </c>
      <c r="AD169" s="804">
        <f>SUM(AD170:AD173)</f>
        <v>0</v>
      </c>
      <c r="AE169" s="803" t="s">
        <v>3457</v>
      </c>
      <c r="AF169" s="644" t="s">
        <v>3458</v>
      </c>
      <c r="AG169" s="784"/>
      <c r="AH169" s="805">
        <f>SUM(AH170:AH173)</f>
        <v>0</v>
      </c>
      <c r="AI169" s="805">
        <f>SUM(AI170:AI173)</f>
        <v>0</v>
      </c>
    </row>
    <row r="170" spans="1:35" s="793" customFormat="1">
      <c r="A170" s="665"/>
      <c r="B170" s="1454" t="s">
        <v>3099</v>
      </c>
      <c r="C170" s="1455"/>
      <c r="D170" s="1455"/>
      <c r="E170" s="1455"/>
      <c r="F170" s="1455"/>
      <c r="G170" s="1455"/>
      <c r="H170" s="1451" t="s">
        <v>3100</v>
      </c>
      <c r="I170" s="1452" t="s">
        <v>3101</v>
      </c>
      <c r="J170" s="1452" t="s">
        <v>3101</v>
      </c>
      <c r="K170" s="1452" t="s">
        <v>3101</v>
      </c>
      <c r="L170" s="1452" t="s">
        <v>3101</v>
      </c>
      <c r="M170" s="1452" t="s">
        <v>3101</v>
      </c>
      <c r="N170" s="1452" t="s">
        <v>3101</v>
      </c>
      <c r="O170" s="1452" t="s">
        <v>3101</v>
      </c>
      <c r="P170" s="1452" t="s">
        <v>3101</v>
      </c>
      <c r="Q170" s="1452" t="s">
        <v>3101</v>
      </c>
      <c r="R170" s="1452"/>
      <c r="S170" s="1452"/>
      <c r="T170" s="1452"/>
      <c r="U170" s="1452"/>
      <c r="V170" s="1452" t="s">
        <v>3101</v>
      </c>
      <c r="W170" s="1452" t="s">
        <v>3101</v>
      </c>
      <c r="X170" s="1452" t="s">
        <v>3101</v>
      </c>
      <c r="Y170" s="1452" t="s">
        <v>3101</v>
      </c>
      <c r="Z170" s="1452" t="s">
        <v>3101</v>
      </c>
      <c r="AA170" s="1452" t="s">
        <v>3101</v>
      </c>
      <c r="AB170" s="1452" t="s">
        <v>3101</v>
      </c>
      <c r="AC170" s="1453" t="s">
        <v>3101</v>
      </c>
      <c r="AD170" s="792">
        <f t="shared" ref="AD170:AD175" si="6">ROUND((AH170/1000),0)</f>
        <v>0</v>
      </c>
      <c r="AE170" s="665" t="s">
        <v>3457</v>
      </c>
      <c r="AG170" s="784"/>
      <c r="AH170" s="800">
        <f ca="1">'Alimentazione CE Costi'!H59+'Alimentazione CE Costi'!H60+'Alimentazione CE Costi'!H61+'Alimentazione CE Costi'!H62+'Alimentazione CE Costi'!H63+'Alimentazione CE Costi'!H64+'Alimentazione CE Costi'!H65+'Alimentazione CE Costi'!H66+'Alimentazione CE Costi'!H67+'Alimentazione CE Costi'!H68+'Alimentazione CE Costi'!H69</f>
        <v>0</v>
      </c>
      <c r="AI170" s="800">
        <f ca="1">'Alimentazione CE Costi'!I59+'Alimentazione CE Costi'!I60+'Alimentazione CE Costi'!I61+'Alimentazione CE Costi'!I62+'Alimentazione CE Costi'!I63+'Alimentazione CE Costi'!I64+'Alimentazione CE Costi'!I65+'Alimentazione CE Costi'!I66+'Alimentazione CE Costi'!I67+'Alimentazione CE Costi'!I68+'Alimentazione CE Costi'!I69</f>
        <v>0</v>
      </c>
    </row>
    <row r="171" spans="1:35" s="793" customFormat="1">
      <c r="A171" s="665"/>
      <c r="B171" s="1454" t="s">
        <v>3102</v>
      </c>
      <c r="C171" s="1455"/>
      <c r="D171" s="1455"/>
      <c r="E171" s="1455"/>
      <c r="F171" s="1455"/>
      <c r="G171" s="1455"/>
      <c r="H171" s="1451" t="s">
        <v>3103</v>
      </c>
      <c r="I171" s="1452" t="s">
        <v>3104</v>
      </c>
      <c r="J171" s="1452" t="s">
        <v>3104</v>
      </c>
      <c r="K171" s="1452" t="s">
        <v>3104</v>
      </c>
      <c r="L171" s="1452" t="s">
        <v>3104</v>
      </c>
      <c r="M171" s="1452" t="s">
        <v>3104</v>
      </c>
      <c r="N171" s="1452" t="s">
        <v>3104</v>
      </c>
      <c r="O171" s="1452" t="s">
        <v>3104</v>
      </c>
      <c r="P171" s="1452" t="s">
        <v>3104</v>
      </c>
      <c r="Q171" s="1452" t="s">
        <v>3104</v>
      </c>
      <c r="R171" s="1452"/>
      <c r="S171" s="1452"/>
      <c r="T171" s="1452"/>
      <c r="U171" s="1452"/>
      <c r="V171" s="1452" t="s">
        <v>3104</v>
      </c>
      <c r="W171" s="1452" t="s">
        <v>3104</v>
      </c>
      <c r="X171" s="1452" t="s">
        <v>3104</v>
      </c>
      <c r="Y171" s="1452" t="s">
        <v>3104</v>
      </c>
      <c r="Z171" s="1452" t="s">
        <v>3104</v>
      </c>
      <c r="AA171" s="1452" t="s">
        <v>3104</v>
      </c>
      <c r="AB171" s="1452" t="s">
        <v>3104</v>
      </c>
      <c r="AC171" s="1453" t="s">
        <v>3104</v>
      </c>
      <c r="AD171" s="792">
        <f t="shared" si="6"/>
        <v>0</v>
      </c>
      <c r="AE171" s="665" t="s">
        <v>3457</v>
      </c>
      <c r="AG171" s="784"/>
      <c r="AH171" s="800">
        <f ca="1">'Alimentazione CE Costi'!H71+'Alimentazione CE Costi'!H72+'Alimentazione CE Costi'!H73+'Alimentazione CE Costi'!H74+'Alimentazione CE Costi'!H75+'Alimentazione CE Costi'!H76+'Alimentazione CE Costi'!H77+'Alimentazione CE Costi'!H78+'Alimentazione CE Costi'!H79+'Alimentazione CE Costi'!H80+'Alimentazione CE Costi'!H81</f>
        <v>0</v>
      </c>
      <c r="AI171" s="800">
        <f ca="1">'Alimentazione CE Costi'!I71+'Alimentazione CE Costi'!I72+'Alimentazione CE Costi'!I73+'Alimentazione CE Costi'!I74+'Alimentazione CE Costi'!I75+'Alimentazione CE Costi'!I76+'Alimentazione CE Costi'!I77+'Alimentazione CE Costi'!I78+'Alimentazione CE Costi'!I79+'Alimentazione CE Costi'!I80+'Alimentazione CE Costi'!I81</f>
        <v>0</v>
      </c>
    </row>
    <row r="172" spans="1:35" s="793" customFormat="1">
      <c r="A172" s="665"/>
      <c r="B172" s="1454" t="s">
        <v>3105</v>
      </c>
      <c r="C172" s="1455"/>
      <c r="D172" s="1455"/>
      <c r="E172" s="1455"/>
      <c r="F172" s="1455"/>
      <c r="G172" s="1455"/>
      <c r="H172" s="1451" t="s">
        <v>3106</v>
      </c>
      <c r="I172" s="1452" t="s">
        <v>3107</v>
      </c>
      <c r="J172" s="1452" t="s">
        <v>3107</v>
      </c>
      <c r="K172" s="1452" t="s">
        <v>3107</v>
      </c>
      <c r="L172" s="1452" t="s">
        <v>3107</v>
      </c>
      <c r="M172" s="1452" t="s">
        <v>3107</v>
      </c>
      <c r="N172" s="1452" t="s">
        <v>3107</v>
      </c>
      <c r="O172" s="1452" t="s">
        <v>3107</v>
      </c>
      <c r="P172" s="1452" t="s">
        <v>3107</v>
      </c>
      <c r="Q172" s="1452" t="s">
        <v>3107</v>
      </c>
      <c r="R172" s="1452"/>
      <c r="S172" s="1452"/>
      <c r="T172" s="1452"/>
      <c r="U172" s="1452"/>
      <c r="V172" s="1452" t="s">
        <v>3107</v>
      </c>
      <c r="W172" s="1452" t="s">
        <v>3107</v>
      </c>
      <c r="X172" s="1452" t="s">
        <v>3107</v>
      </c>
      <c r="Y172" s="1452" t="s">
        <v>3107</v>
      </c>
      <c r="Z172" s="1452" t="s">
        <v>3107</v>
      </c>
      <c r="AA172" s="1452" t="s">
        <v>3107</v>
      </c>
      <c r="AB172" s="1452" t="s">
        <v>3107</v>
      </c>
      <c r="AC172" s="1453" t="s">
        <v>3107</v>
      </c>
      <c r="AD172" s="792">
        <f t="shared" si="6"/>
        <v>0</v>
      </c>
      <c r="AE172" s="665" t="s">
        <v>3457</v>
      </c>
      <c r="AG172" s="784"/>
      <c r="AH172" s="800">
        <f ca="1">'Alimentazione CE Costi'!H83+'Alimentazione CE Costi'!H84+'Alimentazione CE Costi'!H85+'Alimentazione CE Costi'!H86+'Alimentazione CE Costi'!H87+'Alimentazione CE Costi'!H88+'Alimentazione CE Costi'!H89+'Alimentazione CE Costi'!H90+'Alimentazione CE Costi'!H91+'Alimentazione CE Costi'!H92+'Alimentazione CE Costi'!H93+'Alimentazione CE Costi'!H94+'Alimentazione CE Costi'!H95+'Alimentazione CE Costi'!H96</f>
        <v>0</v>
      </c>
      <c r="AI172" s="800">
        <f ca="1">'Alimentazione CE Costi'!I83+'Alimentazione CE Costi'!I84+'Alimentazione CE Costi'!I85+'Alimentazione CE Costi'!I86+'Alimentazione CE Costi'!I87+'Alimentazione CE Costi'!I88+'Alimentazione CE Costi'!I89+'Alimentazione CE Costi'!I90+'Alimentazione CE Costi'!I91+'Alimentazione CE Costi'!I92+'Alimentazione CE Costi'!I93+'Alimentazione CE Costi'!I94+'Alimentazione CE Costi'!I95+'Alimentazione CE Costi'!I96</f>
        <v>0</v>
      </c>
    </row>
    <row r="173" spans="1:35" s="793" customFormat="1">
      <c r="A173" s="665"/>
      <c r="B173" s="1454" t="s">
        <v>3108</v>
      </c>
      <c r="C173" s="1455"/>
      <c r="D173" s="1455"/>
      <c r="E173" s="1455"/>
      <c r="F173" s="1455"/>
      <c r="G173" s="1455"/>
      <c r="H173" s="1451" t="s">
        <v>3109</v>
      </c>
      <c r="I173" s="1452" t="s">
        <v>3109</v>
      </c>
      <c r="J173" s="1452" t="s">
        <v>3109</v>
      </c>
      <c r="K173" s="1452" t="s">
        <v>3109</v>
      </c>
      <c r="L173" s="1452" t="s">
        <v>3109</v>
      </c>
      <c r="M173" s="1452" t="s">
        <v>3109</v>
      </c>
      <c r="N173" s="1452" t="s">
        <v>3109</v>
      </c>
      <c r="O173" s="1452" t="s">
        <v>3109</v>
      </c>
      <c r="P173" s="1452" t="s">
        <v>3109</v>
      </c>
      <c r="Q173" s="1452" t="s">
        <v>3109</v>
      </c>
      <c r="R173" s="1452"/>
      <c r="S173" s="1452"/>
      <c r="T173" s="1452"/>
      <c r="U173" s="1452"/>
      <c r="V173" s="1452" t="s">
        <v>3109</v>
      </c>
      <c r="W173" s="1452" t="s">
        <v>3109</v>
      </c>
      <c r="X173" s="1452" t="s">
        <v>3109</v>
      </c>
      <c r="Y173" s="1452" t="s">
        <v>3109</v>
      </c>
      <c r="Z173" s="1452" t="s">
        <v>3109</v>
      </c>
      <c r="AA173" s="1452" t="s">
        <v>3109</v>
      </c>
      <c r="AB173" s="1452" t="s">
        <v>3109</v>
      </c>
      <c r="AC173" s="1453" t="s">
        <v>3109</v>
      </c>
      <c r="AD173" s="792">
        <f t="shared" si="6"/>
        <v>0</v>
      </c>
      <c r="AE173" s="665" t="s">
        <v>3457</v>
      </c>
      <c r="AG173" s="784"/>
      <c r="AH173" s="800">
        <f ca="1">'Alimentazione CE Costi'!H98+'Alimentazione CE Costi'!H99+'Alimentazione CE Costi'!H100+'Alimentazione CE Costi'!H101+'Alimentazione CE Costi'!H102+'Alimentazione CE Costi'!H103+'Alimentazione CE Costi'!H104+'Alimentazione CE Costi'!H105</f>
        <v>0</v>
      </c>
      <c r="AI173" s="800">
        <f ca="1">'Alimentazione CE Costi'!I98+'Alimentazione CE Costi'!I99+'Alimentazione CE Costi'!I100+'Alimentazione CE Costi'!I101+'Alimentazione CE Costi'!I102+'Alimentazione CE Costi'!I103+'Alimentazione CE Costi'!I104+'Alimentazione CE Costi'!I105</f>
        <v>0</v>
      </c>
    </row>
    <row r="174" spans="1:35" s="793" customFormat="1">
      <c r="A174" s="665" t="s">
        <v>2617</v>
      </c>
      <c r="B174" s="1454" t="s">
        <v>3110</v>
      </c>
      <c r="C174" s="1455"/>
      <c r="D174" s="1455"/>
      <c r="E174" s="1455"/>
      <c r="F174" s="1455"/>
      <c r="G174" s="1455"/>
      <c r="H174" s="1451" t="s">
        <v>3111</v>
      </c>
      <c r="I174" s="1452" t="s">
        <v>3112</v>
      </c>
      <c r="J174" s="1452" t="s">
        <v>3112</v>
      </c>
      <c r="K174" s="1452" t="s">
        <v>3112</v>
      </c>
      <c r="L174" s="1452" t="s">
        <v>3112</v>
      </c>
      <c r="M174" s="1452" t="s">
        <v>3112</v>
      </c>
      <c r="N174" s="1452" t="s">
        <v>3112</v>
      </c>
      <c r="O174" s="1452" t="s">
        <v>3112</v>
      </c>
      <c r="P174" s="1452" t="s">
        <v>3112</v>
      </c>
      <c r="Q174" s="1452" t="s">
        <v>3112</v>
      </c>
      <c r="R174" s="1452"/>
      <c r="S174" s="1452"/>
      <c r="T174" s="1452"/>
      <c r="U174" s="1452"/>
      <c r="V174" s="1452" t="s">
        <v>3112</v>
      </c>
      <c r="W174" s="1452" t="s">
        <v>3112</v>
      </c>
      <c r="X174" s="1452" t="s">
        <v>3112</v>
      </c>
      <c r="Y174" s="1452" t="s">
        <v>3112</v>
      </c>
      <c r="Z174" s="1452" t="s">
        <v>3112</v>
      </c>
      <c r="AA174" s="1452" t="s">
        <v>3112</v>
      </c>
      <c r="AB174" s="1452" t="s">
        <v>3112</v>
      </c>
      <c r="AC174" s="1453" t="s">
        <v>3112</v>
      </c>
      <c r="AD174" s="792">
        <f t="shared" si="6"/>
        <v>0</v>
      </c>
      <c r="AE174" s="665" t="s">
        <v>3457</v>
      </c>
      <c r="AG174" s="784"/>
      <c r="AH174" s="800">
        <f ca="1">'Alimentazione CE Costi'!H106</f>
        <v>0</v>
      </c>
      <c r="AI174" s="800">
        <f ca="1">'Alimentazione CE Costi'!I106</f>
        <v>0</v>
      </c>
    </row>
    <row r="175" spans="1:35" s="793" customFormat="1">
      <c r="A175" s="665" t="s">
        <v>2152</v>
      </c>
      <c r="B175" s="1454" t="s">
        <v>3113</v>
      </c>
      <c r="C175" s="1455"/>
      <c r="D175" s="1455"/>
      <c r="E175" s="1455"/>
      <c r="F175" s="1455"/>
      <c r="G175" s="1455"/>
      <c r="H175" s="1451" t="s">
        <v>3114</v>
      </c>
      <c r="I175" s="1452" t="s">
        <v>3115</v>
      </c>
      <c r="J175" s="1452" t="s">
        <v>3115</v>
      </c>
      <c r="K175" s="1452" t="s">
        <v>3115</v>
      </c>
      <c r="L175" s="1452" t="s">
        <v>3115</v>
      </c>
      <c r="M175" s="1452" t="s">
        <v>3115</v>
      </c>
      <c r="N175" s="1452" t="s">
        <v>3115</v>
      </c>
      <c r="O175" s="1452" t="s">
        <v>3115</v>
      </c>
      <c r="P175" s="1452" t="s">
        <v>3115</v>
      </c>
      <c r="Q175" s="1452" t="s">
        <v>3115</v>
      </c>
      <c r="R175" s="1452"/>
      <c r="S175" s="1452"/>
      <c r="T175" s="1452"/>
      <c r="U175" s="1452"/>
      <c r="V175" s="1452" t="s">
        <v>3115</v>
      </c>
      <c r="W175" s="1452" t="s">
        <v>3115</v>
      </c>
      <c r="X175" s="1452" t="s">
        <v>3115</v>
      </c>
      <c r="Y175" s="1452" t="s">
        <v>3115</v>
      </c>
      <c r="Z175" s="1452" t="s">
        <v>3115</v>
      </c>
      <c r="AA175" s="1452" t="s">
        <v>3115</v>
      </c>
      <c r="AB175" s="1452" t="s">
        <v>3115</v>
      </c>
      <c r="AC175" s="1453" t="s">
        <v>3115</v>
      </c>
      <c r="AD175" s="792">
        <f t="shared" si="6"/>
        <v>0</v>
      </c>
      <c r="AE175" s="665" t="s">
        <v>3457</v>
      </c>
      <c r="AG175" s="784"/>
      <c r="AH175" s="800">
        <f ca="1">'Alimentazione CE Costi'!H107</f>
        <v>0</v>
      </c>
      <c r="AI175" s="800">
        <f ca="1">'Alimentazione CE Costi'!I107</f>
        <v>0</v>
      </c>
    </row>
    <row r="176" spans="1:35" s="793" customFormat="1">
      <c r="A176" s="795"/>
      <c r="B176" s="1464" t="s">
        <v>3116</v>
      </c>
      <c r="C176" s="1465"/>
      <c r="D176" s="1465"/>
      <c r="E176" s="1465"/>
      <c r="F176" s="1465"/>
      <c r="G176" s="1465"/>
      <c r="H176" s="1471" t="s">
        <v>2791</v>
      </c>
      <c r="I176" s="1472" t="s">
        <v>2791</v>
      </c>
      <c r="J176" s="1472" t="s">
        <v>2791</v>
      </c>
      <c r="K176" s="1472" t="s">
        <v>2791</v>
      </c>
      <c r="L176" s="1472" t="s">
        <v>2791</v>
      </c>
      <c r="M176" s="1472" t="s">
        <v>2791</v>
      </c>
      <c r="N176" s="1472" t="s">
        <v>2791</v>
      </c>
      <c r="O176" s="1472" t="s">
        <v>2791</v>
      </c>
      <c r="P176" s="1472" t="s">
        <v>2791</v>
      </c>
      <c r="Q176" s="1472" t="s">
        <v>2791</v>
      </c>
      <c r="R176" s="1472"/>
      <c r="S176" s="1472"/>
      <c r="T176" s="1472"/>
      <c r="U176" s="1472"/>
      <c r="V176" s="1472" t="s">
        <v>2791</v>
      </c>
      <c r="W176" s="1472" t="s">
        <v>2791</v>
      </c>
      <c r="X176" s="1472" t="s">
        <v>2791</v>
      </c>
      <c r="Y176" s="1472" t="s">
        <v>2791</v>
      </c>
      <c r="Z176" s="1472" t="s">
        <v>2791</v>
      </c>
      <c r="AA176" s="1472" t="s">
        <v>2791</v>
      </c>
      <c r="AB176" s="1472" t="s">
        <v>2791</v>
      </c>
      <c r="AC176" s="1473" t="s">
        <v>2791</v>
      </c>
      <c r="AD176" s="825">
        <f>SUM(AD177:AD179)</f>
        <v>0</v>
      </c>
      <c r="AE176" s="795" t="s">
        <v>3457</v>
      </c>
      <c r="AF176" s="644" t="s">
        <v>3458</v>
      </c>
      <c r="AG176" s="784"/>
      <c r="AH176" s="826">
        <f ca="1">SUM(AH177:AH179)</f>
        <v>0</v>
      </c>
      <c r="AI176" s="826">
        <f ca="1">SUM(AI177:AI179)</f>
        <v>0</v>
      </c>
    </row>
    <row r="177" spans="1:35" s="793" customFormat="1">
      <c r="A177" s="665"/>
      <c r="B177" s="1454" t="s">
        <v>2792</v>
      </c>
      <c r="C177" s="1455"/>
      <c r="D177" s="1455"/>
      <c r="E177" s="1455"/>
      <c r="F177" s="1455"/>
      <c r="G177" s="1455"/>
      <c r="H177" s="1451" t="s">
        <v>2793</v>
      </c>
      <c r="I177" s="1452" t="s">
        <v>2793</v>
      </c>
      <c r="J177" s="1452" t="s">
        <v>2793</v>
      </c>
      <c r="K177" s="1452" t="s">
        <v>2793</v>
      </c>
      <c r="L177" s="1452" t="s">
        <v>2793</v>
      </c>
      <c r="M177" s="1452" t="s">
        <v>2793</v>
      </c>
      <c r="N177" s="1452" t="s">
        <v>2793</v>
      </c>
      <c r="O177" s="1452" t="s">
        <v>2793</v>
      </c>
      <c r="P177" s="1452" t="s">
        <v>2793</v>
      </c>
      <c r="Q177" s="1452" t="s">
        <v>2793</v>
      </c>
      <c r="R177" s="1452"/>
      <c r="S177" s="1452"/>
      <c r="T177" s="1452"/>
      <c r="U177" s="1452"/>
      <c r="V177" s="1452" t="s">
        <v>2793</v>
      </c>
      <c r="W177" s="1452" t="s">
        <v>2793</v>
      </c>
      <c r="X177" s="1452" t="s">
        <v>2793</v>
      </c>
      <c r="Y177" s="1452" t="s">
        <v>2793</v>
      </c>
      <c r="Z177" s="1452" t="s">
        <v>2793</v>
      </c>
      <c r="AA177" s="1452" t="s">
        <v>2793</v>
      </c>
      <c r="AB177" s="1452" t="s">
        <v>2793</v>
      </c>
      <c r="AC177" s="1453" t="s">
        <v>2793</v>
      </c>
      <c r="AD177" s="792">
        <f>ROUND((AH177/1000),0)</f>
        <v>0</v>
      </c>
      <c r="AE177" s="665" t="s">
        <v>3457</v>
      </c>
      <c r="AG177" s="784"/>
      <c r="AH177" s="800">
        <f ca="1">'Alimentazione CE Costi'!H110+'Alimentazione CE Costi'!H111</f>
        <v>0</v>
      </c>
      <c r="AI177" s="800">
        <f ca="1">'Alimentazione CE Costi'!I110+'Alimentazione CE Costi'!I111</f>
        <v>0</v>
      </c>
    </row>
    <row r="178" spans="1:35" s="793" customFormat="1">
      <c r="A178" s="665" t="s">
        <v>2617</v>
      </c>
      <c r="B178" s="1454" t="s">
        <v>2794</v>
      </c>
      <c r="C178" s="1455"/>
      <c r="D178" s="1455"/>
      <c r="E178" s="1455"/>
      <c r="F178" s="1455"/>
      <c r="G178" s="1455"/>
      <c r="H178" s="1451" t="s">
        <v>2795</v>
      </c>
      <c r="I178" s="1452" t="s">
        <v>2796</v>
      </c>
      <c r="J178" s="1452" t="s">
        <v>2796</v>
      </c>
      <c r="K178" s="1452" t="s">
        <v>2796</v>
      </c>
      <c r="L178" s="1452" t="s">
        <v>2796</v>
      </c>
      <c r="M178" s="1452" t="s">
        <v>2796</v>
      </c>
      <c r="N178" s="1452" t="s">
        <v>2796</v>
      </c>
      <c r="O178" s="1452" t="s">
        <v>2796</v>
      </c>
      <c r="P178" s="1452" t="s">
        <v>2796</v>
      </c>
      <c r="Q178" s="1452" t="s">
        <v>2796</v>
      </c>
      <c r="R178" s="1452"/>
      <c r="S178" s="1452"/>
      <c r="T178" s="1452"/>
      <c r="U178" s="1452"/>
      <c r="V178" s="1452" t="s">
        <v>2796</v>
      </c>
      <c r="W178" s="1452" t="s">
        <v>2796</v>
      </c>
      <c r="X178" s="1452" t="s">
        <v>2796</v>
      </c>
      <c r="Y178" s="1452" t="s">
        <v>2796</v>
      </c>
      <c r="Z178" s="1452" t="s">
        <v>2796</v>
      </c>
      <c r="AA178" s="1452" t="s">
        <v>2796</v>
      </c>
      <c r="AB178" s="1452" t="s">
        <v>2796</v>
      </c>
      <c r="AC178" s="1453" t="s">
        <v>2796</v>
      </c>
      <c r="AD178" s="792">
        <f>ROUND((AH178/1000),0)</f>
        <v>0</v>
      </c>
      <c r="AE178" s="665" t="s">
        <v>3457</v>
      </c>
      <c r="AG178" s="784"/>
      <c r="AH178" s="800">
        <f ca="1">'Alimentazione CE Costi'!H112</f>
        <v>0</v>
      </c>
      <c r="AI178" s="800">
        <f ca="1">'Alimentazione CE Costi'!I112</f>
        <v>0</v>
      </c>
    </row>
    <row r="179" spans="1:35" s="793" customFormat="1">
      <c r="A179" s="665" t="s">
        <v>2152</v>
      </c>
      <c r="B179" s="1454" t="s">
        <v>2797</v>
      </c>
      <c r="C179" s="1455"/>
      <c r="D179" s="1455"/>
      <c r="E179" s="1455"/>
      <c r="F179" s="1455"/>
      <c r="G179" s="1455"/>
      <c r="H179" s="1451" t="s">
        <v>2798</v>
      </c>
      <c r="I179" s="1452" t="s">
        <v>2799</v>
      </c>
      <c r="J179" s="1452" t="s">
        <v>2799</v>
      </c>
      <c r="K179" s="1452" t="s">
        <v>2799</v>
      </c>
      <c r="L179" s="1452" t="s">
        <v>2799</v>
      </c>
      <c r="M179" s="1452" t="s">
        <v>2799</v>
      </c>
      <c r="N179" s="1452" t="s">
        <v>2799</v>
      </c>
      <c r="O179" s="1452" t="s">
        <v>2799</v>
      </c>
      <c r="P179" s="1452" t="s">
        <v>2799</v>
      </c>
      <c r="Q179" s="1452" t="s">
        <v>2799</v>
      </c>
      <c r="R179" s="1452"/>
      <c r="S179" s="1452"/>
      <c r="T179" s="1452"/>
      <c r="U179" s="1452"/>
      <c r="V179" s="1452" t="s">
        <v>2799</v>
      </c>
      <c r="W179" s="1452" t="s">
        <v>2799</v>
      </c>
      <c r="X179" s="1452" t="s">
        <v>2799</v>
      </c>
      <c r="Y179" s="1452" t="s">
        <v>2799</v>
      </c>
      <c r="Z179" s="1452" t="s">
        <v>2799</v>
      </c>
      <c r="AA179" s="1452" t="s">
        <v>2799</v>
      </c>
      <c r="AB179" s="1452" t="s">
        <v>2799</v>
      </c>
      <c r="AC179" s="1453" t="s">
        <v>2799</v>
      </c>
      <c r="AD179" s="792">
        <f>ROUND((AH179/1000),0)</f>
        <v>0</v>
      </c>
      <c r="AE179" s="665" t="s">
        <v>3457</v>
      </c>
      <c r="AG179" s="784"/>
      <c r="AH179" s="800">
        <f ca="1">'Alimentazione CE Costi'!H113</f>
        <v>0</v>
      </c>
      <c r="AI179" s="800">
        <f ca="1">'Alimentazione CE Costi'!I113</f>
        <v>0</v>
      </c>
    </row>
    <row r="180" spans="1:35" s="793" customFormat="1">
      <c r="A180" s="795"/>
      <c r="B180" s="1464" t="s">
        <v>2800</v>
      </c>
      <c r="C180" s="1465"/>
      <c r="D180" s="1465"/>
      <c r="E180" s="1465"/>
      <c r="F180" s="1465"/>
      <c r="G180" s="1465"/>
      <c r="H180" s="1471" t="s">
        <v>2801</v>
      </c>
      <c r="I180" s="1472" t="s">
        <v>2801</v>
      </c>
      <c r="J180" s="1472" t="s">
        <v>2801</v>
      </c>
      <c r="K180" s="1472" t="s">
        <v>2801</v>
      </c>
      <c r="L180" s="1472" t="s">
        <v>2801</v>
      </c>
      <c r="M180" s="1472" t="s">
        <v>2801</v>
      </c>
      <c r="N180" s="1472" t="s">
        <v>2801</v>
      </c>
      <c r="O180" s="1472" t="s">
        <v>2801</v>
      </c>
      <c r="P180" s="1472" t="s">
        <v>2801</v>
      </c>
      <c r="Q180" s="1472" t="s">
        <v>2801</v>
      </c>
      <c r="R180" s="1472"/>
      <c r="S180" s="1472"/>
      <c r="T180" s="1472"/>
      <c r="U180" s="1472"/>
      <c r="V180" s="1472" t="s">
        <v>2801</v>
      </c>
      <c r="W180" s="1472" t="s">
        <v>2801</v>
      </c>
      <c r="X180" s="1472" t="s">
        <v>2801</v>
      </c>
      <c r="Y180" s="1472" t="s">
        <v>2801</v>
      </c>
      <c r="Z180" s="1472" t="s">
        <v>2801</v>
      </c>
      <c r="AA180" s="1472" t="s">
        <v>2801</v>
      </c>
      <c r="AB180" s="1472" t="s">
        <v>2801</v>
      </c>
      <c r="AC180" s="1473" t="s">
        <v>2801</v>
      </c>
      <c r="AD180" s="825">
        <f>SUM(AD181:AD185)+AD190</f>
        <v>1450</v>
      </c>
      <c r="AE180" s="795" t="s">
        <v>3457</v>
      </c>
      <c r="AF180" s="644" t="s">
        <v>3458</v>
      </c>
      <c r="AG180" s="784"/>
      <c r="AH180" s="826">
        <f ca="1">SUM(AH181:AH185)+AH190</f>
        <v>1450000</v>
      </c>
      <c r="AI180" s="826">
        <f ca="1">SUM(AI181:AI185)+AI190</f>
        <v>1514000</v>
      </c>
    </row>
    <row r="181" spans="1:35" s="793" customFormat="1">
      <c r="A181" s="827" t="s">
        <v>2617</v>
      </c>
      <c r="B181" s="1454" t="s">
        <v>2802</v>
      </c>
      <c r="C181" s="1455"/>
      <c r="D181" s="1455"/>
      <c r="E181" s="1455"/>
      <c r="F181" s="1455"/>
      <c r="G181" s="1455"/>
      <c r="H181" s="1451" t="s">
        <v>2803</v>
      </c>
      <c r="I181" s="1452" t="s">
        <v>2804</v>
      </c>
      <c r="J181" s="1452" t="s">
        <v>2804</v>
      </c>
      <c r="K181" s="1452" t="s">
        <v>2804</v>
      </c>
      <c r="L181" s="1452" t="s">
        <v>2804</v>
      </c>
      <c r="M181" s="1452" t="s">
        <v>2804</v>
      </c>
      <c r="N181" s="1452" t="s">
        <v>2804</v>
      </c>
      <c r="O181" s="1452" t="s">
        <v>2804</v>
      </c>
      <c r="P181" s="1452" t="s">
        <v>2804</v>
      </c>
      <c r="Q181" s="1452" t="s">
        <v>2804</v>
      </c>
      <c r="R181" s="1452"/>
      <c r="S181" s="1452"/>
      <c r="T181" s="1452"/>
      <c r="U181" s="1452"/>
      <c r="V181" s="1452" t="s">
        <v>2804</v>
      </c>
      <c r="W181" s="1452" t="s">
        <v>2804</v>
      </c>
      <c r="X181" s="1452" t="s">
        <v>2804</v>
      </c>
      <c r="Y181" s="1452" t="s">
        <v>2804</v>
      </c>
      <c r="Z181" s="1452" t="s">
        <v>2804</v>
      </c>
      <c r="AA181" s="1452" t="s">
        <v>2804</v>
      </c>
      <c r="AB181" s="1452" t="s">
        <v>2804</v>
      </c>
      <c r="AC181" s="1453" t="s">
        <v>2804</v>
      </c>
      <c r="AD181" s="792">
        <f>ROUND((AH181/1000),0)</f>
        <v>530</v>
      </c>
      <c r="AE181" s="665" t="s">
        <v>3457</v>
      </c>
      <c r="AG181" s="784"/>
      <c r="AH181" s="800">
        <f ca="1">'Alimentazione CE Costi'!H116+'Alimentazione CE Costi'!H117</f>
        <v>530000</v>
      </c>
      <c r="AI181" s="800">
        <f ca="1">'Alimentazione CE Costi'!I116+'Alimentazione CE Costi'!I117</f>
        <v>570000</v>
      </c>
    </row>
    <row r="182" spans="1:35" s="793" customFormat="1">
      <c r="A182" s="665"/>
      <c r="B182" s="1454" t="s">
        <v>2805</v>
      </c>
      <c r="C182" s="1455"/>
      <c r="D182" s="1455"/>
      <c r="E182" s="1455"/>
      <c r="F182" s="1455"/>
      <c r="G182" s="1455"/>
      <c r="H182" s="1451" t="s">
        <v>2806</v>
      </c>
      <c r="I182" s="1452" t="s">
        <v>2807</v>
      </c>
      <c r="J182" s="1452" t="s">
        <v>2807</v>
      </c>
      <c r="K182" s="1452" t="s">
        <v>2807</v>
      </c>
      <c r="L182" s="1452" t="s">
        <v>2807</v>
      </c>
      <c r="M182" s="1452" t="s">
        <v>2807</v>
      </c>
      <c r="N182" s="1452" t="s">
        <v>2807</v>
      </c>
      <c r="O182" s="1452" t="s">
        <v>2807</v>
      </c>
      <c r="P182" s="1452" t="s">
        <v>2807</v>
      </c>
      <c r="Q182" s="1452" t="s">
        <v>2807</v>
      </c>
      <c r="R182" s="1452"/>
      <c r="S182" s="1452"/>
      <c r="T182" s="1452"/>
      <c r="U182" s="1452"/>
      <c r="V182" s="1452" t="s">
        <v>2807</v>
      </c>
      <c r="W182" s="1452" t="s">
        <v>2807</v>
      </c>
      <c r="X182" s="1452" t="s">
        <v>2807</v>
      </c>
      <c r="Y182" s="1452" t="s">
        <v>2807</v>
      </c>
      <c r="Z182" s="1452" t="s">
        <v>2807</v>
      </c>
      <c r="AA182" s="1452" t="s">
        <v>2807</v>
      </c>
      <c r="AB182" s="1452" t="s">
        <v>2807</v>
      </c>
      <c r="AC182" s="1453" t="s">
        <v>2807</v>
      </c>
      <c r="AD182" s="792">
        <f>ROUND((AH182/1000),0)</f>
        <v>0</v>
      </c>
      <c r="AE182" s="665" t="s">
        <v>3457</v>
      </c>
      <c r="AG182" s="784"/>
      <c r="AH182" s="800">
        <f ca="1">'Alimentazione CE Costi'!H118</f>
        <v>0</v>
      </c>
      <c r="AI182" s="800">
        <f ca="1">'Alimentazione CE Costi'!I118</f>
        <v>0</v>
      </c>
    </row>
    <row r="183" spans="1:35" s="793" customFormat="1">
      <c r="A183" s="665" t="s">
        <v>2152</v>
      </c>
      <c r="B183" s="1454" t="s">
        <v>2808</v>
      </c>
      <c r="C183" s="1455"/>
      <c r="D183" s="1455"/>
      <c r="E183" s="1455"/>
      <c r="F183" s="1455"/>
      <c r="G183" s="1455"/>
      <c r="H183" s="1451" t="s">
        <v>2809</v>
      </c>
      <c r="I183" s="1452" t="s">
        <v>1422</v>
      </c>
      <c r="J183" s="1452" t="s">
        <v>1422</v>
      </c>
      <c r="K183" s="1452" t="s">
        <v>1422</v>
      </c>
      <c r="L183" s="1452" t="s">
        <v>1422</v>
      </c>
      <c r="M183" s="1452" t="s">
        <v>1422</v>
      </c>
      <c r="N183" s="1452" t="s">
        <v>1422</v>
      </c>
      <c r="O183" s="1452" t="s">
        <v>1422</v>
      </c>
      <c r="P183" s="1452" t="s">
        <v>1422</v>
      </c>
      <c r="Q183" s="1452" t="s">
        <v>1422</v>
      </c>
      <c r="R183" s="1452"/>
      <c r="S183" s="1452"/>
      <c r="T183" s="1452"/>
      <c r="U183" s="1452"/>
      <c r="V183" s="1452" t="s">
        <v>1422</v>
      </c>
      <c r="W183" s="1452" t="s">
        <v>1422</v>
      </c>
      <c r="X183" s="1452" t="s">
        <v>1422</v>
      </c>
      <c r="Y183" s="1452" t="s">
        <v>1422</v>
      </c>
      <c r="Z183" s="1452" t="s">
        <v>1422</v>
      </c>
      <c r="AA183" s="1452" t="s">
        <v>1422</v>
      </c>
      <c r="AB183" s="1452" t="s">
        <v>1422</v>
      </c>
      <c r="AC183" s="1453" t="s">
        <v>1422</v>
      </c>
      <c r="AD183" s="792">
        <f>ROUND((AH183/1000),0)</f>
        <v>610</v>
      </c>
      <c r="AE183" s="665" t="s">
        <v>3457</v>
      </c>
      <c r="AG183" s="784"/>
      <c r="AH183" s="800">
        <f ca="1">'Alimentazione CE Costi'!H120+'Alimentazione CE Costi'!H121</f>
        <v>610000</v>
      </c>
      <c r="AI183" s="800">
        <f ca="1">'Alimentazione CE Costi'!I120+'Alimentazione CE Costi'!I121</f>
        <v>610000</v>
      </c>
    </row>
    <row r="184" spans="1:35" s="793" customFormat="1">
      <c r="A184" s="665"/>
      <c r="B184" s="1454" t="s">
        <v>1423</v>
      </c>
      <c r="C184" s="1455"/>
      <c r="D184" s="1455"/>
      <c r="E184" s="1455"/>
      <c r="F184" s="1455"/>
      <c r="G184" s="1455"/>
      <c r="H184" s="1451" t="s">
        <v>1424</v>
      </c>
      <c r="I184" s="1452" t="s">
        <v>3117</v>
      </c>
      <c r="J184" s="1452" t="s">
        <v>3117</v>
      </c>
      <c r="K184" s="1452" t="s">
        <v>3117</v>
      </c>
      <c r="L184" s="1452" t="s">
        <v>3117</v>
      </c>
      <c r="M184" s="1452" t="s">
        <v>3117</v>
      </c>
      <c r="N184" s="1452" t="s">
        <v>3117</v>
      </c>
      <c r="O184" s="1452" t="s">
        <v>3117</v>
      </c>
      <c r="P184" s="1452" t="s">
        <v>3117</v>
      </c>
      <c r="Q184" s="1452" t="s">
        <v>3117</v>
      </c>
      <c r="R184" s="1452"/>
      <c r="S184" s="1452"/>
      <c r="T184" s="1452"/>
      <c r="U184" s="1452"/>
      <c r="V184" s="1452" t="s">
        <v>3117</v>
      </c>
      <c r="W184" s="1452" t="s">
        <v>3117</v>
      </c>
      <c r="X184" s="1452" t="s">
        <v>3117</v>
      </c>
      <c r="Y184" s="1452" t="s">
        <v>3117</v>
      </c>
      <c r="Z184" s="1452" t="s">
        <v>3117</v>
      </c>
      <c r="AA184" s="1452" t="s">
        <v>3117</v>
      </c>
      <c r="AB184" s="1452" t="s">
        <v>3117</v>
      </c>
      <c r="AC184" s="1453" t="s">
        <v>3117</v>
      </c>
      <c r="AD184" s="792">
        <f>ROUND((AH184/1000),0)</f>
        <v>0</v>
      </c>
      <c r="AE184" s="665" t="s">
        <v>3457</v>
      </c>
      <c r="AG184" s="784"/>
      <c r="AH184" s="800">
        <f ca="1">'Alimentazione CE Costi'!H123+'Alimentazione CE Costi'!H124+'Alimentazione CE Costi'!H125+'Alimentazione CE Costi'!H126+'Alimentazione CE Costi'!H127+'Alimentazione CE Costi'!H128+'Alimentazione CE Costi'!H129</f>
        <v>0</v>
      </c>
      <c r="AI184" s="800">
        <f ca="1">'Alimentazione CE Costi'!I123+'Alimentazione CE Costi'!I124+'Alimentazione CE Costi'!I125+'Alimentazione CE Costi'!I126+'Alimentazione CE Costi'!I127+'Alimentazione CE Costi'!I128+'Alimentazione CE Costi'!I129</f>
        <v>0</v>
      </c>
    </row>
    <row r="185" spans="1:35" s="793" customFormat="1">
      <c r="A185" s="803"/>
      <c r="B185" s="1462" t="s">
        <v>3118</v>
      </c>
      <c r="C185" s="1463"/>
      <c r="D185" s="1463"/>
      <c r="E185" s="1463"/>
      <c r="F185" s="1463"/>
      <c r="G185" s="1463"/>
      <c r="H185" s="1495" t="s">
        <v>3119</v>
      </c>
      <c r="I185" s="1496" t="s">
        <v>3120</v>
      </c>
      <c r="J185" s="1496" t="s">
        <v>3120</v>
      </c>
      <c r="K185" s="1496" t="s">
        <v>3120</v>
      </c>
      <c r="L185" s="1496" t="s">
        <v>3120</v>
      </c>
      <c r="M185" s="1496" t="s">
        <v>3120</v>
      </c>
      <c r="N185" s="1496" t="s">
        <v>3120</v>
      </c>
      <c r="O185" s="1496" t="s">
        <v>3120</v>
      </c>
      <c r="P185" s="1496" t="s">
        <v>3120</v>
      </c>
      <c r="Q185" s="1496" t="s">
        <v>3120</v>
      </c>
      <c r="R185" s="1496"/>
      <c r="S185" s="1496"/>
      <c r="T185" s="1496"/>
      <c r="U185" s="1496"/>
      <c r="V185" s="1496" t="s">
        <v>3120</v>
      </c>
      <c r="W185" s="1496" t="s">
        <v>3120</v>
      </c>
      <c r="X185" s="1496" t="s">
        <v>3120</v>
      </c>
      <c r="Y185" s="1496" t="s">
        <v>3120</v>
      </c>
      <c r="Z185" s="1496" t="s">
        <v>3120</v>
      </c>
      <c r="AA185" s="1496" t="s">
        <v>3120</v>
      </c>
      <c r="AB185" s="1496" t="s">
        <v>3120</v>
      </c>
      <c r="AC185" s="1497" t="s">
        <v>3120</v>
      </c>
      <c r="AD185" s="804">
        <f>SUM(AD186:AD189)</f>
        <v>310</v>
      </c>
      <c r="AE185" s="803" t="s">
        <v>3457</v>
      </c>
      <c r="AF185" s="644" t="s">
        <v>3458</v>
      </c>
      <c r="AG185" s="784"/>
      <c r="AH185" s="805">
        <f ca="1">SUM(AH186:AH189)</f>
        <v>310000</v>
      </c>
      <c r="AI185" s="805">
        <f ca="1">SUM(AI186:AI189)</f>
        <v>334000</v>
      </c>
    </row>
    <row r="186" spans="1:35" s="793" customFormat="1">
      <c r="A186" s="665"/>
      <c r="B186" s="1454" t="s">
        <v>3121</v>
      </c>
      <c r="C186" s="1455"/>
      <c r="D186" s="1455"/>
      <c r="E186" s="1455"/>
      <c r="F186" s="1455"/>
      <c r="G186" s="1455"/>
      <c r="H186" s="1456" t="s">
        <v>3166</v>
      </c>
      <c r="I186" s="1457" t="s">
        <v>3167</v>
      </c>
      <c r="J186" s="1457" t="s">
        <v>3167</v>
      </c>
      <c r="K186" s="1457" t="s">
        <v>3167</v>
      </c>
      <c r="L186" s="1457" t="s">
        <v>3167</v>
      </c>
      <c r="M186" s="1457" t="s">
        <v>3167</v>
      </c>
      <c r="N186" s="1457" t="s">
        <v>3167</v>
      </c>
      <c r="O186" s="1457" t="s">
        <v>3167</v>
      </c>
      <c r="P186" s="1457" t="s">
        <v>3167</v>
      </c>
      <c r="Q186" s="1457" t="s">
        <v>3167</v>
      </c>
      <c r="R186" s="1457"/>
      <c r="S186" s="1457"/>
      <c r="T186" s="1457"/>
      <c r="U186" s="1457"/>
      <c r="V186" s="1457" t="s">
        <v>3167</v>
      </c>
      <c r="W186" s="1457" t="s">
        <v>3167</v>
      </c>
      <c r="X186" s="1457" t="s">
        <v>3167</v>
      </c>
      <c r="Y186" s="1457" t="s">
        <v>3167</v>
      </c>
      <c r="Z186" s="1457" t="s">
        <v>3167</v>
      </c>
      <c r="AA186" s="1457" t="s">
        <v>3167</v>
      </c>
      <c r="AB186" s="1457" t="s">
        <v>3167</v>
      </c>
      <c r="AC186" s="1458" t="s">
        <v>3167</v>
      </c>
      <c r="AD186" s="792">
        <f>ROUND((AH186/1000),0)</f>
        <v>24</v>
      </c>
      <c r="AE186" s="665" t="s">
        <v>3457</v>
      </c>
      <c r="AG186" s="784"/>
      <c r="AH186" s="800">
        <f ca="1">'Alimentazione CE Costi'!H131</f>
        <v>24000</v>
      </c>
      <c r="AI186" s="800">
        <f ca="1">'Alimentazione CE Costi'!I131</f>
        <v>24000</v>
      </c>
    </row>
    <row r="187" spans="1:35" s="793" customFormat="1">
      <c r="A187" s="665"/>
      <c r="B187" s="1454" t="s">
        <v>3168</v>
      </c>
      <c r="C187" s="1455"/>
      <c r="D187" s="1455"/>
      <c r="E187" s="1455"/>
      <c r="F187" s="1455"/>
      <c r="G187" s="1455"/>
      <c r="H187" s="1456" t="s">
        <v>1468</v>
      </c>
      <c r="I187" s="1457" t="s">
        <v>1469</v>
      </c>
      <c r="J187" s="1457" t="s">
        <v>1469</v>
      </c>
      <c r="K187" s="1457" t="s">
        <v>1469</v>
      </c>
      <c r="L187" s="1457" t="s">
        <v>1469</v>
      </c>
      <c r="M187" s="1457" t="s">
        <v>1469</v>
      </c>
      <c r="N187" s="1457" t="s">
        <v>1469</v>
      </c>
      <c r="O187" s="1457" t="s">
        <v>1469</v>
      </c>
      <c r="P187" s="1457" t="s">
        <v>1469</v>
      </c>
      <c r="Q187" s="1457" t="s">
        <v>1469</v>
      </c>
      <c r="R187" s="1457"/>
      <c r="S187" s="1457"/>
      <c r="T187" s="1457"/>
      <c r="U187" s="1457"/>
      <c r="V187" s="1457" t="s">
        <v>1469</v>
      </c>
      <c r="W187" s="1457" t="s">
        <v>1469</v>
      </c>
      <c r="X187" s="1457" t="s">
        <v>1469</v>
      </c>
      <c r="Y187" s="1457" t="s">
        <v>1469</v>
      </c>
      <c r="Z187" s="1457" t="s">
        <v>1469</v>
      </c>
      <c r="AA187" s="1457" t="s">
        <v>1469</v>
      </c>
      <c r="AB187" s="1457" t="s">
        <v>1469</v>
      </c>
      <c r="AC187" s="1458" t="s">
        <v>1469</v>
      </c>
      <c r="AD187" s="792">
        <f>ROUND((AH187/1000),0)</f>
        <v>0</v>
      </c>
      <c r="AE187" s="665" t="s">
        <v>3457</v>
      </c>
      <c r="AG187" s="784"/>
      <c r="AH187" s="800">
        <f ca="1">'Alimentazione CE Costi'!H132</f>
        <v>0</v>
      </c>
      <c r="AI187" s="800">
        <f ca="1">'Alimentazione CE Costi'!I132</f>
        <v>0</v>
      </c>
    </row>
    <row r="188" spans="1:35" s="793" customFormat="1">
      <c r="A188" s="665"/>
      <c r="B188" s="1454" t="s">
        <v>1470</v>
      </c>
      <c r="C188" s="1455"/>
      <c r="D188" s="1455"/>
      <c r="E188" s="1455"/>
      <c r="F188" s="1455"/>
      <c r="G188" s="1455"/>
      <c r="H188" s="1456" t="s">
        <v>1471</v>
      </c>
      <c r="I188" s="1457" t="s">
        <v>1472</v>
      </c>
      <c r="J188" s="1457" t="s">
        <v>1472</v>
      </c>
      <c r="K188" s="1457" t="s">
        <v>1472</v>
      </c>
      <c r="L188" s="1457" t="s">
        <v>1472</v>
      </c>
      <c r="M188" s="1457" t="s">
        <v>1472</v>
      </c>
      <c r="N188" s="1457" t="s">
        <v>1472</v>
      </c>
      <c r="O188" s="1457" t="s">
        <v>1472</v>
      </c>
      <c r="P188" s="1457" t="s">
        <v>1472</v>
      </c>
      <c r="Q188" s="1457" t="s">
        <v>1472</v>
      </c>
      <c r="R188" s="1457"/>
      <c r="S188" s="1457"/>
      <c r="T188" s="1457"/>
      <c r="U188" s="1457"/>
      <c r="V188" s="1457" t="s">
        <v>1472</v>
      </c>
      <c r="W188" s="1457" t="s">
        <v>1472</v>
      </c>
      <c r="X188" s="1457" t="s">
        <v>1472</v>
      </c>
      <c r="Y188" s="1457" t="s">
        <v>1472</v>
      </c>
      <c r="Z188" s="1457" t="s">
        <v>1472</v>
      </c>
      <c r="AA188" s="1457" t="s">
        <v>1472</v>
      </c>
      <c r="AB188" s="1457" t="s">
        <v>1472</v>
      </c>
      <c r="AC188" s="1458" t="s">
        <v>1472</v>
      </c>
      <c r="AD188" s="792">
        <f>ROUND((AH188/1000),0)</f>
        <v>0</v>
      </c>
      <c r="AE188" s="665" t="s">
        <v>3457</v>
      </c>
      <c r="AG188" s="784"/>
      <c r="AH188" s="800">
        <f ca="1">'Alimentazione CE Costi'!H133</f>
        <v>0</v>
      </c>
      <c r="AI188" s="800">
        <f ca="1">'Alimentazione CE Costi'!I133</f>
        <v>0</v>
      </c>
    </row>
    <row r="189" spans="1:35" s="793" customFormat="1">
      <c r="A189" s="665"/>
      <c r="B189" s="1411" t="s">
        <v>1473</v>
      </c>
      <c r="C189" s="1412"/>
      <c r="D189" s="1412"/>
      <c r="E189" s="1412"/>
      <c r="F189" s="1412"/>
      <c r="G189" s="1412"/>
      <c r="H189" s="1445" t="s">
        <v>1474</v>
      </c>
      <c r="I189" s="1446" t="s">
        <v>1475</v>
      </c>
      <c r="J189" s="1446" t="s">
        <v>1475</v>
      </c>
      <c r="K189" s="1446" t="s">
        <v>1475</v>
      </c>
      <c r="L189" s="1446" t="s">
        <v>1475</v>
      </c>
      <c r="M189" s="1446" t="s">
        <v>1475</v>
      </c>
      <c r="N189" s="1446" t="s">
        <v>1475</v>
      </c>
      <c r="O189" s="1446" t="s">
        <v>1475</v>
      </c>
      <c r="P189" s="1446" t="s">
        <v>1475</v>
      </c>
      <c r="Q189" s="1446" t="s">
        <v>1475</v>
      </c>
      <c r="R189" s="1446"/>
      <c r="S189" s="1446"/>
      <c r="T189" s="1446"/>
      <c r="U189" s="1446"/>
      <c r="V189" s="1446" t="s">
        <v>1475</v>
      </c>
      <c r="W189" s="1446" t="s">
        <v>1475</v>
      </c>
      <c r="X189" s="1446" t="s">
        <v>1475</v>
      </c>
      <c r="Y189" s="1446" t="s">
        <v>1475</v>
      </c>
      <c r="Z189" s="1446" t="s">
        <v>1475</v>
      </c>
      <c r="AA189" s="1446" t="s">
        <v>1475</v>
      </c>
      <c r="AB189" s="1446" t="s">
        <v>1475</v>
      </c>
      <c r="AC189" s="1447" t="s">
        <v>1475</v>
      </c>
      <c r="AD189" s="792">
        <f>ROUND((AH189/1000),0)</f>
        <v>286</v>
      </c>
      <c r="AE189" s="665" t="s">
        <v>3457</v>
      </c>
      <c r="AG189" s="784"/>
      <c r="AH189" s="800">
        <f ca="1">'Alimentazione CE Costi'!H134</f>
        <v>286000</v>
      </c>
      <c r="AI189" s="800">
        <f ca="1">'Alimentazione CE Costi'!I134</f>
        <v>310000</v>
      </c>
    </row>
    <row r="190" spans="1:35" s="793" customFormat="1">
      <c r="A190" s="665"/>
      <c r="B190" s="1411" t="s">
        <v>1476</v>
      </c>
      <c r="C190" s="1412"/>
      <c r="D190" s="1412"/>
      <c r="E190" s="1412"/>
      <c r="F190" s="1412"/>
      <c r="G190" s="1412"/>
      <c r="H190" s="1448" t="s">
        <v>1477</v>
      </c>
      <c r="I190" s="1449" t="s">
        <v>1478</v>
      </c>
      <c r="J190" s="1449" t="s">
        <v>1478</v>
      </c>
      <c r="K190" s="1449" t="s">
        <v>1478</v>
      </c>
      <c r="L190" s="1449" t="s">
        <v>1478</v>
      </c>
      <c r="M190" s="1449" t="s">
        <v>1478</v>
      </c>
      <c r="N190" s="1449" t="s">
        <v>1478</v>
      </c>
      <c r="O190" s="1449" t="s">
        <v>1478</v>
      </c>
      <c r="P190" s="1449" t="s">
        <v>1478</v>
      </c>
      <c r="Q190" s="1449" t="s">
        <v>1478</v>
      </c>
      <c r="R190" s="1449"/>
      <c r="S190" s="1449"/>
      <c r="T190" s="1449"/>
      <c r="U190" s="1449"/>
      <c r="V190" s="1449" t="s">
        <v>1478</v>
      </c>
      <c r="W190" s="1449" t="s">
        <v>1478</v>
      </c>
      <c r="X190" s="1449" t="s">
        <v>1478</v>
      </c>
      <c r="Y190" s="1449" t="s">
        <v>1478</v>
      </c>
      <c r="Z190" s="1449" t="s">
        <v>1478</v>
      </c>
      <c r="AA190" s="1449" t="s">
        <v>1478</v>
      </c>
      <c r="AB190" s="1449" t="s">
        <v>1478</v>
      </c>
      <c r="AC190" s="1450" t="s">
        <v>1478</v>
      </c>
      <c r="AD190" s="792">
        <f>ROUND((AH190/1000),0)</f>
        <v>0</v>
      </c>
      <c r="AE190" s="665" t="s">
        <v>3457</v>
      </c>
      <c r="AG190" s="784"/>
      <c r="AH190" s="800">
        <f ca="1">'Alimentazione CE Costi'!H135</f>
        <v>0</v>
      </c>
      <c r="AI190" s="800">
        <f ca="1">'Alimentazione CE Costi'!I135</f>
        <v>0</v>
      </c>
    </row>
    <row r="191" spans="1:35" s="793" customFormat="1">
      <c r="A191" s="795"/>
      <c r="B191" s="1464" t="s">
        <v>1479</v>
      </c>
      <c r="C191" s="1465"/>
      <c r="D191" s="1465"/>
      <c r="E191" s="1465"/>
      <c r="F191" s="1465"/>
      <c r="G191" s="1465"/>
      <c r="H191" s="1471" t="s">
        <v>1480</v>
      </c>
      <c r="I191" s="1472" t="s">
        <v>1480</v>
      </c>
      <c r="J191" s="1472" t="s">
        <v>1480</v>
      </c>
      <c r="K191" s="1472" t="s">
        <v>1480</v>
      </c>
      <c r="L191" s="1472" t="s">
        <v>1480</v>
      </c>
      <c r="M191" s="1472" t="s">
        <v>1480</v>
      </c>
      <c r="N191" s="1472" t="s">
        <v>1480</v>
      </c>
      <c r="O191" s="1472" t="s">
        <v>1480</v>
      </c>
      <c r="P191" s="1472" t="s">
        <v>1480</v>
      </c>
      <c r="Q191" s="1472" t="s">
        <v>1480</v>
      </c>
      <c r="R191" s="1472"/>
      <c r="S191" s="1472"/>
      <c r="T191" s="1472"/>
      <c r="U191" s="1472"/>
      <c r="V191" s="1472" t="s">
        <v>1480</v>
      </c>
      <c r="W191" s="1472" t="s">
        <v>1480</v>
      </c>
      <c r="X191" s="1472" t="s">
        <v>1480</v>
      </c>
      <c r="Y191" s="1472" t="s">
        <v>1480</v>
      </c>
      <c r="Z191" s="1472" t="s">
        <v>1480</v>
      </c>
      <c r="AA191" s="1472" t="s">
        <v>1480</v>
      </c>
      <c r="AB191" s="1472" t="s">
        <v>1480</v>
      </c>
      <c r="AC191" s="1473" t="s">
        <v>1480</v>
      </c>
      <c r="AD191" s="825">
        <f>SUM(AD192:AD196)</f>
        <v>0</v>
      </c>
      <c r="AE191" s="795" t="s">
        <v>3457</v>
      </c>
      <c r="AF191" s="644" t="s">
        <v>3458</v>
      </c>
      <c r="AG191" s="784"/>
      <c r="AH191" s="826">
        <f ca="1">SUM(AH192:AH196)</f>
        <v>0</v>
      </c>
      <c r="AI191" s="826">
        <f ca="1">SUM(AI192:AI196)</f>
        <v>0</v>
      </c>
    </row>
    <row r="192" spans="1:35" s="793" customFormat="1">
      <c r="A192" s="665" t="s">
        <v>2617</v>
      </c>
      <c r="B192" s="1411" t="s">
        <v>1481</v>
      </c>
      <c r="C192" s="1412"/>
      <c r="D192" s="1412"/>
      <c r="E192" s="1412"/>
      <c r="F192" s="1412"/>
      <c r="G192" s="1412"/>
      <c r="H192" s="1448" t="s">
        <v>1482</v>
      </c>
      <c r="I192" s="1449" t="s">
        <v>1483</v>
      </c>
      <c r="J192" s="1449" t="s">
        <v>1483</v>
      </c>
      <c r="K192" s="1449" t="s">
        <v>1483</v>
      </c>
      <c r="L192" s="1449" t="s">
        <v>1483</v>
      </c>
      <c r="M192" s="1449" t="s">
        <v>1483</v>
      </c>
      <c r="N192" s="1449" t="s">
        <v>1483</v>
      </c>
      <c r="O192" s="1449" t="s">
        <v>1483</v>
      </c>
      <c r="P192" s="1449" t="s">
        <v>1483</v>
      </c>
      <c r="Q192" s="1449" t="s">
        <v>1483</v>
      </c>
      <c r="R192" s="1449"/>
      <c r="S192" s="1449"/>
      <c r="T192" s="1449"/>
      <c r="U192" s="1449"/>
      <c r="V192" s="1449" t="s">
        <v>1483</v>
      </c>
      <c r="W192" s="1449" t="s">
        <v>1483</v>
      </c>
      <c r="X192" s="1449" t="s">
        <v>1483</v>
      </c>
      <c r="Y192" s="1449" t="s">
        <v>1483</v>
      </c>
      <c r="Z192" s="1449" t="s">
        <v>1483</v>
      </c>
      <c r="AA192" s="1449" t="s">
        <v>1483</v>
      </c>
      <c r="AB192" s="1449" t="s">
        <v>1483</v>
      </c>
      <c r="AC192" s="1450" t="s">
        <v>1483</v>
      </c>
      <c r="AD192" s="792">
        <f>ROUND((AH192/1000),0)</f>
        <v>0</v>
      </c>
      <c r="AE192" s="665" t="s">
        <v>3457</v>
      </c>
      <c r="AG192" s="784"/>
      <c r="AH192" s="794">
        <f ca="1">'Alimentazione CE Costi'!H137</f>
        <v>0</v>
      </c>
      <c r="AI192" s="794">
        <f ca="1">'Alimentazione CE Costi'!I137</f>
        <v>0</v>
      </c>
    </row>
    <row r="193" spans="1:35" s="793" customFormat="1">
      <c r="A193" s="827"/>
      <c r="B193" s="1411" t="s">
        <v>1484</v>
      </c>
      <c r="C193" s="1412"/>
      <c r="D193" s="1412"/>
      <c r="E193" s="1412"/>
      <c r="F193" s="1412"/>
      <c r="G193" s="1412"/>
      <c r="H193" s="1448" t="s">
        <v>1485</v>
      </c>
      <c r="I193" s="1449" t="s">
        <v>1486</v>
      </c>
      <c r="J193" s="1449" t="s">
        <v>1486</v>
      </c>
      <c r="K193" s="1449" t="s">
        <v>1486</v>
      </c>
      <c r="L193" s="1449" t="s">
        <v>1486</v>
      </c>
      <c r="M193" s="1449" t="s">
        <v>1486</v>
      </c>
      <c r="N193" s="1449" t="s">
        <v>1486</v>
      </c>
      <c r="O193" s="1449" t="s">
        <v>1486</v>
      </c>
      <c r="P193" s="1449" t="s">
        <v>1486</v>
      </c>
      <c r="Q193" s="1449" t="s">
        <v>1486</v>
      </c>
      <c r="R193" s="1449"/>
      <c r="S193" s="1449"/>
      <c r="T193" s="1449"/>
      <c r="U193" s="1449"/>
      <c r="V193" s="1449" t="s">
        <v>1486</v>
      </c>
      <c r="W193" s="1449" t="s">
        <v>1486</v>
      </c>
      <c r="X193" s="1449" t="s">
        <v>1486</v>
      </c>
      <c r="Y193" s="1449" t="s">
        <v>1486</v>
      </c>
      <c r="Z193" s="1449" t="s">
        <v>1486</v>
      </c>
      <c r="AA193" s="1449" t="s">
        <v>1486</v>
      </c>
      <c r="AB193" s="1449" t="s">
        <v>1486</v>
      </c>
      <c r="AC193" s="1450" t="s">
        <v>1486</v>
      </c>
      <c r="AD193" s="792">
        <f>ROUND((AH193/1000),0)</f>
        <v>0</v>
      </c>
      <c r="AE193" s="665" t="s">
        <v>3457</v>
      </c>
      <c r="AG193" s="784"/>
      <c r="AH193" s="794">
        <f ca="1">'Alimentazione CE Costi'!H138</f>
        <v>0</v>
      </c>
      <c r="AI193" s="794">
        <f ca="1">'Alimentazione CE Costi'!I138</f>
        <v>0</v>
      </c>
    </row>
    <row r="194" spans="1:35" s="793" customFormat="1">
      <c r="A194" s="827" t="s">
        <v>847</v>
      </c>
      <c r="B194" s="1411" t="s">
        <v>1487</v>
      </c>
      <c r="C194" s="1412"/>
      <c r="D194" s="1412"/>
      <c r="E194" s="1412"/>
      <c r="F194" s="1412"/>
      <c r="G194" s="1412"/>
      <c r="H194" s="1448" t="s">
        <v>1655</v>
      </c>
      <c r="I194" s="1449" t="s">
        <v>1488</v>
      </c>
      <c r="J194" s="1449" t="s">
        <v>1488</v>
      </c>
      <c r="K194" s="1449" t="s">
        <v>1488</v>
      </c>
      <c r="L194" s="1449" t="s">
        <v>1488</v>
      </c>
      <c r="M194" s="1449" t="s">
        <v>1488</v>
      </c>
      <c r="N194" s="1449" t="s">
        <v>1488</v>
      </c>
      <c r="O194" s="1449" t="s">
        <v>1488</v>
      </c>
      <c r="P194" s="1449" t="s">
        <v>1488</v>
      </c>
      <c r="Q194" s="1449" t="s">
        <v>1488</v>
      </c>
      <c r="R194" s="1449"/>
      <c r="S194" s="1449"/>
      <c r="T194" s="1449"/>
      <c r="U194" s="1449"/>
      <c r="V194" s="1449" t="s">
        <v>1488</v>
      </c>
      <c r="W194" s="1449" t="s">
        <v>1488</v>
      </c>
      <c r="X194" s="1449" t="s">
        <v>1488</v>
      </c>
      <c r="Y194" s="1449" t="s">
        <v>1488</v>
      </c>
      <c r="Z194" s="1449" t="s">
        <v>1488</v>
      </c>
      <c r="AA194" s="1449" t="s">
        <v>1488</v>
      </c>
      <c r="AB194" s="1449" t="s">
        <v>1488</v>
      </c>
      <c r="AC194" s="1450" t="s">
        <v>1488</v>
      </c>
      <c r="AD194" s="792">
        <f>ROUND((AH194/1000),0)</f>
        <v>0</v>
      </c>
      <c r="AE194" s="665" t="s">
        <v>3457</v>
      </c>
      <c r="AG194" s="784"/>
      <c r="AH194" s="794">
        <f ca="1">'Alimentazione CE Costi'!H139</f>
        <v>0</v>
      </c>
      <c r="AI194" s="794">
        <f ca="1">'Alimentazione CE Costi'!I139</f>
        <v>0</v>
      </c>
    </row>
    <row r="195" spans="1:35" s="793" customFormat="1">
      <c r="A195" s="827"/>
      <c r="B195" s="1411" t="s">
        <v>1489</v>
      </c>
      <c r="C195" s="1412"/>
      <c r="D195" s="1412"/>
      <c r="E195" s="1412"/>
      <c r="F195" s="1412"/>
      <c r="G195" s="1412"/>
      <c r="H195" s="1448" t="s">
        <v>1490</v>
      </c>
      <c r="I195" s="1449" t="s">
        <v>1491</v>
      </c>
      <c r="J195" s="1449" t="s">
        <v>1491</v>
      </c>
      <c r="K195" s="1449" t="s">
        <v>1491</v>
      </c>
      <c r="L195" s="1449" t="s">
        <v>1491</v>
      </c>
      <c r="M195" s="1449" t="s">
        <v>1491</v>
      </c>
      <c r="N195" s="1449" t="s">
        <v>1491</v>
      </c>
      <c r="O195" s="1449" t="s">
        <v>1491</v>
      </c>
      <c r="P195" s="1449" t="s">
        <v>1491</v>
      </c>
      <c r="Q195" s="1449" t="s">
        <v>1491</v>
      </c>
      <c r="R195" s="1449"/>
      <c r="S195" s="1449"/>
      <c r="T195" s="1449"/>
      <c r="U195" s="1449"/>
      <c r="V195" s="1449" t="s">
        <v>1491</v>
      </c>
      <c r="W195" s="1449" t="s">
        <v>1491</v>
      </c>
      <c r="X195" s="1449" t="s">
        <v>1491</v>
      </c>
      <c r="Y195" s="1449" t="s">
        <v>1491</v>
      </c>
      <c r="Z195" s="1449" t="s">
        <v>1491</v>
      </c>
      <c r="AA195" s="1449" t="s">
        <v>1491</v>
      </c>
      <c r="AB195" s="1449" t="s">
        <v>1491</v>
      </c>
      <c r="AC195" s="1450" t="s">
        <v>1491</v>
      </c>
      <c r="AD195" s="792">
        <f>ROUND((AH195/1000),0)</f>
        <v>0</v>
      </c>
      <c r="AE195" s="665" t="s">
        <v>3457</v>
      </c>
      <c r="AG195" s="784"/>
      <c r="AH195" s="794">
        <f ca="1">'Alimentazione CE Costi'!H141+'Alimentazione CE Costi'!H142</f>
        <v>0</v>
      </c>
      <c r="AI195" s="794">
        <f ca="1">'Alimentazione CE Costi'!I141+'Alimentazione CE Costi'!I142</f>
        <v>0</v>
      </c>
    </row>
    <row r="196" spans="1:35" s="793" customFormat="1">
      <c r="A196" s="827"/>
      <c r="B196" s="1411" t="s">
        <v>1492</v>
      </c>
      <c r="C196" s="1412"/>
      <c r="D196" s="1412"/>
      <c r="E196" s="1412"/>
      <c r="F196" s="1412"/>
      <c r="G196" s="1412"/>
      <c r="H196" s="1448" t="s">
        <v>1493</v>
      </c>
      <c r="I196" s="1449" t="s">
        <v>1491</v>
      </c>
      <c r="J196" s="1449" t="s">
        <v>1491</v>
      </c>
      <c r="K196" s="1449" t="s">
        <v>1491</v>
      </c>
      <c r="L196" s="1449" t="s">
        <v>1491</v>
      </c>
      <c r="M196" s="1449" t="s">
        <v>1491</v>
      </c>
      <c r="N196" s="1449" t="s">
        <v>1491</v>
      </c>
      <c r="O196" s="1449" t="s">
        <v>1491</v>
      </c>
      <c r="P196" s="1449" t="s">
        <v>1491</v>
      </c>
      <c r="Q196" s="1449" t="s">
        <v>1491</v>
      </c>
      <c r="R196" s="1449"/>
      <c r="S196" s="1449"/>
      <c r="T196" s="1449"/>
      <c r="U196" s="1449"/>
      <c r="V196" s="1449" t="s">
        <v>1491</v>
      </c>
      <c r="W196" s="1449" t="s">
        <v>1491</v>
      </c>
      <c r="X196" s="1449" t="s">
        <v>1491</v>
      </c>
      <c r="Y196" s="1449" t="s">
        <v>1491</v>
      </c>
      <c r="Z196" s="1449" t="s">
        <v>1491</v>
      </c>
      <c r="AA196" s="1449" t="s">
        <v>1491</v>
      </c>
      <c r="AB196" s="1449" t="s">
        <v>1491</v>
      </c>
      <c r="AC196" s="1450" t="s">
        <v>1491</v>
      </c>
      <c r="AD196" s="792">
        <f>ROUND((AH196/1000),0)</f>
        <v>0</v>
      </c>
      <c r="AE196" s="665" t="s">
        <v>3457</v>
      </c>
      <c r="AG196" s="784"/>
      <c r="AH196" s="794">
        <f ca="1">'Alimentazione CE Costi'!H144+'Alimentazione CE Costi'!H145</f>
        <v>0</v>
      </c>
      <c r="AI196" s="794">
        <f ca="1">'Alimentazione CE Costi'!I144+'Alimentazione CE Costi'!I145</f>
        <v>0</v>
      </c>
    </row>
    <row r="197" spans="1:35" s="793" customFormat="1">
      <c r="A197" s="795"/>
      <c r="B197" s="1464" t="s">
        <v>1494</v>
      </c>
      <c r="C197" s="1465"/>
      <c r="D197" s="1465"/>
      <c r="E197" s="1465"/>
      <c r="F197" s="1465"/>
      <c r="G197" s="1465"/>
      <c r="H197" s="1471" t="s">
        <v>3169</v>
      </c>
      <c r="I197" s="1472" t="s">
        <v>3170</v>
      </c>
      <c r="J197" s="1472" t="s">
        <v>3170</v>
      </c>
      <c r="K197" s="1472" t="s">
        <v>3170</v>
      </c>
      <c r="L197" s="1472" t="s">
        <v>3170</v>
      </c>
      <c r="M197" s="1472" t="s">
        <v>3170</v>
      </c>
      <c r="N197" s="1472" t="s">
        <v>3170</v>
      </c>
      <c r="O197" s="1472" t="s">
        <v>3170</v>
      </c>
      <c r="P197" s="1472" t="s">
        <v>3170</v>
      </c>
      <c r="Q197" s="1472" t="s">
        <v>3170</v>
      </c>
      <c r="R197" s="1472"/>
      <c r="S197" s="1472"/>
      <c r="T197" s="1472"/>
      <c r="U197" s="1472"/>
      <c r="V197" s="1472" t="s">
        <v>3170</v>
      </c>
      <c r="W197" s="1472" t="s">
        <v>3170</v>
      </c>
      <c r="X197" s="1472" t="s">
        <v>3170</v>
      </c>
      <c r="Y197" s="1472" t="s">
        <v>3170</v>
      </c>
      <c r="Z197" s="1472" t="s">
        <v>3170</v>
      </c>
      <c r="AA197" s="1472" t="s">
        <v>3170</v>
      </c>
      <c r="AB197" s="1472" t="s">
        <v>3170</v>
      </c>
      <c r="AC197" s="1473" t="s">
        <v>3170</v>
      </c>
      <c r="AD197" s="825">
        <f>SUM(AD198:AD201)</f>
        <v>0</v>
      </c>
      <c r="AE197" s="795" t="s">
        <v>3457</v>
      </c>
      <c r="AF197" s="644" t="s">
        <v>3458</v>
      </c>
      <c r="AG197" s="784"/>
      <c r="AH197" s="826">
        <f ca="1">SUM(AH198:AH201)</f>
        <v>0</v>
      </c>
      <c r="AI197" s="826">
        <f ca="1">SUM(AI198:AI201)</f>
        <v>0</v>
      </c>
    </row>
    <row r="198" spans="1:35" s="793" customFormat="1">
      <c r="A198" s="665" t="s">
        <v>2617</v>
      </c>
      <c r="B198" s="1411" t="s">
        <v>3171</v>
      </c>
      <c r="C198" s="1412"/>
      <c r="D198" s="1412"/>
      <c r="E198" s="1412"/>
      <c r="F198" s="1412"/>
      <c r="G198" s="1412"/>
      <c r="H198" s="1448" t="s">
        <v>3172</v>
      </c>
      <c r="I198" s="1449" t="s">
        <v>3173</v>
      </c>
      <c r="J198" s="1449" t="s">
        <v>3173</v>
      </c>
      <c r="K198" s="1449" t="s">
        <v>3173</v>
      </c>
      <c r="L198" s="1449" t="s">
        <v>3173</v>
      </c>
      <c r="M198" s="1449" t="s">
        <v>3173</v>
      </c>
      <c r="N198" s="1449" t="s">
        <v>3173</v>
      </c>
      <c r="O198" s="1449" t="s">
        <v>3173</v>
      </c>
      <c r="P198" s="1449" t="s">
        <v>3173</v>
      </c>
      <c r="Q198" s="1449" t="s">
        <v>3173</v>
      </c>
      <c r="R198" s="1449"/>
      <c r="S198" s="1449"/>
      <c r="T198" s="1449"/>
      <c r="U198" s="1449"/>
      <c r="V198" s="1449" t="s">
        <v>3173</v>
      </c>
      <c r="W198" s="1449" t="s">
        <v>3173</v>
      </c>
      <c r="X198" s="1449" t="s">
        <v>3173</v>
      </c>
      <c r="Y198" s="1449" t="s">
        <v>3173</v>
      </c>
      <c r="Z198" s="1449" t="s">
        <v>3173</v>
      </c>
      <c r="AA198" s="1449" t="s">
        <v>3173</v>
      </c>
      <c r="AB198" s="1449" t="s">
        <v>3173</v>
      </c>
      <c r="AC198" s="1450" t="s">
        <v>3173</v>
      </c>
      <c r="AD198" s="792">
        <f>ROUND((AH198/1000),0)</f>
        <v>0</v>
      </c>
      <c r="AE198" s="665" t="s">
        <v>3457</v>
      </c>
      <c r="AG198" s="784"/>
      <c r="AH198" s="794">
        <f ca="1">'Alimentazione CE Costi'!H147</f>
        <v>0</v>
      </c>
      <c r="AI198" s="794">
        <f ca="1">'Alimentazione CE Costi'!I147</f>
        <v>0</v>
      </c>
    </row>
    <row r="199" spans="1:35" s="793" customFormat="1">
      <c r="A199" s="665"/>
      <c r="B199" s="1411" t="s">
        <v>3174</v>
      </c>
      <c r="C199" s="1412"/>
      <c r="D199" s="1412"/>
      <c r="E199" s="1412"/>
      <c r="F199" s="1412"/>
      <c r="G199" s="1412"/>
      <c r="H199" s="1448" t="s">
        <v>3175</v>
      </c>
      <c r="I199" s="1449" t="s">
        <v>1548</v>
      </c>
      <c r="J199" s="1449" t="s">
        <v>1548</v>
      </c>
      <c r="K199" s="1449" t="s">
        <v>1548</v>
      </c>
      <c r="L199" s="1449" t="s">
        <v>1548</v>
      </c>
      <c r="M199" s="1449" t="s">
        <v>1548</v>
      </c>
      <c r="N199" s="1449" t="s">
        <v>1548</v>
      </c>
      <c r="O199" s="1449" t="s">
        <v>1548</v>
      </c>
      <c r="P199" s="1449" t="s">
        <v>1548</v>
      </c>
      <c r="Q199" s="1449" t="s">
        <v>1548</v>
      </c>
      <c r="R199" s="1449"/>
      <c r="S199" s="1449"/>
      <c r="T199" s="1449"/>
      <c r="U199" s="1449"/>
      <c r="V199" s="1449" t="s">
        <v>1548</v>
      </c>
      <c r="W199" s="1449" t="s">
        <v>1548</v>
      </c>
      <c r="X199" s="1449" t="s">
        <v>1548</v>
      </c>
      <c r="Y199" s="1449" t="s">
        <v>1548</v>
      </c>
      <c r="Z199" s="1449" t="s">
        <v>1548</v>
      </c>
      <c r="AA199" s="1449" t="s">
        <v>1548</v>
      </c>
      <c r="AB199" s="1449" t="s">
        <v>1548</v>
      </c>
      <c r="AC199" s="1450" t="s">
        <v>1548</v>
      </c>
      <c r="AD199" s="792">
        <f>ROUND((AH199/1000),0)</f>
        <v>0</v>
      </c>
      <c r="AE199" s="665" t="s">
        <v>3457</v>
      </c>
      <c r="AG199" s="784"/>
      <c r="AH199" s="794">
        <f ca="1">'Alimentazione CE Costi'!H148</f>
        <v>0</v>
      </c>
      <c r="AI199" s="794">
        <f ca="1">'Alimentazione CE Costi'!I148</f>
        <v>0</v>
      </c>
    </row>
    <row r="200" spans="1:35" s="793" customFormat="1">
      <c r="A200" s="665" t="s">
        <v>2152</v>
      </c>
      <c r="B200" s="1411" t="s">
        <v>1549</v>
      </c>
      <c r="C200" s="1412"/>
      <c r="D200" s="1412"/>
      <c r="E200" s="1412"/>
      <c r="F200" s="1412"/>
      <c r="G200" s="1412"/>
      <c r="H200" s="1448" t="s">
        <v>1550</v>
      </c>
      <c r="I200" s="1449" t="s">
        <v>1551</v>
      </c>
      <c r="J200" s="1449" t="s">
        <v>1551</v>
      </c>
      <c r="K200" s="1449" t="s">
        <v>1551</v>
      </c>
      <c r="L200" s="1449" t="s">
        <v>1551</v>
      </c>
      <c r="M200" s="1449" t="s">
        <v>1551</v>
      </c>
      <c r="N200" s="1449" t="s">
        <v>1551</v>
      </c>
      <c r="O200" s="1449" t="s">
        <v>1551</v>
      </c>
      <c r="P200" s="1449" t="s">
        <v>1551</v>
      </c>
      <c r="Q200" s="1449" t="s">
        <v>1551</v>
      </c>
      <c r="R200" s="1449"/>
      <c r="S200" s="1449"/>
      <c r="T200" s="1449"/>
      <c r="U200" s="1449"/>
      <c r="V200" s="1449" t="s">
        <v>1551</v>
      </c>
      <c r="W200" s="1449" t="s">
        <v>1551</v>
      </c>
      <c r="X200" s="1449" t="s">
        <v>1551</v>
      </c>
      <c r="Y200" s="1449" t="s">
        <v>1551</v>
      </c>
      <c r="Z200" s="1449" t="s">
        <v>1551</v>
      </c>
      <c r="AA200" s="1449" t="s">
        <v>1551</v>
      </c>
      <c r="AB200" s="1449" t="s">
        <v>1551</v>
      </c>
      <c r="AC200" s="1450" t="s">
        <v>1551</v>
      </c>
      <c r="AD200" s="792">
        <f>ROUND((AH200/1000),0)</f>
        <v>0</v>
      </c>
      <c r="AE200" s="665" t="s">
        <v>3457</v>
      </c>
      <c r="AG200" s="784"/>
      <c r="AH200" s="794">
        <f ca="1">'Alimentazione CE Costi'!H149</f>
        <v>0</v>
      </c>
      <c r="AI200" s="794">
        <f ca="1">'Alimentazione CE Costi'!I149</f>
        <v>0</v>
      </c>
    </row>
    <row r="201" spans="1:35" s="793" customFormat="1">
      <c r="A201" s="665"/>
      <c r="B201" s="1411" t="s">
        <v>1552</v>
      </c>
      <c r="C201" s="1412"/>
      <c r="D201" s="1412"/>
      <c r="E201" s="1412"/>
      <c r="F201" s="1412"/>
      <c r="G201" s="1412"/>
      <c r="H201" s="1448" t="s">
        <v>1553</v>
      </c>
      <c r="I201" s="1449" t="s">
        <v>1554</v>
      </c>
      <c r="J201" s="1449" t="s">
        <v>1554</v>
      </c>
      <c r="K201" s="1449" t="s">
        <v>1554</v>
      </c>
      <c r="L201" s="1449" t="s">
        <v>1554</v>
      </c>
      <c r="M201" s="1449" t="s">
        <v>1554</v>
      </c>
      <c r="N201" s="1449" t="s">
        <v>1554</v>
      </c>
      <c r="O201" s="1449" t="s">
        <v>1554</v>
      </c>
      <c r="P201" s="1449" t="s">
        <v>1554</v>
      </c>
      <c r="Q201" s="1449" t="s">
        <v>1554</v>
      </c>
      <c r="R201" s="1449"/>
      <c r="S201" s="1449"/>
      <c r="T201" s="1449"/>
      <c r="U201" s="1449"/>
      <c r="V201" s="1449" t="s">
        <v>1554</v>
      </c>
      <c r="W201" s="1449" t="s">
        <v>1554</v>
      </c>
      <c r="X201" s="1449" t="s">
        <v>1554</v>
      </c>
      <c r="Y201" s="1449" t="s">
        <v>1554</v>
      </c>
      <c r="Z201" s="1449" t="s">
        <v>1554</v>
      </c>
      <c r="AA201" s="1449" t="s">
        <v>1554</v>
      </c>
      <c r="AB201" s="1449" t="s">
        <v>1554</v>
      </c>
      <c r="AC201" s="1450" t="s">
        <v>1554</v>
      </c>
      <c r="AD201" s="792">
        <f>ROUND((AH201/1000),0)</f>
        <v>0</v>
      </c>
      <c r="AE201" s="665" t="s">
        <v>3457</v>
      </c>
      <c r="AG201" s="784"/>
      <c r="AH201" s="794">
        <f ca="1">'Alimentazione CE Costi'!H151+'Alimentazione CE Costi'!H152+'Alimentazione CE Costi'!H153+'Alimentazione CE Costi'!H154</f>
        <v>0</v>
      </c>
      <c r="AI201" s="794">
        <f ca="1">'Alimentazione CE Costi'!I151+'Alimentazione CE Costi'!I152+'Alimentazione CE Costi'!I153+'Alimentazione CE Costi'!I154</f>
        <v>0</v>
      </c>
    </row>
    <row r="202" spans="1:35" s="793" customFormat="1">
      <c r="A202" s="795"/>
      <c r="B202" s="1464" t="s">
        <v>1555</v>
      </c>
      <c r="C202" s="1465"/>
      <c r="D202" s="1465"/>
      <c r="E202" s="1465"/>
      <c r="F202" s="1465"/>
      <c r="G202" s="1465"/>
      <c r="H202" s="1471" t="s">
        <v>1556</v>
      </c>
      <c r="I202" s="1472" t="s">
        <v>3170</v>
      </c>
      <c r="J202" s="1472" t="s">
        <v>3170</v>
      </c>
      <c r="K202" s="1472" t="s">
        <v>3170</v>
      </c>
      <c r="L202" s="1472" t="s">
        <v>3170</v>
      </c>
      <c r="M202" s="1472" t="s">
        <v>3170</v>
      </c>
      <c r="N202" s="1472" t="s">
        <v>3170</v>
      </c>
      <c r="O202" s="1472" t="s">
        <v>3170</v>
      </c>
      <c r="P202" s="1472" t="s">
        <v>3170</v>
      </c>
      <c r="Q202" s="1472" t="s">
        <v>3170</v>
      </c>
      <c r="R202" s="1472"/>
      <c r="S202" s="1472"/>
      <c r="T202" s="1472"/>
      <c r="U202" s="1472"/>
      <c r="V202" s="1472" t="s">
        <v>3170</v>
      </c>
      <c r="W202" s="1472" t="s">
        <v>3170</v>
      </c>
      <c r="X202" s="1472" t="s">
        <v>3170</v>
      </c>
      <c r="Y202" s="1472" t="s">
        <v>3170</v>
      </c>
      <c r="Z202" s="1472" t="s">
        <v>3170</v>
      </c>
      <c r="AA202" s="1472" t="s">
        <v>3170</v>
      </c>
      <c r="AB202" s="1472" t="s">
        <v>3170</v>
      </c>
      <c r="AC202" s="1473" t="s">
        <v>3170</v>
      </c>
      <c r="AD202" s="825">
        <f>SUM(AD203:AD206)</f>
        <v>0</v>
      </c>
      <c r="AE202" s="795" t="s">
        <v>3457</v>
      </c>
      <c r="AF202" s="644" t="s">
        <v>3458</v>
      </c>
      <c r="AG202" s="784"/>
      <c r="AH202" s="826">
        <f ca="1">SUM(AH203:AH206)</f>
        <v>0</v>
      </c>
      <c r="AI202" s="826">
        <f ca="1">SUM(AI203:AI206)</f>
        <v>0</v>
      </c>
    </row>
    <row r="203" spans="1:35" s="793" customFormat="1">
      <c r="A203" s="665" t="s">
        <v>2617</v>
      </c>
      <c r="B203" s="1411" t="s">
        <v>1557</v>
      </c>
      <c r="C203" s="1412"/>
      <c r="D203" s="1412"/>
      <c r="E203" s="1412"/>
      <c r="F203" s="1412"/>
      <c r="G203" s="1412"/>
      <c r="H203" s="1448" t="s">
        <v>1558</v>
      </c>
      <c r="I203" s="1449" t="s">
        <v>3173</v>
      </c>
      <c r="J203" s="1449" t="s">
        <v>3173</v>
      </c>
      <c r="K203" s="1449" t="s">
        <v>3173</v>
      </c>
      <c r="L203" s="1449" t="s">
        <v>3173</v>
      </c>
      <c r="M203" s="1449" t="s">
        <v>3173</v>
      </c>
      <c r="N203" s="1449" t="s">
        <v>3173</v>
      </c>
      <c r="O203" s="1449" t="s">
        <v>3173</v>
      </c>
      <c r="P203" s="1449" t="s">
        <v>3173</v>
      </c>
      <c r="Q203" s="1449" t="s">
        <v>3173</v>
      </c>
      <c r="R203" s="1449"/>
      <c r="S203" s="1449"/>
      <c r="T203" s="1449"/>
      <c r="U203" s="1449"/>
      <c r="V203" s="1449" t="s">
        <v>3173</v>
      </c>
      <c r="W203" s="1449" t="s">
        <v>3173</v>
      </c>
      <c r="X203" s="1449" t="s">
        <v>3173</v>
      </c>
      <c r="Y203" s="1449" t="s">
        <v>3173</v>
      </c>
      <c r="Z203" s="1449" t="s">
        <v>3173</v>
      </c>
      <c r="AA203" s="1449" t="s">
        <v>3173</v>
      </c>
      <c r="AB203" s="1449" t="s">
        <v>3173</v>
      </c>
      <c r="AC203" s="1450" t="s">
        <v>3173</v>
      </c>
      <c r="AD203" s="792">
        <f>ROUND((AH203/1000),0)</f>
        <v>0</v>
      </c>
      <c r="AE203" s="665" t="s">
        <v>3457</v>
      </c>
      <c r="AG203" s="784"/>
      <c r="AH203" s="794">
        <f ca="1">'Alimentazione CE Costi'!H156</f>
        <v>0</v>
      </c>
      <c r="AI203" s="794">
        <f ca="1">'Alimentazione CE Costi'!I156</f>
        <v>0</v>
      </c>
    </row>
    <row r="204" spans="1:35" s="793" customFormat="1">
      <c r="A204" s="665"/>
      <c r="B204" s="1411" t="s">
        <v>1559</v>
      </c>
      <c r="C204" s="1412"/>
      <c r="D204" s="1412"/>
      <c r="E204" s="1412"/>
      <c r="F204" s="1412"/>
      <c r="G204" s="1412"/>
      <c r="H204" s="1448" t="s">
        <v>1560</v>
      </c>
      <c r="I204" s="1449" t="s">
        <v>1548</v>
      </c>
      <c r="J204" s="1449" t="s">
        <v>1548</v>
      </c>
      <c r="K204" s="1449" t="s">
        <v>1548</v>
      </c>
      <c r="L204" s="1449" t="s">
        <v>1548</v>
      </c>
      <c r="M204" s="1449" t="s">
        <v>1548</v>
      </c>
      <c r="N204" s="1449" t="s">
        <v>1548</v>
      </c>
      <c r="O204" s="1449" t="s">
        <v>1548</v>
      </c>
      <c r="P204" s="1449" t="s">
        <v>1548</v>
      </c>
      <c r="Q204" s="1449" t="s">
        <v>1548</v>
      </c>
      <c r="R204" s="1449"/>
      <c r="S204" s="1449"/>
      <c r="T204" s="1449"/>
      <c r="U204" s="1449"/>
      <c r="V204" s="1449" t="s">
        <v>1548</v>
      </c>
      <c r="W204" s="1449" t="s">
        <v>1548</v>
      </c>
      <c r="X204" s="1449" t="s">
        <v>1548</v>
      </c>
      <c r="Y204" s="1449" t="s">
        <v>1548</v>
      </c>
      <c r="Z204" s="1449" t="s">
        <v>1548</v>
      </c>
      <c r="AA204" s="1449" t="s">
        <v>1548</v>
      </c>
      <c r="AB204" s="1449" t="s">
        <v>1548</v>
      </c>
      <c r="AC204" s="1450" t="s">
        <v>1548</v>
      </c>
      <c r="AD204" s="792">
        <f>ROUND((AH204/1000),0)</f>
        <v>0</v>
      </c>
      <c r="AE204" s="665" t="s">
        <v>3457</v>
      </c>
      <c r="AG204" s="784"/>
      <c r="AH204" s="794">
        <f ca="1">'Alimentazione CE Costi'!H157</f>
        <v>0</v>
      </c>
      <c r="AI204" s="794">
        <f ca="1">'Alimentazione CE Costi'!I157</f>
        <v>0</v>
      </c>
    </row>
    <row r="205" spans="1:35" s="793" customFormat="1">
      <c r="A205" s="665" t="s">
        <v>2152</v>
      </c>
      <c r="B205" s="1411" t="s">
        <v>1561</v>
      </c>
      <c r="C205" s="1412"/>
      <c r="D205" s="1412"/>
      <c r="E205" s="1412"/>
      <c r="F205" s="1412"/>
      <c r="G205" s="1412"/>
      <c r="H205" s="1448" t="s">
        <v>1562</v>
      </c>
      <c r="I205" s="1449" t="s">
        <v>1551</v>
      </c>
      <c r="J205" s="1449" t="s">
        <v>1551</v>
      </c>
      <c r="K205" s="1449" t="s">
        <v>1551</v>
      </c>
      <c r="L205" s="1449" t="s">
        <v>1551</v>
      </c>
      <c r="M205" s="1449" t="s">
        <v>1551</v>
      </c>
      <c r="N205" s="1449" t="s">
        <v>1551</v>
      </c>
      <c r="O205" s="1449" t="s">
        <v>1551</v>
      </c>
      <c r="P205" s="1449" t="s">
        <v>1551</v>
      </c>
      <c r="Q205" s="1449" t="s">
        <v>1551</v>
      </c>
      <c r="R205" s="1449"/>
      <c r="S205" s="1449"/>
      <c r="T205" s="1449"/>
      <c r="U205" s="1449"/>
      <c r="V205" s="1449" t="s">
        <v>1551</v>
      </c>
      <c r="W205" s="1449" t="s">
        <v>1551</v>
      </c>
      <c r="X205" s="1449" t="s">
        <v>1551</v>
      </c>
      <c r="Y205" s="1449" t="s">
        <v>1551</v>
      </c>
      <c r="Z205" s="1449" t="s">
        <v>1551</v>
      </c>
      <c r="AA205" s="1449" t="s">
        <v>1551</v>
      </c>
      <c r="AB205" s="1449" t="s">
        <v>1551</v>
      </c>
      <c r="AC205" s="1450" t="s">
        <v>1551</v>
      </c>
      <c r="AD205" s="792">
        <f>ROUND((AH205/1000),0)</f>
        <v>0</v>
      </c>
      <c r="AE205" s="665" t="s">
        <v>3457</v>
      </c>
      <c r="AG205" s="784"/>
      <c r="AH205" s="794">
        <f ca="1">'Alimentazione CE Costi'!H158</f>
        <v>0</v>
      </c>
      <c r="AI205" s="794">
        <f ca="1">'Alimentazione CE Costi'!I158</f>
        <v>0</v>
      </c>
    </row>
    <row r="206" spans="1:35" s="793" customFormat="1">
      <c r="A206" s="665"/>
      <c r="B206" s="1411" t="s">
        <v>1563</v>
      </c>
      <c r="C206" s="1412"/>
      <c r="D206" s="1412"/>
      <c r="E206" s="1412"/>
      <c r="F206" s="1412"/>
      <c r="G206" s="1412"/>
      <c r="H206" s="1448" t="s">
        <v>1564</v>
      </c>
      <c r="I206" s="1449" t="s">
        <v>1554</v>
      </c>
      <c r="J206" s="1449" t="s">
        <v>1554</v>
      </c>
      <c r="K206" s="1449" t="s">
        <v>1554</v>
      </c>
      <c r="L206" s="1449" t="s">
        <v>1554</v>
      </c>
      <c r="M206" s="1449" t="s">
        <v>1554</v>
      </c>
      <c r="N206" s="1449" t="s">
        <v>1554</v>
      </c>
      <c r="O206" s="1449" t="s">
        <v>1554</v>
      </c>
      <c r="P206" s="1449" t="s">
        <v>1554</v>
      </c>
      <c r="Q206" s="1449" t="s">
        <v>1554</v>
      </c>
      <c r="R206" s="1449"/>
      <c r="S206" s="1449"/>
      <c r="T206" s="1449"/>
      <c r="U206" s="1449"/>
      <c r="V206" s="1449" t="s">
        <v>1554</v>
      </c>
      <c r="W206" s="1449" t="s">
        <v>1554</v>
      </c>
      <c r="X206" s="1449" t="s">
        <v>1554</v>
      </c>
      <c r="Y206" s="1449" t="s">
        <v>1554</v>
      </c>
      <c r="Z206" s="1449" t="s">
        <v>1554</v>
      </c>
      <c r="AA206" s="1449" t="s">
        <v>1554</v>
      </c>
      <c r="AB206" s="1449" t="s">
        <v>1554</v>
      </c>
      <c r="AC206" s="1450" t="s">
        <v>1554</v>
      </c>
      <c r="AD206" s="792">
        <f>ROUND((AH206/1000),0)</f>
        <v>0</v>
      </c>
      <c r="AE206" s="665" t="s">
        <v>3457</v>
      </c>
      <c r="AG206" s="784"/>
      <c r="AH206" s="794">
        <f ca="1">'Alimentazione CE Costi'!H160+'Alimentazione CE Costi'!H161</f>
        <v>0</v>
      </c>
      <c r="AI206" s="794">
        <f ca="1">'Alimentazione CE Costi'!I160+'Alimentazione CE Costi'!I161</f>
        <v>0</v>
      </c>
    </row>
    <row r="207" spans="1:35" s="793" customFormat="1">
      <c r="A207" s="795"/>
      <c r="B207" s="1464" t="s">
        <v>3207</v>
      </c>
      <c r="C207" s="1465"/>
      <c r="D207" s="1465"/>
      <c r="E207" s="1465"/>
      <c r="F207" s="1465"/>
      <c r="G207" s="1465"/>
      <c r="H207" s="1471" t="s">
        <v>3208</v>
      </c>
      <c r="I207" s="1472" t="s">
        <v>3209</v>
      </c>
      <c r="J207" s="1472" t="s">
        <v>3209</v>
      </c>
      <c r="K207" s="1472" t="s">
        <v>3209</v>
      </c>
      <c r="L207" s="1472" t="s">
        <v>3209</v>
      </c>
      <c r="M207" s="1472" t="s">
        <v>3209</v>
      </c>
      <c r="N207" s="1472" t="s">
        <v>3209</v>
      </c>
      <c r="O207" s="1472" t="s">
        <v>3209</v>
      </c>
      <c r="P207" s="1472" t="s">
        <v>3209</v>
      </c>
      <c r="Q207" s="1472" t="s">
        <v>3209</v>
      </c>
      <c r="R207" s="1472"/>
      <c r="S207" s="1472"/>
      <c r="T207" s="1472"/>
      <c r="U207" s="1472"/>
      <c r="V207" s="1472" t="s">
        <v>3209</v>
      </c>
      <c r="W207" s="1472" t="s">
        <v>3209</v>
      </c>
      <c r="X207" s="1472" t="s">
        <v>3209</v>
      </c>
      <c r="Y207" s="1472" t="s">
        <v>3209</v>
      </c>
      <c r="Z207" s="1472" t="s">
        <v>3209</v>
      </c>
      <c r="AA207" s="1472" t="s">
        <v>3209</v>
      </c>
      <c r="AB207" s="1472" t="s">
        <v>3209</v>
      </c>
      <c r="AC207" s="1473" t="s">
        <v>3209</v>
      </c>
      <c r="AD207" s="825">
        <f>SUM(AD208:AD211)+AD216</f>
        <v>0</v>
      </c>
      <c r="AE207" s="795" t="s">
        <v>3457</v>
      </c>
      <c r="AF207" s="644" t="s">
        <v>3458</v>
      </c>
      <c r="AG207" s="784"/>
      <c r="AH207" s="826">
        <f ca="1">SUM(AH208:AH211)+AH216</f>
        <v>0</v>
      </c>
      <c r="AI207" s="826">
        <f ca="1">SUM(AI208:AI211)+AI216</f>
        <v>0</v>
      </c>
    </row>
    <row r="208" spans="1:35" s="793" customFormat="1">
      <c r="A208" s="665" t="s">
        <v>2617</v>
      </c>
      <c r="B208" s="1411" t="s">
        <v>3210</v>
      </c>
      <c r="C208" s="1412"/>
      <c r="D208" s="1412"/>
      <c r="E208" s="1412"/>
      <c r="F208" s="1412"/>
      <c r="G208" s="1412"/>
      <c r="H208" s="1448" t="s">
        <v>3211</v>
      </c>
      <c r="I208" s="1449" t="s">
        <v>3212</v>
      </c>
      <c r="J208" s="1449" t="s">
        <v>3212</v>
      </c>
      <c r="K208" s="1449" t="s">
        <v>3212</v>
      </c>
      <c r="L208" s="1449" t="s">
        <v>3212</v>
      </c>
      <c r="M208" s="1449" t="s">
        <v>3212</v>
      </c>
      <c r="N208" s="1449" t="s">
        <v>3212</v>
      </c>
      <c r="O208" s="1449" t="s">
        <v>3212</v>
      </c>
      <c r="P208" s="1449" t="s">
        <v>3212</v>
      </c>
      <c r="Q208" s="1449" t="s">
        <v>3212</v>
      </c>
      <c r="R208" s="1449"/>
      <c r="S208" s="1449"/>
      <c r="T208" s="1449"/>
      <c r="U208" s="1449"/>
      <c r="V208" s="1449" t="s">
        <v>3212</v>
      </c>
      <c r="W208" s="1449" t="s">
        <v>3212</v>
      </c>
      <c r="X208" s="1449" t="s">
        <v>3212</v>
      </c>
      <c r="Y208" s="1449" t="s">
        <v>3212</v>
      </c>
      <c r="Z208" s="1449" t="s">
        <v>3212</v>
      </c>
      <c r="AA208" s="1449" t="s">
        <v>3212</v>
      </c>
      <c r="AB208" s="1449" t="s">
        <v>3212</v>
      </c>
      <c r="AC208" s="1450" t="s">
        <v>3212</v>
      </c>
      <c r="AD208" s="792">
        <f>ROUND((AH208/1000),0)</f>
        <v>0</v>
      </c>
      <c r="AE208" s="665" t="s">
        <v>3457</v>
      </c>
      <c r="AG208" s="784"/>
      <c r="AH208" s="794">
        <f ca="1">'Alimentazione CE Costi'!H164+'Alimentazione CE Costi'!H165</f>
        <v>0</v>
      </c>
      <c r="AI208" s="794">
        <f ca="1">'Alimentazione CE Costi'!I164+'Alimentazione CE Costi'!I165</f>
        <v>0</v>
      </c>
    </row>
    <row r="209" spans="1:35" s="793" customFormat="1">
      <c r="A209" s="665"/>
      <c r="B209" s="1411" t="s">
        <v>3213</v>
      </c>
      <c r="C209" s="1412"/>
      <c r="D209" s="1412"/>
      <c r="E209" s="1412"/>
      <c r="F209" s="1412"/>
      <c r="G209" s="1412"/>
      <c r="H209" s="1448" t="s">
        <v>3214</v>
      </c>
      <c r="I209" s="1449" t="s">
        <v>3215</v>
      </c>
      <c r="J209" s="1449" t="s">
        <v>3215</v>
      </c>
      <c r="K209" s="1449" t="s">
        <v>3215</v>
      </c>
      <c r="L209" s="1449" t="s">
        <v>3215</v>
      </c>
      <c r="M209" s="1449" t="s">
        <v>3215</v>
      </c>
      <c r="N209" s="1449" t="s">
        <v>3215</v>
      </c>
      <c r="O209" s="1449" t="s">
        <v>3215</v>
      </c>
      <c r="P209" s="1449" t="s">
        <v>3215</v>
      </c>
      <c r="Q209" s="1449" t="s">
        <v>3215</v>
      </c>
      <c r="R209" s="1449"/>
      <c r="S209" s="1449"/>
      <c r="T209" s="1449"/>
      <c r="U209" s="1449"/>
      <c r="V209" s="1449" t="s">
        <v>3215</v>
      </c>
      <c r="W209" s="1449" t="s">
        <v>3215</v>
      </c>
      <c r="X209" s="1449" t="s">
        <v>3215</v>
      </c>
      <c r="Y209" s="1449" t="s">
        <v>3215</v>
      </c>
      <c r="Z209" s="1449" t="s">
        <v>3215</v>
      </c>
      <c r="AA209" s="1449" t="s">
        <v>3215</v>
      </c>
      <c r="AB209" s="1449" t="s">
        <v>3215</v>
      </c>
      <c r="AC209" s="1450" t="s">
        <v>3215</v>
      </c>
      <c r="AD209" s="792">
        <f>ROUND((AH209/1000),0)</f>
        <v>0</v>
      </c>
      <c r="AE209" s="665" t="s">
        <v>3457</v>
      </c>
      <c r="AG209" s="784"/>
      <c r="AH209" s="794">
        <f ca="1">'Alimentazione CE Costi'!H166</f>
        <v>0</v>
      </c>
      <c r="AI209" s="794">
        <f ca="1">'Alimentazione CE Costi'!I166</f>
        <v>0</v>
      </c>
    </row>
    <row r="210" spans="1:35" s="793" customFormat="1">
      <c r="A210" s="665" t="s">
        <v>2152</v>
      </c>
      <c r="B210" s="1411" t="s">
        <v>3216</v>
      </c>
      <c r="C210" s="1412"/>
      <c r="D210" s="1412"/>
      <c r="E210" s="1412"/>
      <c r="F210" s="1412"/>
      <c r="G210" s="1412"/>
      <c r="H210" s="1448" t="s">
        <v>3217</v>
      </c>
      <c r="I210" s="1449" t="s">
        <v>3218</v>
      </c>
      <c r="J210" s="1449" t="s">
        <v>3218</v>
      </c>
      <c r="K210" s="1449" t="s">
        <v>3218</v>
      </c>
      <c r="L210" s="1449" t="s">
        <v>3218</v>
      </c>
      <c r="M210" s="1449" t="s">
        <v>3218</v>
      </c>
      <c r="N210" s="1449" t="s">
        <v>3218</v>
      </c>
      <c r="O210" s="1449" t="s">
        <v>3218</v>
      </c>
      <c r="P210" s="1449" t="s">
        <v>3218</v>
      </c>
      <c r="Q210" s="1449" t="s">
        <v>3218</v>
      </c>
      <c r="R210" s="1449"/>
      <c r="S210" s="1449"/>
      <c r="T210" s="1449"/>
      <c r="U210" s="1449"/>
      <c r="V210" s="1449" t="s">
        <v>3218</v>
      </c>
      <c r="W210" s="1449" t="s">
        <v>3218</v>
      </c>
      <c r="X210" s="1449" t="s">
        <v>3218</v>
      </c>
      <c r="Y210" s="1449" t="s">
        <v>3218</v>
      </c>
      <c r="Z210" s="1449" t="s">
        <v>3218</v>
      </c>
      <c r="AA210" s="1449" t="s">
        <v>3218</v>
      </c>
      <c r="AB210" s="1449" t="s">
        <v>3218</v>
      </c>
      <c r="AC210" s="1450" t="s">
        <v>3218</v>
      </c>
      <c r="AD210" s="792">
        <f>ROUND((AH210/1000),0)</f>
        <v>0</v>
      </c>
      <c r="AE210" s="665" t="s">
        <v>3457</v>
      </c>
      <c r="AG210" s="784"/>
      <c r="AH210" s="794">
        <f ca="1">'Alimentazione CE Costi'!H168+'Alimentazione CE Costi'!H169</f>
        <v>0</v>
      </c>
      <c r="AI210" s="794">
        <f ca="1">'Alimentazione CE Costi'!I168+'Alimentazione CE Costi'!I169</f>
        <v>0</v>
      </c>
    </row>
    <row r="211" spans="1:35" s="793" customFormat="1">
      <c r="A211" s="803"/>
      <c r="B211" s="1462" t="s">
        <v>3219</v>
      </c>
      <c r="C211" s="1463"/>
      <c r="D211" s="1463"/>
      <c r="E211" s="1463"/>
      <c r="F211" s="1463"/>
      <c r="G211" s="1463"/>
      <c r="H211" s="1495" t="s">
        <v>3220</v>
      </c>
      <c r="I211" s="1496" t="s">
        <v>3221</v>
      </c>
      <c r="J211" s="1496" t="s">
        <v>3221</v>
      </c>
      <c r="K211" s="1496" t="s">
        <v>3221</v>
      </c>
      <c r="L211" s="1496" t="s">
        <v>3221</v>
      </c>
      <c r="M211" s="1496" t="s">
        <v>3221</v>
      </c>
      <c r="N211" s="1496" t="s">
        <v>3221</v>
      </c>
      <c r="O211" s="1496" t="s">
        <v>3221</v>
      </c>
      <c r="P211" s="1496" t="s">
        <v>3221</v>
      </c>
      <c r="Q211" s="1496" t="s">
        <v>3221</v>
      </c>
      <c r="R211" s="1496"/>
      <c r="S211" s="1496"/>
      <c r="T211" s="1496"/>
      <c r="U211" s="1496"/>
      <c r="V211" s="1496" t="s">
        <v>3221</v>
      </c>
      <c r="W211" s="1496" t="s">
        <v>3221</v>
      </c>
      <c r="X211" s="1496" t="s">
        <v>3221</v>
      </c>
      <c r="Y211" s="1496" t="s">
        <v>3221</v>
      </c>
      <c r="Z211" s="1496" t="s">
        <v>3221</v>
      </c>
      <c r="AA211" s="1496" t="s">
        <v>3221</v>
      </c>
      <c r="AB211" s="1496" t="s">
        <v>3221</v>
      </c>
      <c r="AC211" s="1497" t="s">
        <v>3221</v>
      </c>
      <c r="AD211" s="804">
        <f>SUM(AD212:AD215)</f>
        <v>0</v>
      </c>
      <c r="AE211" s="803" t="s">
        <v>3457</v>
      </c>
      <c r="AF211" s="644" t="s">
        <v>3458</v>
      </c>
      <c r="AG211" s="784"/>
      <c r="AH211" s="805">
        <f ca="1">SUM(AH212:AH215)</f>
        <v>0</v>
      </c>
      <c r="AI211" s="805">
        <f ca="1">SUM(AI212:AI215)</f>
        <v>0</v>
      </c>
    </row>
    <row r="212" spans="1:35" s="793" customFormat="1">
      <c r="A212" s="665"/>
      <c r="B212" s="1411" t="s">
        <v>3222</v>
      </c>
      <c r="C212" s="1412"/>
      <c r="D212" s="1412"/>
      <c r="E212" s="1412"/>
      <c r="F212" s="1412"/>
      <c r="G212" s="1412"/>
      <c r="H212" s="1445" t="s">
        <v>1576</v>
      </c>
      <c r="I212" s="1446" t="s">
        <v>1577</v>
      </c>
      <c r="J212" s="1446" t="s">
        <v>1577</v>
      </c>
      <c r="K212" s="1446" t="s">
        <v>1577</v>
      </c>
      <c r="L212" s="1446" t="s">
        <v>1577</v>
      </c>
      <c r="M212" s="1446" t="s">
        <v>1577</v>
      </c>
      <c r="N212" s="1446" t="s">
        <v>1577</v>
      </c>
      <c r="O212" s="1446" t="s">
        <v>1577</v>
      </c>
      <c r="P212" s="1446" t="s">
        <v>1577</v>
      </c>
      <c r="Q212" s="1446" t="s">
        <v>1577</v>
      </c>
      <c r="R212" s="1446"/>
      <c r="S212" s="1446"/>
      <c r="T212" s="1446"/>
      <c r="U212" s="1446"/>
      <c r="V212" s="1446" t="s">
        <v>1577</v>
      </c>
      <c r="W212" s="1446" t="s">
        <v>1577</v>
      </c>
      <c r="X212" s="1446" t="s">
        <v>1577</v>
      </c>
      <c r="Y212" s="1446" t="s">
        <v>1577</v>
      </c>
      <c r="Z212" s="1446" t="s">
        <v>1577</v>
      </c>
      <c r="AA212" s="1446" t="s">
        <v>1577</v>
      </c>
      <c r="AB212" s="1446" t="s">
        <v>1577</v>
      </c>
      <c r="AC212" s="1447" t="s">
        <v>1577</v>
      </c>
      <c r="AD212" s="792">
        <f>ROUND((AH212/1000),0)</f>
        <v>0</v>
      </c>
      <c r="AE212" s="665" t="s">
        <v>3457</v>
      </c>
      <c r="AG212" s="784"/>
      <c r="AH212" s="794">
        <f ca="1">'Alimentazione CE Costi'!H171</f>
        <v>0</v>
      </c>
      <c r="AI212" s="794">
        <f ca="1">'Alimentazione CE Costi'!I171</f>
        <v>0</v>
      </c>
    </row>
    <row r="213" spans="1:35" s="793" customFormat="1">
      <c r="A213" s="665"/>
      <c r="B213" s="1411" t="s">
        <v>1578</v>
      </c>
      <c r="C213" s="1412"/>
      <c r="D213" s="1412"/>
      <c r="E213" s="1412"/>
      <c r="F213" s="1412"/>
      <c r="G213" s="1412"/>
      <c r="H213" s="1445" t="s">
        <v>1579</v>
      </c>
      <c r="I213" s="1446" t="s">
        <v>1580</v>
      </c>
      <c r="J213" s="1446" t="s">
        <v>1580</v>
      </c>
      <c r="K213" s="1446" t="s">
        <v>1580</v>
      </c>
      <c r="L213" s="1446" t="s">
        <v>1580</v>
      </c>
      <c r="M213" s="1446" t="s">
        <v>1580</v>
      </c>
      <c r="N213" s="1446" t="s">
        <v>1580</v>
      </c>
      <c r="O213" s="1446" t="s">
        <v>1580</v>
      </c>
      <c r="P213" s="1446" t="s">
        <v>1580</v>
      </c>
      <c r="Q213" s="1446" t="s">
        <v>1580</v>
      </c>
      <c r="R213" s="1446"/>
      <c r="S213" s="1446"/>
      <c r="T213" s="1446"/>
      <c r="U213" s="1446"/>
      <c r="V213" s="1446" t="s">
        <v>1580</v>
      </c>
      <c r="W213" s="1446" t="s">
        <v>1580</v>
      </c>
      <c r="X213" s="1446" t="s">
        <v>1580</v>
      </c>
      <c r="Y213" s="1446" t="s">
        <v>1580</v>
      </c>
      <c r="Z213" s="1446" t="s">
        <v>1580</v>
      </c>
      <c r="AA213" s="1446" t="s">
        <v>1580</v>
      </c>
      <c r="AB213" s="1446" t="s">
        <v>1580</v>
      </c>
      <c r="AC213" s="1447" t="s">
        <v>1580</v>
      </c>
      <c r="AD213" s="792">
        <f>ROUND((AH213/1000),0)</f>
        <v>0</v>
      </c>
      <c r="AE213" s="665" t="s">
        <v>3457</v>
      </c>
      <c r="AG213" s="784"/>
      <c r="AH213" s="794">
        <f ca="1">'Alimentazione CE Costi'!H172</f>
        <v>0</v>
      </c>
      <c r="AI213" s="794">
        <f ca="1">'Alimentazione CE Costi'!I172</f>
        <v>0</v>
      </c>
    </row>
    <row r="214" spans="1:35" s="793" customFormat="1">
      <c r="A214" s="665"/>
      <c r="B214" s="1411" t="s">
        <v>1581</v>
      </c>
      <c r="C214" s="1412"/>
      <c r="D214" s="1412"/>
      <c r="E214" s="1412"/>
      <c r="F214" s="1412"/>
      <c r="G214" s="1412"/>
      <c r="H214" s="1445" t="s">
        <v>1582</v>
      </c>
      <c r="I214" s="1446" t="s">
        <v>1583</v>
      </c>
      <c r="J214" s="1446" t="s">
        <v>1583</v>
      </c>
      <c r="K214" s="1446" t="s">
        <v>1583</v>
      </c>
      <c r="L214" s="1446" t="s">
        <v>1583</v>
      </c>
      <c r="M214" s="1446" t="s">
        <v>1583</v>
      </c>
      <c r="N214" s="1446" t="s">
        <v>1583</v>
      </c>
      <c r="O214" s="1446" t="s">
        <v>1583</v>
      </c>
      <c r="P214" s="1446" t="s">
        <v>1583</v>
      </c>
      <c r="Q214" s="1446" t="s">
        <v>1583</v>
      </c>
      <c r="R214" s="1446"/>
      <c r="S214" s="1446"/>
      <c r="T214" s="1446"/>
      <c r="U214" s="1446"/>
      <c r="V214" s="1446" t="s">
        <v>1583</v>
      </c>
      <c r="W214" s="1446" t="s">
        <v>1583</v>
      </c>
      <c r="X214" s="1446" t="s">
        <v>1583</v>
      </c>
      <c r="Y214" s="1446" t="s">
        <v>1583</v>
      </c>
      <c r="Z214" s="1446" t="s">
        <v>1583</v>
      </c>
      <c r="AA214" s="1446" t="s">
        <v>1583</v>
      </c>
      <c r="AB214" s="1446" t="s">
        <v>1583</v>
      </c>
      <c r="AC214" s="1447" t="s">
        <v>1583</v>
      </c>
      <c r="AD214" s="792">
        <f>ROUND((AH214/1000),0)</f>
        <v>0</v>
      </c>
      <c r="AE214" s="665" t="s">
        <v>3457</v>
      </c>
      <c r="AG214" s="784"/>
      <c r="AH214" s="794">
        <f ca="1">'Alimentazione CE Costi'!H173</f>
        <v>0</v>
      </c>
      <c r="AI214" s="794">
        <f ca="1">'Alimentazione CE Costi'!I173</f>
        <v>0</v>
      </c>
    </row>
    <row r="215" spans="1:35" s="793" customFormat="1">
      <c r="A215" s="665"/>
      <c r="B215" s="1411" t="s">
        <v>1584</v>
      </c>
      <c r="C215" s="1412"/>
      <c r="D215" s="1412"/>
      <c r="E215" s="1412"/>
      <c r="F215" s="1412"/>
      <c r="G215" s="1412"/>
      <c r="H215" s="1445" t="s">
        <v>1585</v>
      </c>
      <c r="I215" s="1446" t="s">
        <v>3223</v>
      </c>
      <c r="J215" s="1446" t="s">
        <v>3223</v>
      </c>
      <c r="K215" s="1446" t="s">
        <v>3223</v>
      </c>
      <c r="L215" s="1446" t="s">
        <v>3223</v>
      </c>
      <c r="M215" s="1446" t="s">
        <v>3223</v>
      </c>
      <c r="N215" s="1446" t="s">
        <v>3223</v>
      </c>
      <c r="O215" s="1446" t="s">
        <v>3223</v>
      </c>
      <c r="P215" s="1446" t="s">
        <v>3223</v>
      </c>
      <c r="Q215" s="1446" t="s">
        <v>3223</v>
      </c>
      <c r="R215" s="1446"/>
      <c r="S215" s="1446"/>
      <c r="T215" s="1446"/>
      <c r="U215" s="1446"/>
      <c r="V215" s="1446" t="s">
        <v>3223</v>
      </c>
      <c r="W215" s="1446" t="s">
        <v>3223</v>
      </c>
      <c r="X215" s="1446" t="s">
        <v>3223</v>
      </c>
      <c r="Y215" s="1446" t="s">
        <v>3223</v>
      </c>
      <c r="Z215" s="1446" t="s">
        <v>3223</v>
      </c>
      <c r="AA215" s="1446" t="s">
        <v>3223</v>
      </c>
      <c r="AB215" s="1446" t="s">
        <v>3223</v>
      </c>
      <c r="AC215" s="1447" t="s">
        <v>3223</v>
      </c>
      <c r="AD215" s="792">
        <f>ROUND((AH215/1000),0)</f>
        <v>0</v>
      </c>
      <c r="AE215" s="665" t="s">
        <v>3457</v>
      </c>
      <c r="AG215" s="784"/>
      <c r="AH215" s="794">
        <f ca="1">'Alimentazione CE Costi'!H174</f>
        <v>0</v>
      </c>
      <c r="AI215" s="794">
        <f ca="1">'Alimentazione CE Costi'!I174</f>
        <v>0</v>
      </c>
    </row>
    <row r="216" spans="1:35" s="793" customFormat="1">
      <c r="A216" s="665"/>
      <c r="B216" s="1411" t="s">
        <v>3224</v>
      </c>
      <c r="C216" s="1412"/>
      <c r="D216" s="1412"/>
      <c r="E216" s="1412"/>
      <c r="F216" s="1412"/>
      <c r="G216" s="1412"/>
      <c r="H216" s="1448" t="s">
        <v>3251</v>
      </c>
      <c r="I216" s="1449" t="s">
        <v>3268</v>
      </c>
      <c r="J216" s="1449" t="s">
        <v>3268</v>
      </c>
      <c r="K216" s="1449" t="s">
        <v>3268</v>
      </c>
      <c r="L216" s="1449" t="s">
        <v>3268</v>
      </c>
      <c r="M216" s="1449" t="s">
        <v>3268</v>
      </c>
      <c r="N216" s="1449" t="s">
        <v>3268</v>
      </c>
      <c r="O216" s="1449" t="s">
        <v>3268</v>
      </c>
      <c r="P216" s="1449" t="s">
        <v>3268</v>
      </c>
      <c r="Q216" s="1449" t="s">
        <v>3268</v>
      </c>
      <c r="R216" s="1449"/>
      <c r="S216" s="1449"/>
      <c r="T216" s="1449"/>
      <c r="U216" s="1449"/>
      <c r="V216" s="1449" t="s">
        <v>3268</v>
      </c>
      <c r="W216" s="1449" t="s">
        <v>3268</v>
      </c>
      <c r="X216" s="1449" t="s">
        <v>3268</v>
      </c>
      <c r="Y216" s="1449" t="s">
        <v>3268</v>
      </c>
      <c r="Z216" s="1449" t="s">
        <v>3268</v>
      </c>
      <c r="AA216" s="1449" t="s">
        <v>3268</v>
      </c>
      <c r="AB216" s="1449" t="s">
        <v>3268</v>
      </c>
      <c r="AC216" s="1450" t="s">
        <v>3268</v>
      </c>
      <c r="AD216" s="792">
        <f>ROUND((AH216/1000),0)</f>
        <v>0</v>
      </c>
      <c r="AE216" s="665" t="s">
        <v>3457</v>
      </c>
      <c r="AG216" s="784"/>
      <c r="AH216" s="794">
        <f ca="1">'Alimentazione CE Costi'!H175</f>
        <v>0</v>
      </c>
      <c r="AI216" s="794">
        <f ca="1">'Alimentazione CE Costi'!I175</f>
        <v>0</v>
      </c>
    </row>
    <row r="217" spans="1:35" s="793" customFormat="1">
      <c r="A217" s="795"/>
      <c r="B217" s="1464" t="s">
        <v>3269</v>
      </c>
      <c r="C217" s="1465"/>
      <c r="D217" s="1465"/>
      <c r="E217" s="1465"/>
      <c r="F217" s="1465"/>
      <c r="G217" s="1465"/>
      <c r="H217" s="1471" t="s">
        <v>3270</v>
      </c>
      <c r="I217" s="1472" t="s">
        <v>1661</v>
      </c>
      <c r="J217" s="1472" t="s">
        <v>1661</v>
      </c>
      <c r="K217" s="1472" t="s">
        <v>1661</v>
      </c>
      <c r="L217" s="1472" t="s">
        <v>1661</v>
      </c>
      <c r="M217" s="1472" t="s">
        <v>1661</v>
      </c>
      <c r="N217" s="1472" t="s">
        <v>1661</v>
      </c>
      <c r="O217" s="1472" t="s">
        <v>1661</v>
      </c>
      <c r="P217" s="1472" t="s">
        <v>1661</v>
      </c>
      <c r="Q217" s="1472" t="s">
        <v>1661</v>
      </c>
      <c r="R217" s="1472"/>
      <c r="S217" s="1472"/>
      <c r="T217" s="1472"/>
      <c r="U217" s="1472"/>
      <c r="V217" s="1472" t="s">
        <v>1661</v>
      </c>
      <c r="W217" s="1472" t="s">
        <v>1661</v>
      </c>
      <c r="X217" s="1472" t="s">
        <v>1661</v>
      </c>
      <c r="Y217" s="1472" t="s">
        <v>1661</v>
      </c>
      <c r="Z217" s="1472" t="s">
        <v>1661</v>
      </c>
      <c r="AA217" s="1472" t="s">
        <v>1661</v>
      </c>
      <c r="AB217" s="1472" t="s">
        <v>1661</v>
      </c>
      <c r="AC217" s="1473" t="s">
        <v>1661</v>
      </c>
      <c r="AD217" s="825">
        <f>SUM(AD218:AD222)</f>
        <v>0</v>
      </c>
      <c r="AE217" s="795" t="s">
        <v>3457</v>
      </c>
      <c r="AF217" s="644" t="s">
        <v>3458</v>
      </c>
      <c r="AG217" s="784"/>
      <c r="AH217" s="826">
        <f ca="1">SUM(AH218:AH222)</f>
        <v>0</v>
      </c>
      <c r="AI217" s="826">
        <f ca="1">SUM(AI218:AI222)</f>
        <v>0</v>
      </c>
    </row>
    <row r="218" spans="1:35" s="793" customFormat="1">
      <c r="A218" s="665" t="s">
        <v>2617</v>
      </c>
      <c r="B218" s="1411" t="s">
        <v>1662</v>
      </c>
      <c r="C218" s="1412"/>
      <c r="D218" s="1412"/>
      <c r="E218" s="1412"/>
      <c r="F218" s="1412"/>
      <c r="G218" s="1412"/>
      <c r="H218" s="1448" t="s">
        <v>1663</v>
      </c>
      <c r="I218" s="1449" t="s">
        <v>1664</v>
      </c>
      <c r="J218" s="1449" t="s">
        <v>1664</v>
      </c>
      <c r="K218" s="1449" t="s">
        <v>1664</v>
      </c>
      <c r="L218" s="1449" t="s">
        <v>1664</v>
      </c>
      <c r="M218" s="1449" t="s">
        <v>1664</v>
      </c>
      <c r="N218" s="1449" t="s">
        <v>1664</v>
      </c>
      <c r="O218" s="1449" t="s">
        <v>1664</v>
      </c>
      <c r="P218" s="1449" t="s">
        <v>1664</v>
      </c>
      <c r="Q218" s="1449" t="s">
        <v>1664</v>
      </c>
      <c r="R218" s="1449"/>
      <c r="S218" s="1449"/>
      <c r="T218" s="1449"/>
      <c r="U218" s="1449"/>
      <c r="V218" s="1449" t="s">
        <v>1664</v>
      </c>
      <c r="W218" s="1449" t="s">
        <v>1664</v>
      </c>
      <c r="X218" s="1449" t="s">
        <v>1664</v>
      </c>
      <c r="Y218" s="1449" t="s">
        <v>1664</v>
      </c>
      <c r="Z218" s="1449" t="s">
        <v>1664</v>
      </c>
      <c r="AA218" s="1449" t="s">
        <v>1664</v>
      </c>
      <c r="AB218" s="1449" t="s">
        <v>1664</v>
      </c>
      <c r="AC218" s="1450" t="s">
        <v>1664</v>
      </c>
      <c r="AD218" s="792">
        <f>ROUND((AH218/1000),0)</f>
        <v>0</v>
      </c>
      <c r="AE218" s="665" t="s">
        <v>3457</v>
      </c>
      <c r="AG218" s="784"/>
      <c r="AH218" s="794">
        <f ca="1">'Alimentazione CE Costi'!H177</f>
        <v>0</v>
      </c>
      <c r="AI218" s="794">
        <f ca="1">'Alimentazione CE Costi'!I177</f>
        <v>0</v>
      </c>
    </row>
    <row r="219" spans="1:35" s="793" customFormat="1">
      <c r="A219" s="665"/>
      <c r="B219" s="1411" t="s">
        <v>1665</v>
      </c>
      <c r="C219" s="1412"/>
      <c r="D219" s="1412"/>
      <c r="E219" s="1412"/>
      <c r="F219" s="1412"/>
      <c r="G219" s="1412"/>
      <c r="H219" s="1448" t="s">
        <v>1666</v>
      </c>
      <c r="I219" s="1449" t="s">
        <v>1667</v>
      </c>
      <c r="J219" s="1449" t="s">
        <v>1667</v>
      </c>
      <c r="K219" s="1449" t="s">
        <v>1667</v>
      </c>
      <c r="L219" s="1449" t="s">
        <v>1667</v>
      </c>
      <c r="M219" s="1449" t="s">
        <v>1667</v>
      </c>
      <c r="N219" s="1449" t="s">
        <v>1667</v>
      </c>
      <c r="O219" s="1449" t="s">
        <v>1667</v>
      </c>
      <c r="P219" s="1449" t="s">
        <v>1667</v>
      </c>
      <c r="Q219" s="1449" t="s">
        <v>1667</v>
      </c>
      <c r="R219" s="1449"/>
      <c r="S219" s="1449"/>
      <c r="T219" s="1449"/>
      <c r="U219" s="1449"/>
      <c r="V219" s="1449" t="s">
        <v>1667</v>
      </c>
      <c r="W219" s="1449" t="s">
        <v>1667</v>
      </c>
      <c r="X219" s="1449" t="s">
        <v>1667</v>
      </c>
      <c r="Y219" s="1449" t="s">
        <v>1667</v>
      </c>
      <c r="Z219" s="1449" t="s">
        <v>1667</v>
      </c>
      <c r="AA219" s="1449" t="s">
        <v>1667</v>
      </c>
      <c r="AB219" s="1449" t="s">
        <v>1667</v>
      </c>
      <c r="AC219" s="1450" t="s">
        <v>1667</v>
      </c>
      <c r="AD219" s="792">
        <f>ROUND((AH219/1000),0)</f>
        <v>0</v>
      </c>
      <c r="AE219" s="665" t="s">
        <v>3457</v>
      </c>
      <c r="AG219" s="784"/>
      <c r="AH219" s="794">
        <f ca="1">'Alimentazione CE Costi'!H178</f>
        <v>0</v>
      </c>
      <c r="AI219" s="794">
        <f ca="1">'Alimentazione CE Costi'!I178</f>
        <v>0</v>
      </c>
    </row>
    <row r="220" spans="1:35" s="793" customFormat="1">
      <c r="A220" s="665" t="s">
        <v>847</v>
      </c>
      <c r="B220" s="1411" t="s">
        <v>1668</v>
      </c>
      <c r="C220" s="1412"/>
      <c r="D220" s="1412"/>
      <c r="E220" s="1412"/>
      <c r="F220" s="1412"/>
      <c r="G220" s="1412"/>
      <c r="H220" s="1448" t="s">
        <v>1669</v>
      </c>
      <c r="I220" s="1449" t="s">
        <v>1670</v>
      </c>
      <c r="J220" s="1449" t="s">
        <v>1670</v>
      </c>
      <c r="K220" s="1449" t="s">
        <v>1670</v>
      </c>
      <c r="L220" s="1449" t="s">
        <v>1670</v>
      </c>
      <c r="M220" s="1449" t="s">
        <v>1670</v>
      </c>
      <c r="N220" s="1449" t="s">
        <v>1670</v>
      </c>
      <c r="O220" s="1449" t="s">
        <v>1670</v>
      </c>
      <c r="P220" s="1449" t="s">
        <v>1670</v>
      </c>
      <c r="Q220" s="1449" t="s">
        <v>1670</v>
      </c>
      <c r="R220" s="1449"/>
      <c r="S220" s="1449"/>
      <c r="T220" s="1449"/>
      <c r="U220" s="1449"/>
      <c r="V220" s="1449" t="s">
        <v>1670</v>
      </c>
      <c r="W220" s="1449" t="s">
        <v>1670</v>
      </c>
      <c r="X220" s="1449" t="s">
        <v>1670</v>
      </c>
      <c r="Y220" s="1449" t="s">
        <v>1670</v>
      </c>
      <c r="Z220" s="1449" t="s">
        <v>1670</v>
      </c>
      <c r="AA220" s="1449" t="s">
        <v>1670</v>
      </c>
      <c r="AB220" s="1449" t="s">
        <v>1670</v>
      </c>
      <c r="AC220" s="1450" t="s">
        <v>1670</v>
      </c>
      <c r="AD220" s="792">
        <f>ROUND((AH220/1000),0)</f>
        <v>0</v>
      </c>
      <c r="AE220" s="665" t="s">
        <v>3457</v>
      </c>
      <c r="AG220" s="784"/>
      <c r="AH220" s="794">
        <f ca="1">'Alimentazione CE Costi'!H179</f>
        <v>0</v>
      </c>
      <c r="AI220" s="794">
        <f ca="1">'Alimentazione CE Costi'!I179</f>
        <v>0</v>
      </c>
    </row>
    <row r="221" spans="1:35" s="793" customFormat="1">
      <c r="A221" s="665"/>
      <c r="B221" s="1411" t="s">
        <v>1671</v>
      </c>
      <c r="C221" s="1412"/>
      <c r="D221" s="1412"/>
      <c r="E221" s="1412"/>
      <c r="F221" s="1412"/>
      <c r="G221" s="1412"/>
      <c r="H221" s="1448" t="s">
        <v>1656</v>
      </c>
      <c r="I221" s="1449" t="s">
        <v>1672</v>
      </c>
      <c r="J221" s="1449" t="s">
        <v>1672</v>
      </c>
      <c r="K221" s="1449" t="s">
        <v>1672</v>
      </c>
      <c r="L221" s="1449" t="s">
        <v>1672</v>
      </c>
      <c r="M221" s="1449" t="s">
        <v>1672</v>
      </c>
      <c r="N221" s="1449" t="s">
        <v>1672</v>
      </c>
      <c r="O221" s="1449" t="s">
        <v>1672</v>
      </c>
      <c r="P221" s="1449" t="s">
        <v>1672</v>
      </c>
      <c r="Q221" s="1449" t="s">
        <v>1672</v>
      </c>
      <c r="R221" s="1449"/>
      <c r="S221" s="1449"/>
      <c r="T221" s="1449"/>
      <c r="U221" s="1449"/>
      <c r="V221" s="1449" t="s">
        <v>1672</v>
      </c>
      <c r="W221" s="1449" t="s">
        <v>1672</v>
      </c>
      <c r="X221" s="1449" t="s">
        <v>1672</v>
      </c>
      <c r="Y221" s="1449" t="s">
        <v>1672</v>
      </c>
      <c r="Z221" s="1449" t="s">
        <v>1672</v>
      </c>
      <c r="AA221" s="1449" t="s">
        <v>1672</v>
      </c>
      <c r="AB221" s="1449" t="s">
        <v>1672</v>
      </c>
      <c r="AC221" s="1450" t="s">
        <v>1672</v>
      </c>
      <c r="AD221" s="792">
        <f>ROUND((AH221/1000),0)</f>
        <v>0</v>
      </c>
      <c r="AE221" s="665" t="s">
        <v>3457</v>
      </c>
      <c r="AG221" s="784"/>
      <c r="AH221" s="794">
        <f ca="1">'Alimentazione CE Costi'!H180</f>
        <v>0</v>
      </c>
      <c r="AI221" s="794">
        <f ca="1">'Alimentazione CE Costi'!I180</f>
        <v>0</v>
      </c>
    </row>
    <row r="222" spans="1:35" s="793" customFormat="1">
      <c r="A222" s="827"/>
      <c r="B222" s="1411" t="s">
        <v>1673</v>
      </c>
      <c r="C222" s="1412"/>
      <c r="D222" s="1412"/>
      <c r="E222" s="1412"/>
      <c r="F222" s="1412"/>
      <c r="G222" s="1412"/>
      <c r="H222" s="1448" t="s">
        <v>1674</v>
      </c>
      <c r="I222" s="1449" t="s">
        <v>1491</v>
      </c>
      <c r="J222" s="1449" t="s">
        <v>1491</v>
      </c>
      <c r="K222" s="1449" t="s">
        <v>1491</v>
      </c>
      <c r="L222" s="1449" t="s">
        <v>1491</v>
      </c>
      <c r="M222" s="1449" t="s">
        <v>1491</v>
      </c>
      <c r="N222" s="1449" t="s">
        <v>1491</v>
      </c>
      <c r="O222" s="1449" t="s">
        <v>1491</v>
      </c>
      <c r="P222" s="1449" t="s">
        <v>1491</v>
      </c>
      <c r="Q222" s="1449" t="s">
        <v>1491</v>
      </c>
      <c r="R222" s="1449"/>
      <c r="S222" s="1449"/>
      <c r="T222" s="1449"/>
      <c r="U222" s="1449"/>
      <c r="V222" s="1449" t="s">
        <v>1491</v>
      </c>
      <c r="W222" s="1449" t="s">
        <v>1491</v>
      </c>
      <c r="X222" s="1449" t="s">
        <v>1491</v>
      </c>
      <c r="Y222" s="1449" t="s">
        <v>1491</v>
      </c>
      <c r="Z222" s="1449" t="s">
        <v>1491</v>
      </c>
      <c r="AA222" s="1449" t="s">
        <v>1491</v>
      </c>
      <c r="AB222" s="1449" t="s">
        <v>1491</v>
      </c>
      <c r="AC222" s="1450" t="s">
        <v>1491</v>
      </c>
      <c r="AD222" s="792">
        <f>ROUND((AH222/1000),0)</f>
        <v>0</v>
      </c>
      <c r="AE222" s="665" t="s">
        <v>3457</v>
      </c>
      <c r="AG222" s="784"/>
      <c r="AH222" s="794">
        <f ca="1">'Alimentazione CE Costi'!H181</f>
        <v>0</v>
      </c>
      <c r="AI222" s="794">
        <f ca="1">'Alimentazione CE Costi'!I181</f>
        <v>0</v>
      </c>
    </row>
    <row r="223" spans="1:35" s="793" customFormat="1">
      <c r="A223" s="795"/>
      <c r="B223" s="1464" t="s">
        <v>1675</v>
      </c>
      <c r="C223" s="1465"/>
      <c r="D223" s="1465"/>
      <c r="E223" s="1465"/>
      <c r="F223" s="1465"/>
      <c r="G223" s="1465"/>
      <c r="H223" s="1471" t="s">
        <v>3271</v>
      </c>
      <c r="I223" s="1472" t="s">
        <v>3272</v>
      </c>
      <c r="J223" s="1472" t="s">
        <v>3272</v>
      </c>
      <c r="K223" s="1472" t="s">
        <v>3272</v>
      </c>
      <c r="L223" s="1472" t="s">
        <v>3272</v>
      </c>
      <c r="M223" s="1472" t="s">
        <v>3272</v>
      </c>
      <c r="N223" s="1472" t="s">
        <v>3272</v>
      </c>
      <c r="O223" s="1472" t="s">
        <v>3272</v>
      </c>
      <c r="P223" s="1472" t="s">
        <v>3272</v>
      </c>
      <c r="Q223" s="1472" t="s">
        <v>3272</v>
      </c>
      <c r="R223" s="1472"/>
      <c r="S223" s="1472"/>
      <c r="T223" s="1472"/>
      <c r="U223" s="1472"/>
      <c r="V223" s="1472" t="s">
        <v>3272</v>
      </c>
      <c r="W223" s="1472" t="s">
        <v>3272</v>
      </c>
      <c r="X223" s="1472" t="s">
        <v>3272</v>
      </c>
      <c r="Y223" s="1472" t="s">
        <v>3272</v>
      </c>
      <c r="Z223" s="1472" t="s">
        <v>3272</v>
      </c>
      <c r="AA223" s="1472" t="s">
        <v>3272</v>
      </c>
      <c r="AB223" s="1472" t="s">
        <v>3272</v>
      </c>
      <c r="AC223" s="1473" t="s">
        <v>3272</v>
      </c>
      <c r="AD223" s="825">
        <f>SUM(AD224:AD229)</f>
        <v>0</v>
      </c>
      <c r="AE223" s="795" t="s">
        <v>3457</v>
      </c>
      <c r="AF223" s="644" t="s">
        <v>3458</v>
      </c>
      <c r="AG223" s="784"/>
      <c r="AH223" s="826">
        <f ca="1">SUM(AH224:AH229)</f>
        <v>0</v>
      </c>
      <c r="AI223" s="826">
        <f ca="1">SUM(AI224:AI229)</f>
        <v>0</v>
      </c>
    </row>
    <row r="224" spans="1:35" s="793" customFormat="1">
      <c r="A224" s="665" t="s">
        <v>2617</v>
      </c>
      <c r="B224" s="1411" t="s">
        <v>3273</v>
      </c>
      <c r="C224" s="1412"/>
      <c r="D224" s="1412"/>
      <c r="E224" s="1412"/>
      <c r="F224" s="1412"/>
      <c r="G224" s="1412"/>
      <c r="H224" s="1448" t="s">
        <v>3274</v>
      </c>
      <c r="I224" s="1449" t="s">
        <v>3275</v>
      </c>
      <c r="J224" s="1449" t="s">
        <v>3275</v>
      </c>
      <c r="K224" s="1449" t="s">
        <v>3275</v>
      </c>
      <c r="L224" s="1449" t="s">
        <v>3275</v>
      </c>
      <c r="M224" s="1449" t="s">
        <v>3275</v>
      </c>
      <c r="N224" s="1449" t="s">
        <v>3275</v>
      </c>
      <c r="O224" s="1449" t="s">
        <v>3275</v>
      </c>
      <c r="P224" s="1449" t="s">
        <v>3275</v>
      </c>
      <c r="Q224" s="1449" t="s">
        <v>3275</v>
      </c>
      <c r="R224" s="1449"/>
      <c r="S224" s="1449"/>
      <c r="T224" s="1449"/>
      <c r="U224" s="1449"/>
      <c r="V224" s="1449" t="s">
        <v>3275</v>
      </c>
      <c r="W224" s="1449" t="s">
        <v>3275</v>
      </c>
      <c r="X224" s="1449" t="s">
        <v>3275</v>
      </c>
      <c r="Y224" s="1449" t="s">
        <v>3275</v>
      </c>
      <c r="Z224" s="1449" t="s">
        <v>3275</v>
      </c>
      <c r="AA224" s="1449" t="s">
        <v>3275</v>
      </c>
      <c r="AB224" s="1449" t="s">
        <v>3275</v>
      </c>
      <c r="AC224" s="1450" t="s">
        <v>3275</v>
      </c>
      <c r="AD224" s="792">
        <f t="shared" ref="AD224:AD229" si="7">ROUND((AH224/1000),0)</f>
        <v>0</v>
      </c>
      <c r="AE224" s="665" t="s">
        <v>3457</v>
      </c>
      <c r="AG224" s="784"/>
      <c r="AH224" s="794">
        <f ca="1">'Alimentazione CE Costi'!H184+'Alimentazione CE Costi'!H185</f>
        <v>0</v>
      </c>
      <c r="AI224" s="794">
        <f ca="1">'Alimentazione CE Costi'!I184+'Alimentazione CE Costi'!I185</f>
        <v>0</v>
      </c>
    </row>
    <row r="225" spans="1:35" s="793" customFormat="1">
      <c r="A225" s="665"/>
      <c r="B225" s="1411" t="s">
        <v>3276</v>
      </c>
      <c r="C225" s="1412"/>
      <c r="D225" s="1412"/>
      <c r="E225" s="1412"/>
      <c r="F225" s="1412"/>
      <c r="G225" s="1412"/>
      <c r="H225" s="1448" t="s">
        <v>1699</v>
      </c>
      <c r="I225" s="1449" t="s">
        <v>1666</v>
      </c>
      <c r="J225" s="1449" t="s">
        <v>1666</v>
      </c>
      <c r="K225" s="1449" t="s">
        <v>1666</v>
      </c>
      <c r="L225" s="1449" t="s">
        <v>1666</v>
      </c>
      <c r="M225" s="1449" t="s">
        <v>1666</v>
      </c>
      <c r="N225" s="1449" t="s">
        <v>1666</v>
      </c>
      <c r="O225" s="1449" t="s">
        <v>1666</v>
      </c>
      <c r="P225" s="1449" t="s">
        <v>1666</v>
      </c>
      <c r="Q225" s="1449" t="s">
        <v>1666</v>
      </c>
      <c r="R225" s="1449"/>
      <c r="S225" s="1449"/>
      <c r="T225" s="1449"/>
      <c r="U225" s="1449"/>
      <c r="V225" s="1449" t="s">
        <v>1666</v>
      </c>
      <c r="W225" s="1449" t="s">
        <v>1666</v>
      </c>
      <c r="X225" s="1449" t="s">
        <v>1666</v>
      </c>
      <c r="Y225" s="1449" t="s">
        <v>1666</v>
      </c>
      <c r="Z225" s="1449" t="s">
        <v>1666</v>
      </c>
      <c r="AA225" s="1449" t="s">
        <v>1666</v>
      </c>
      <c r="AB225" s="1449" t="s">
        <v>1666</v>
      </c>
      <c r="AC225" s="1450" t="s">
        <v>1666</v>
      </c>
      <c r="AD225" s="792">
        <f t="shared" si="7"/>
        <v>0</v>
      </c>
      <c r="AE225" s="665" t="s">
        <v>3457</v>
      </c>
      <c r="AG225" s="784"/>
      <c r="AH225" s="794">
        <f ca="1">'Alimentazione CE Costi'!H186</f>
        <v>0</v>
      </c>
      <c r="AI225" s="794">
        <f ca="1">'Alimentazione CE Costi'!I186</f>
        <v>0</v>
      </c>
    </row>
    <row r="226" spans="1:35" s="793" customFormat="1">
      <c r="A226" s="665" t="s">
        <v>2152</v>
      </c>
      <c r="B226" s="1411" t="s">
        <v>1700</v>
      </c>
      <c r="C226" s="1412"/>
      <c r="D226" s="1412"/>
      <c r="E226" s="1412"/>
      <c r="F226" s="1412"/>
      <c r="G226" s="1412"/>
      <c r="H226" s="1448" t="s">
        <v>1701</v>
      </c>
      <c r="I226" s="1449" t="s">
        <v>1702</v>
      </c>
      <c r="J226" s="1449" t="s">
        <v>1702</v>
      </c>
      <c r="K226" s="1449" t="s">
        <v>1702</v>
      </c>
      <c r="L226" s="1449" t="s">
        <v>1702</v>
      </c>
      <c r="M226" s="1449" t="s">
        <v>1702</v>
      </c>
      <c r="N226" s="1449" t="s">
        <v>1702</v>
      </c>
      <c r="O226" s="1449" t="s">
        <v>1702</v>
      </c>
      <c r="P226" s="1449" t="s">
        <v>1702</v>
      </c>
      <c r="Q226" s="1449" t="s">
        <v>1702</v>
      </c>
      <c r="R226" s="1449"/>
      <c r="S226" s="1449"/>
      <c r="T226" s="1449"/>
      <c r="U226" s="1449"/>
      <c r="V226" s="1449" t="s">
        <v>1702</v>
      </c>
      <c r="W226" s="1449" t="s">
        <v>1702</v>
      </c>
      <c r="X226" s="1449" t="s">
        <v>1702</v>
      </c>
      <c r="Y226" s="1449" t="s">
        <v>1702</v>
      </c>
      <c r="Z226" s="1449" t="s">
        <v>1702</v>
      </c>
      <c r="AA226" s="1449" t="s">
        <v>1702</v>
      </c>
      <c r="AB226" s="1449" t="s">
        <v>1702</v>
      </c>
      <c r="AC226" s="1450" t="s">
        <v>1702</v>
      </c>
      <c r="AD226" s="792">
        <f t="shared" si="7"/>
        <v>0</v>
      </c>
      <c r="AE226" s="665" t="s">
        <v>3457</v>
      </c>
      <c r="AG226" s="784"/>
      <c r="AH226" s="794">
        <f ca="1">'Alimentazione CE Costi'!H187</f>
        <v>0</v>
      </c>
      <c r="AI226" s="794">
        <f ca="1">'Alimentazione CE Costi'!I187</f>
        <v>0</v>
      </c>
    </row>
    <row r="227" spans="1:35" s="793" customFormat="1">
      <c r="A227" s="665"/>
      <c r="B227" s="1411" t="s">
        <v>1703</v>
      </c>
      <c r="C227" s="1412"/>
      <c r="D227" s="1412"/>
      <c r="E227" s="1412"/>
      <c r="F227" s="1412"/>
      <c r="G227" s="1412"/>
      <c r="H227" s="1448" t="s">
        <v>1657</v>
      </c>
      <c r="I227" s="1449" t="s">
        <v>1704</v>
      </c>
      <c r="J227" s="1449" t="s">
        <v>1704</v>
      </c>
      <c r="K227" s="1449" t="s">
        <v>1704</v>
      </c>
      <c r="L227" s="1449" t="s">
        <v>1704</v>
      </c>
      <c r="M227" s="1449" t="s">
        <v>1704</v>
      </c>
      <c r="N227" s="1449" t="s">
        <v>1704</v>
      </c>
      <c r="O227" s="1449" t="s">
        <v>1704</v>
      </c>
      <c r="P227" s="1449" t="s">
        <v>1704</v>
      </c>
      <c r="Q227" s="1449" t="s">
        <v>1704</v>
      </c>
      <c r="R227" s="1449"/>
      <c r="S227" s="1449"/>
      <c r="T227" s="1449"/>
      <c r="U227" s="1449"/>
      <c r="V227" s="1449" t="s">
        <v>1704</v>
      </c>
      <c r="W227" s="1449" t="s">
        <v>1704</v>
      </c>
      <c r="X227" s="1449" t="s">
        <v>1704</v>
      </c>
      <c r="Y227" s="1449" t="s">
        <v>1704</v>
      </c>
      <c r="Z227" s="1449" t="s">
        <v>1704</v>
      </c>
      <c r="AA227" s="1449" t="s">
        <v>1704</v>
      </c>
      <c r="AB227" s="1449" t="s">
        <v>1704</v>
      </c>
      <c r="AC227" s="1450" t="s">
        <v>1704</v>
      </c>
      <c r="AD227" s="792">
        <f t="shared" si="7"/>
        <v>0</v>
      </c>
      <c r="AE227" s="665" t="s">
        <v>3457</v>
      </c>
      <c r="AG227" s="784"/>
      <c r="AH227" s="794">
        <f ca="1">'Alimentazione CE Costi'!H189+'Alimentazione CE Costi'!H190</f>
        <v>0</v>
      </c>
      <c r="AI227" s="794">
        <f ca="1">'Alimentazione CE Costi'!I189+'Alimentazione CE Costi'!I190</f>
        <v>0</v>
      </c>
    </row>
    <row r="228" spans="1:35" s="793" customFormat="1">
      <c r="A228" s="827"/>
      <c r="B228" s="1411" t="s">
        <v>1705</v>
      </c>
      <c r="C228" s="1412"/>
      <c r="D228" s="1412"/>
      <c r="E228" s="1412"/>
      <c r="F228" s="1412"/>
      <c r="G228" s="1412"/>
      <c r="H228" s="1448" t="s">
        <v>1706</v>
      </c>
      <c r="I228" s="1449" t="s">
        <v>1491</v>
      </c>
      <c r="J228" s="1449" t="s">
        <v>1491</v>
      </c>
      <c r="K228" s="1449" t="s">
        <v>1491</v>
      </c>
      <c r="L228" s="1449" t="s">
        <v>1491</v>
      </c>
      <c r="M228" s="1449" t="s">
        <v>1491</v>
      </c>
      <c r="N228" s="1449" t="s">
        <v>1491</v>
      </c>
      <c r="O228" s="1449" t="s">
        <v>1491</v>
      </c>
      <c r="P228" s="1449" t="s">
        <v>1491</v>
      </c>
      <c r="Q228" s="1449" t="s">
        <v>1491</v>
      </c>
      <c r="R228" s="1449"/>
      <c r="S228" s="1449"/>
      <c r="T228" s="1449"/>
      <c r="U228" s="1449"/>
      <c r="V228" s="1449" t="s">
        <v>1491</v>
      </c>
      <c r="W228" s="1449" t="s">
        <v>1491</v>
      </c>
      <c r="X228" s="1449" t="s">
        <v>1491</v>
      </c>
      <c r="Y228" s="1449" t="s">
        <v>1491</v>
      </c>
      <c r="Z228" s="1449" t="s">
        <v>1491</v>
      </c>
      <c r="AA228" s="1449" t="s">
        <v>1491</v>
      </c>
      <c r="AB228" s="1449" t="s">
        <v>1491</v>
      </c>
      <c r="AC228" s="1450" t="s">
        <v>1491</v>
      </c>
      <c r="AD228" s="792">
        <f t="shared" si="7"/>
        <v>0</v>
      </c>
      <c r="AE228" s="665" t="s">
        <v>3457</v>
      </c>
      <c r="AG228" s="784"/>
      <c r="AH228" s="794">
        <f ca="1">'Alimentazione CE Costi'!H191</f>
        <v>0</v>
      </c>
      <c r="AI228" s="794">
        <f ca="1">'Alimentazione CE Costi'!I191</f>
        <v>0</v>
      </c>
    </row>
    <row r="229" spans="1:35" s="793" customFormat="1">
      <c r="A229" s="665"/>
      <c r="B229" s="1411" t="s">
        <v>1707</v>
      </c>
      <c r="C229" s="1412"/>
      <c r="D229" s="1412"/>
      <c r="E229" s="1412"/>
      <c r="F229" s="1412"/>
      <c r="G229" s="1412"/>
      <c r="H229" s="1448" t="s">
        <v>1708</v>
      </c>
      <c r="I229" s="1449" t="s">
        <v>1709</v>
      </c>
      <c r="J229" s="1449" t="s">
        <v>1709</v>
      </c>
      <c r="K229" s="1449" t="s">
        <v>1709</v>
      </c>
      <c r="L229" s="1449" t="s">
        <v>1709</v>
      </c>
      <c r="M229" s="1449" t="s">
        <v>1709</v>
      </c>
      <c r="N229" s="1449" t="s">
        <v>1709</v>
      </c>
      <c r="O229" s="1449" t="s">
        <v>1709</v>
      </c>
      <c r="P229" s="1449" t="s">
        <v>1709</v>
      </c>
      <c r="Q229" s="1449" t="s">
        <v>1709</v>
      </c>
      <c r="R229" s="1449"/>
      <c r="S229" s="1449"/>
      <c r="T229" s="1449"/>
      <c r="U229" s="1449"/>
      <c r="V229" s="1449" t="s">
        <v>1709</v>
      </c>
      <c r="W229" s="1449" t="s">
        <v>1709</v>
      </c>
      <c r="X229" s="1449" t="s">
        <v>1709</v>
      </c>
      <c r="Y229" s="1449" t="s">
        <v>1709</v>
      </c>
      <c r="Z229" s="1449" t="s">
        <v>1709</v>
      </c>
      <c r="AA229" s="1449" t="s">
        <v>1709</v>
      </c>
      <c r="AB229" s="1449" t="s">
        <v>1709</v>
      </c>
      <c r="AC229" s="1450" t="s">
        <v>1709</v>
      </c>
      <c r="AD229" s="792">
        <f t="shared" si="7"/>
        <v>0</v>
      </c>
      <c r="AE229" s="665" t="s">
        <v>3457</v>
      </c>
      <c r="AG229" s="784"/>
      <c r="AH229" s="794">
        <f ca="1">'Alimentazione CE Costi'!H192</f>
        <v>0</v>
      </c>
      <c r="AI229" s="794">
        <f ca="1">'Alimentazione CE Costi'!I192</f>
        <v>0</v>
      </c>
    </row>
    <row r="230" spans="1:35" s="793" customFormat="1">
      <c r="A230" s="795"/>
      <c r="B230" s="1464" t="s">
        <v>1710</v>
      </c>
      <c r="C230" s="1465"/>
      <c r="D230" s="1465"/>
      <c r="E230" s="1465"/>
      <c r="F230" s="1465"/>
      <c r="G230" s="1465"/>
      <c r="H230" s="1471" t="s">
        <v>1711</v>
      </c>
      <c r="I230" s="1472" t="s">
        <v>1712</v>
      </c>
      <c r="J230" s="1472" t="s">
        <v>1712</v>
      </c>
      <c r="K230" s="1472" t="s">
        <v>1712</v>
      </c>
      <c r="L230" s="1472" t="s">
        <v>1712</v>
      </c>
      <c r="M230" s="1472" t="s">
        <v>1712</v>
      </c>
      <c r="N230" s="1472" t="s">
        <v>1712</v>
      </c>
      <c r="O230" s="1472" t="s">
        <v>1712</v>
      </c>
      <c r="P230" s="1472" t="s">
        <v>1712</v>
      </c>
      <c r="Q230" s="1472" t="s">
        <v>1712</v>
      </c>
      <c r="R230" s="1472"/>
      <c r="S230" s="1472"/>
      <c r="T230" s="1472"/>
      <c r="U230" s="1472"/>
      <c r="V230" s="1472" t="s">
        <v>1712</v>
      </c>
      <c r="W230" s="1472" t="s">
        <v>1712</v>
      </c>
      <c r="X230" s="1472" t="s">
        <v>1712</v>
      </c>
      <c r="Y230" s="1472" t="s">
        <v>1712</v>
      </c>
      <c r="Z230" s="1472" t="s">
        <v>1712</v>
      </c>
      <c r="AA230" s="1472" t="s">
        <v>1712</v>
      </c>
      <c r="AB230" s="1472" t="s">
        <v>1712</v>
      </c>
      <c r="AC230" s="1473" t="s">
        <v>1712</v>
      </c>
      <c r="AD230" s="825">
        <f>SUM(AD231:AD235)</f>
        <v>0</v>
      </c>
      <c r="AE230" s="795" t="s">
        <v>3457</v>
      </c>
      <c r="AF230" s="644" t="s">
        <v>3458</v>
      </c>
      <c r="AG230" s="784"/>
      <c r="AH230" s="826">
        <f ca="1">SUM(AH231:AH235)</f>
        <v>0</v>
      </c>
      <c r="AI230" s="826">
        <f ca="1">SUM(AI231:AI235)</f>
        <v>0</v>
      </c>
    </row>
    <row r="231" spans="1:35" s="793" customFormat="1">
      <c r="A231" s="665" t="s">
        <v>2617</v>
      </c>
      <c r="B231" s="1411" t="s">
        <v>1713</v>
      </c>
      <c r="C231" s="1412"/>
      <c r="D231" s="1412"/>
      <c r="E231" s="1412"/>
      <c r="F231" s="1412"/>
      <c r="G231" s="1412"/>
      <c r="H231" s="1448" t="s">
        <v>3292</v>
      </c>
      <c r="I231" s="1449" t="s">
        <v>3293</v>
      </c>
      <c r="J231" s="1449" t="s">
        <v>3293</v>
      </c>
      <c r="K231" s="1449" t="s">
        <v>3293</v>
      </c>
      <c r="L231" s="1449" t="s">
        <v>3293</v>
      </c>
      <c r="M231" s="1449" t="s">
        <v>3293</v>
      </c>
      <c r="N231" s="1449" t="s">
        <v>3293</v>
      </c>
      <c r="O231" s="1449" t="s">
        <v>3293</v>
      </c>
      <c r="P231" s="1449" t="s">
        <v>3293</v>
      </c>
      <c r="Q231" s="1449" t="s">
        <v>3293</v>
      </c>
      <c r="R231" s="1449"/>
      <c r="S231" s="1449"/>
      <c r="T231" s="1449"/>
      <c r="U231" s="1449"/>
      <c r="V231" s="1449" t="s">
        <v>3293</v>
      </c>
      <c r="W231" s="1449" t="s">
        <v>3293</v>
      </c>
      <c r="X231" s="1449" t="s">
        <v>3293</v>
      </c>
      <c r="Y231" s="1449" t="s">
        <v>3293</v>
      </c>
      <c r="Z231" s="1449" t="s">
        <v>3293</v>
      </c>
      <c r="AA231" s="1449" t="s">
        <v>3293</v>
      </c>
      <c r="AB231" s="1449" t="s">
        <v>3293</v>
      </c>
      <c r="AC231" s="1450" t="s">
        <v>3293</v>
      </c>
      <c r="AD231" s="792">
        <f>ROUND((AH231/1000),0)</f>
        <v>0</v>
      </c>
      <c r="AE231" s="665" t="s">
        <v>3457</v>
      </c>
      <c r="AG231" s="784"/>
      <c r="AH231" s="794">
        <f ca="1">'Alimentazione CE Costi'!H194</f>
        <v>0</v>
      </c>
      <c r="AI231" s="794">
        <f ca="1">'Alimentazione CE Costi'!I194</f>
        <v>0</v>
      </c>
    </row>
    <row r="232" spans="1:35" s="793" customFormat="1">
      <c r="A232" s="665"/>
      <c r="B232" s="1411" t="s">
        <v>3294</v>
      </c>
      <c r="C232" s="1412"/>
      <c r="D232" s="1412"/>
      <c r="E232" s="1412"/>
      <c r="F232" s="1412"/>
      <c r="G232" s="1412"/>
      <c r="H232" s="1448" t="s">
        <v>3295</v>
      </c>
      <c r="I232" s="1449" t="s">
        <v>1699</v>
      </c>
      <c r="J232" s="1449" t="s">
        <v>1699</v>
      </c>
      <c r="K232" s="1449" t="s">
        <v>1699</v>
      </c>
      <c r="L232" s="1449" t="s">
        <v>1699</v>
      </c>
      <c r="M232" s="1449" t="s">
        <v>1699</v>
      </c>
      <c r="N232" s="1449" t="s">
        <v>1699</v>
      </c>
      <c r="O232" s="1449" t="s">
        <v>1699</v>
      </c>
      <c r="P232" s="1449" t="s">
        <v>1699</v>
      </c>
      <c r="Q232" s="1449" t="s">
        <v>1699</v>
      </c>
      <c r="R232" s="1449"/>
      <c r="S232" s="1449"/>
      <c r="T232" s="1449"/>
      <c r="U232" s="1449"/>
      <c r="V232" s="1449" t="s">
        <v>1699</v>
      </c>
      <c r="W232" s="1449" t="s">
        <v>1699</v>
      </c>
      <c r="X232" s="1449" t="s">
        <v>1699</v>
      </c>
      <c r="Y232" s="1449" t="s">
        <v>1699</v>
      </c>
      <c r="Z232" s="1449" t="s">
        <v>1699</v>
      </c>
      <c r="AA232" s="1449" t="s">
        <v>1699</v>
      </c>
      <c r="AB232" s="1449" t="s">
        <v>1699</v>
      </c>
      <c r="AC232" s="1450" t="s">
        <v>1699</v>
      </c>
      <c r="AD232" s="792">
        <f>ROUND((AH232/1000),0)</f>
        <v>0</v>
      </c>
      <c r="AE232" s="665" t="s">
        <v>3457</v>
      </c>
      <c r="AG232" s="784"/>
      <c r="AH232" s="794">
        <f ca="1">'Alimentazione CE Costi'!H195</f>
        <v>0</v>
      </c>
      <c r="AI232" s="794">
        <f ca="1">'Alimentazione CE Costi'!I195</f>
        <v>0</v>
      </c>
    </row>
    <row r="233" spans="1:35" s="793" customFormat="1">
      <c r="A233" s="665" t="s">
        <v>2152</v>
      </c>
      <c r="B233" s="1411" t="s">
        <v>3296</v>
      </c>
      <c r="C233" s="1412"/>
      <c r="D233" s="1412"/>
      <c r="E233" s="1412"/>
      <c r="F233" s="1412"/>
      <c r="G233" s="1412"/>
      <c r="H233" s="1448" t="s">
        <v>3297</v>
      </c>
      <c r="I233" s="1449" t="s">
        <v>3298</v>
      </c>
      <c r="J233" s="1449" t="s">
        <v>3298</v>
      </c>
      <c r="K233" s="1449" t="s">
        <v>3298</v>
      </c>
      <c r="L233" s="1449" t="s">
        <v>3298</v>
      </c>
      <c r="M233" s="1449" t="s">
        <v>3298</v>
      </c>
      <c r="N233" s="1449" t="s">
        <v>3298</v>
      </c>
      <c r="O233" s="1449" t="s">
        <v>3298</v>
      </c>
      <c r="P233" s="1449" t="s">
        <v>3298</v>
      </c>
      <c r="Q233" s="1449" t="s">
        <v>3298</v>
      </c>
      <c r="R233" s="1449"/>
      <c r="S233" s="1449"/>
      <c r="T233" s="1449"/>
      <c r="U233" s="1449"/>
      <c r="V233" s="1449" t="s">
        <v>3298</v>
      </c>
      <c r="W233" s="1449" t="s">
        <v>3298</v>
      </c>
      <c r="X233" s="1449" t="s">
        <v>3298</v>
      </c>
      <c r="Y233" s="1449" t="s">
        <v>3298</v>
      </c>
      <c r="Z233" s="1449" t="s">
        <v>3298</v>
      </c>
      <c r="AA233" s="1449" t="s">
        <v>3298</v>
      </c>
      <c r="AB233" s="1449" t="s">
        <v>3298</v>
      </c>
      <c r="AC233" s="1450" t="s">
        <v>3298</v>
      </c>
      <c r="AD233" s="792">
        <f>ROUND((AH233/1000),0)</f>
        <v>0</v>
      </c>
      <c r="AE233" s="665" t="s">
        <v>3457</v>
      </c>
      <c r="AG233" s="784"/>
      <c r="AH233" s="794">
        <f ca="1">'Alimentazione CE Costi'!H196</f>
        <v>0</v>
      </c>
      <c r="AI233" s="794">
        <f ca="1">'Alimentazione CE Costi'!I196</f>
        <v>0</v>
      </c>
    </row>
    <row r="234" spans="1:35" s="793" customFormat="1">
      <c r="A234" s="665"/>
      <c r="B234" s="1411" t="s">
        <v>3299</v>
      </c>
      <c r="C234" s="1412"/>
      <c r="D234" s="1412"/>
      <c r="E234" s="1412"/>
      <c r="F234" s="1412"/>
      <c r="G234" s="1412"/>
      <c r="H234" s="1448" t="s">
        <v>1084</v>
      </c>
      <c r="I234" s="1449" t="s">
        <v>1085</v>
      </c>
      <c r="J234" s="1449" t="s">
        <v>1085</v>
      </c>
      <c r="K234" s="1449" t="s">
        <v>1085</v>
      </c>
      <c r="L234" s="1449" t="s">
        <v>1085</v>
      </c>
      <c r="M234" s="1449" t="s">
        <v>1085</v>
      </c>
      <c r="N234" s="1449" t="s">
        <v>1085</v>
      </c>
      <c r="O234" s="1449" t="s">
        <v>1085</v>
      </c>
      <c r="P234" s="1449" t="s">
        <v>1085</v>
      </c>
      <c r="Q234" s="1449" t="s">
        <v>1085</v>
      </c>
      <c r="R234" s="1449"/>
      <c r="S234" s="1449"/>
      <c r="T234" s="1449"/>
      <c r="U234" s="1449"/>
      <c r="V234" s="1449" t="s">
        <v>1085</v>
      </c>
      <c r="W234" s="1449" t="s">
        <v>1085</v>
      </c>
      <c r="X234" s="1449" t="s">
        <v>1085</v>
      </c>
      <c r="Y234" s="1449" t="s">
        <v>1085</v>
      </c>
      <c r="Z234" s="1449" t="s">
        <v>1085</v>
      </c>
      <c r="AA234" s="1449" t="s">
        <v>1085</v>
      </c>
      <c r="AB234" s="1449" t="s">
        <v>1085</v>
      </c>
      <c r="AC234" s="1450" t="s">
        <v>1085</v>
      </c>
      <c r="AD234" s="792">
        <f>ROUND((AH234/1000),0)</f>
        <v>0</v>
      </c>
      <c r="AE234" s="665" t="s">
        <v>3457</v>
      </c>
      <c r="AG234" s="784"/>
      <c r="AH234" s="794">
        <f ca="1">'Alimentazione CE Costi'!H197</f>
        <v>0</v>
      </c>
      <c r="AI234" s="794">
        <f ca="1">'Alimentazione CE Costi'!I197</f>
        <v>0</v>
      </c>
    </row>
    <row r="235" spans="1:35" s="793" customFormat="1">
      <c r="A235" s="665"/>
      <c r="B235" s="1411" t="s">
        <v>1086</v>
      </c>
      <c r="C235" s="1412"/>
      <c r="D235" s="1412"/>
      <c r="E235" s="1412"/>
      <c r="F235" s="1412"/>
      <c r="G235" s="1412"/>
      <c r="H235" s="1448" t="s">
        <v>1087</v>
      </c>
      <c r="I235" s="1449" t="s">
        <v>1088</v>
      </c>
      <c r="J235" s="1449" t="s">
        <v>1088</v>
      </c>
      <c r="K235" s="1449" t="s">
        <v>1088</v>
      </c>
      <c r="L235" s="1449" t="s">
        <v>1088</v>
      </c>
      <c r="M235" s="1449" t="s">
        <v>1088</v>
      </c>
      <c r="N235" s="1449" t="s">
        <v>1088</v>
      </c>
      <c r="O235" s="1449" t="s">
        <v>1088</v>
      </c>
      <c r="P235" s="1449" t="s">
        <v>1088</v>
      </c>
      <c r="Q235" s="1449" t="s">
        <v>1088</v>
      </c>
      <c r="R235" s="1449"/>
      <c r="S235" s="1449"/>
      <c r="T235" s="1449"/>
      <c r="U235" s="1449"/>
      <c r="V235" s="1449" t="s">
        <v>1088</v>
      </c>
      <c r="W235" s="1449" t="s">
        <v>1088</v>
      </c>
      <c r="X235" s="1449" t="s">
        <v>1088</v>
      </c>
      <c r="Y235" s="1449" t="s">
        <v>1088</v>
      </c>
      <c r="Z235" s="1449" t="s">
        <v>1088</v>
      </c>
      <c r="AA235" s="1449" t="s">
        <v>1088</v>
      </c>
      <c r="AB235" s="1449" t="s">
        <v>1088</v>
      </c>
      <c r="AC235" s="1450" t="s">
        <v>1088</v>
      </c>
      <c r="AD235" s="792">
        <f>ROUND((AH235/1000),0)</f>
        <v>0</v>
      </c>
      <c r="AE235" s="665" t="s">
        <v>3457</v>
      </c>
      <c r="AG235" s="784"/>
      <c r="AH235" s="794">
        <f ca="1">'Alimentazione CE Costi'!H198</f>
        <v>0</v>
      </c>
      <c r="AI235" s="794">
        <f ca="1">'Alimentazione CE Costi'!I198</f>
        <v>0</v>
      </c>
    </row>
    <row r="236" spans="1:35" s="793" customFormat="1">
      <c r="A236" s="795"/>
      <c r="B236" s="1464" t="s">
        <v>1089</v>
      </c>
      <c r="C236" s="1465"/>
      <c r="D236" s="1465"/>
      <c r="E236" s="1465"/>
      <c r="F236" s="1465"/>
      <c r="G236" s="1465"/>
      <c r="H236" s="1471" t="s">
        <v>1090</v>
      </c>
      <c r="I236" s="1472" t="s">
        <v>1091</v>
      </c>
      <c r="J236" s="1472" t="s">
        <v>1091</v>
      </c>
      <c r="K236" s="1472" t="s">
        <v>1091</v>
      </c>
      <c r="L236" s="1472" t="s">
        <v>1091</v>
      </c>
      <c r="M236" s="1472" t="s">
        <v>1091</v>
      </c>
      <c r="N236" s="1472" t="s">
        <v>1091</v>
      </c>
      <c r="O236" s="1472" t="s">
        <v>1091</v>
      </c>
      <c r="P236" s="1472" t="s">
        <v>1091</v>
      </c>
      <c r="Q236" s="1472" t="s">
        <v>1091</v>
      </c>
      <c r="R236" s="1472"/>
      <c r="S236" s="1472"/>
      <c r="T236" s="1472"/>
      <c r="U236" s="1472"/>
      <c r="V236" s="1472" t="s">
        <v>1091</v>
      </c>
      <c r="W236" s="1472" t="s">
        <v>1091</v>
      </c>
      <c r="X236" s="1472" t="s">
        <v>1091</v>
      </c>
      <c r="Y236" s="1472" t="s">
        <v>1091</v>
      </c>
      <c r="Z236" s="1472" t="s">
        <v>1091</v>
      </c>
      <c r="AA236" s="1472" t="s">
        <v>1091</v>
      </c>
      <c r="AB236" s="1472" t="s">
        <v>1091</v>
      </c>
      <c r="AC236" s="1473" t="s">
        <v>1091</v>
      </c>
      <c r="AD236" s="825">
        <f>SUM(AD237:AD240)</f>
        <v>15</v>
      </c>
      <c r="AE236" s="795" t="s">
        <v>3457</v>
      </c>
      <c r="AF236" s="644" t="s">
        <v>3458</v>
      </c>
      <c r="AG236" s="784"/>
      <c r="AH236" s="826">
        <f ca="1">SUM(AH237:AH240)</f>
        <v>15000</v>
      </c>
      <c r="AI236" s="826">
        <f ca="1">SUM(AI237:AI240)</f>
        <v>15000</v>
      </c>
    </row>
    <row r="237" spans="1:35" s="793" customFormat="1">
      <c r="A237" s="665" t="s">
        <v>2617</v>
      </c>
      <c r="B237" s="1411" t="s">
        <v>1092</v>
      </c>
      <c r="C237" s="1412"/>
      <c r="D237" s="1412"/>
      <c r="E237" s="1412"/>
      <c r="F237" s="1412"/>
      <c r="G237" s="1412"/>
      <c r="H237" s="1448" t="s">
        <v>278</v>
      </c>
      <c r="I237" s="1449" t="s">
        <v>279</v>
      </c>
      <c r="J237" s="1449" t="s">
        <v>279</v>
      </c>
      <c r="K237" s="1449" t="s">
        <v>279</v>
      </c>
      <c r="L237" s="1449" t="s">
        <v>279</v>
      </c>
      <c r="M237" s="1449" t="s">
        <v>279</v>
      </c>
      <c r="N237" s="1449" t="s">
        <v>279</v>
      </c>
      <c r="O237" s="1449" t="s">
        <v>279</v>
      </c>
      <c r="P237" s="1449" t="s">
        <v>279</v>
      </c>
      <c r="Q237" s="1449" t="s">
        <v>279</v>
      </c>
      <c r="R237" s="1449"/>
      <c r="S237" s="1449"/>
      <c r="T237" s="1449"/>
      <c r="U237" s="1449"/>
      <c r="V237" s="1449" t="s">
        <v>279</v>
      </c>
      <c r="W237" s="1449" t="s">
        <v>279</v>
      </c>
      <c r="X237" s="1449" t="s">
        <v>279</v>
      </c>
      <c r="Y237" s="1449" t="s">
        <v>279</v>
      </c>
      <c r="Z237" s="1449" t="s">
        <v>279</v>
      </c>
      <c r="AA237" s="1449" t="s">
        <v>279</v>
      </c>
      <c r="AB237" s="1449" t="s">
        <v>279</v>
      </c>
      <c r="AC237" s="1450" t="s">
        <v>279</v>
      </c>
      <c r="AD237" s="792">
        <f>ROUND((AH237/1000),0)</f>
        <v>0</v>
      </c>
      <c r="AE237" s="665" t="s">
        <v>3457</v>
      </c>
      <c r="AG237" s="784"/>
      <c r="AH237" s="794">
        <f ca="1">'Alimentazione CE Costi'!H200</f>
        <v>0</v>
      </c>
      <c r="AI237" s="794">
        <f ca="1">'Alimentazione CE Costi'!I200</f>
        <v>0</v>
      </c>
    </row>
    <row r="238" spans="1:35" s="793" customFormat="1">
      <c r="A238" s="665"/>
      <c r="B238" s="1411" t="s">
        <v>280</v>
      </c>
      <c r="C238" s="1412"/>
      <c r="D238" s="1412"/>
      <c r="E238" s="1412"/>
      <c r="F238" s="1412"/>
      <c r="G238" s="1412"/>
      <c r="H238" s="1448" t="s">
        <v>281</v>
      </c>
      <c r="I238" s="1449" t="s">
        <v>3295</v>
      </c>
      <c r="J238" s="1449" t="s">
        <v>3295</v>
      </c>
      <c r="K238" s="1449" t="s">
        <v>3295</v>
      </c>
      <c r="L238" s="1449" t="s">
        <v>3295</v>
      </c>
      <c r="M238" s="1449" t="s">
        <v>3295</v>
      </c>
      <c r="N238" s="1449" t="s">
        <v>3295</v>
      </c>
      <c r="O238" s="1449" t="s">
        <v>3295</v>
      </c>
      <c r="P238" s="1449" t="s">
        <v>3295</v>
      </c>
      <c r="Q238" s="1449" t="s">
        <v>3295</v>
      </c>
      <c r="R238" s="1449"/>
      <c r="S238" s="1449"/>
      <c r="T238" s="1449"/>
      <c r="U238" s="1449"/>
      <c r="V238" s="1449" t="s">
        <v>3295</v>
      </c>
      <c r="W238" s="1449" t="s">
        <v>3295</v>
      </c>
      <c r="X238" s="1449" t="s">
        <v>3295</v>
      </c>
      <c r="Y238" s="1449" t="s">
        <v>3295</v>
      </c>
      <c r="Z238" s="1449" t="s">
        <v>3295</v>
      </c>
      <c r="AA238" s="1449" t="s">
        <v>3295</v>
      </c>
      <c r="AB238" s="1449" t="s">
        <v>3295</v>
      </c>
      <c r="AC238" s="1450" t="s">
        <v>3295</v>
      </c>
      <c r="AD238" s="792">
        <f>ROUND((AH238/1000),0)</f>
        <v>0</v>
      </c>
      <c r="AE238" s="665" t="s">
        <v>3457</v>
      </c>
      <c r="AG238" s="784"/>
      <c r="AH238" s="794">
        <f ca="1">'Alimentazione CE Costi'!H201</f>
        <v>0</v>
      </c>
      <c r="AI238" s="794">
        <f ca="1">'Alimentazione CE Costi'!I201</f>
        <v>0</v>
      </c>
    </row>
    <row r="239" spans="1:35" s="793" customFormat="1">
      <c r="A239" s="665" t="s">
        <v>2152</v>
      </c>
      <c r="B239" s="1411" t="s">
        <v>282</v>
      </c>
      <c r="C239" s="1412"/>
      <c r="D239" s="1412"/>
      <c r="E239" s="1412"/>
      <c r="F239" s="1412"/>
      <c r="G239" s="1412"/>
      <c r="H239" s="1448" t="s">
        <v>283</v>
      </c>
      <c r="I239" s="1449" t="s">
        <v>284</v>
      </c>
      <c r="J239" s="1449" t="s">
        <v>284</v>
      </c>
      <c r="K239" s="1449" t="s">
        <v>284</v>
      </c>
      <c r="L239" s="1449" t="s">
        <v>284</v>
      </c>
      <c r="M239" s="1449" t="s">
        <v>284</v>
      </c>
      <c r="N239" s="1449" t="s">
        <v>284</v>
      </c>
      <c r="O239" s="1449" t="s">
        <v>284</v>
      </c>
      <c r="P239" s="1449" t="s">
        <v>284</v>
      </c>
      <c r="Q239" s="1449" t="s">
        <v>284</v>
      </c>
      <c r="R239" s="1449"/>
      <c r="S239" s="1449"/>
      <c r="T239" s="1449"/>
      <c r="U239" s="1449"/>
      <c r="V239" s="1449" t="s">
        <v>284</v>
      </c>
      <c r="W239" s="1449" t="s">
        <v>284</v>
      </c>
      <c r="X239" s="1449" t="s">
        <v>284</v>
      </c>
      <c r="Y239" s="1449" t="s">
        <v>284</v>
      </c>
      <c r="Z239" s="1449" t="s">
        <v>284</v>
      </c>
      <c r="AA239" s="1449" t="s">
        <v>284</v>
      </c>
      <c r="AB239" s="1449" t="s">
        <v>284</v>
      </c>
      <c r="AC239" s="1450" t="s">
        <v>284</v>
      </c>
      <c r="AD239" s="792">
        <f>ROUND((AH239/1000),0)</f>
        <v>0</v>
      </c>
      <c r="AE239" s="665" t="s">
        <v>3457</v>
      </c>
      <c r="AG239" s="784"/>
      <c r="AH239" s="794">
        <f ca="1">'Alimentazione CE Costi'!H202</f>
        <v>0</v>
      </c>
      <c r="AI239" s="794">
        <f ca="1">'Alimentazione CE Costi'!I202</f>
        <v>0</v>
      </c>
    </row>
    <row r="240" spans="1:35" s="793" customFormat="1">
      <c r="A240" s="665"/>
      <c r="B240" s="1411" t="s">
        <v>285</v>
      </c>
      <c r="C240" s="1412"/>
      <c r="D240" s="1412"/>
      <c r="E240" s="1412"/>
      <c r="F240" s="1412"/>
      <c r="G240" s="1412"/>
      <c r="H240" s="1448" t="s">
        <v>286</v>
      </c>
      <c r="I240" s="1449" t="s">
        <v>1084</v>
      </c>
      <c r="J240" s="1449" t="s">
        <v>1084</v>
      </c>
      <c r="K240" s="1449" t="s">
        <v>1084</v>
      </c>
      <c r="L240" s="1449" t="s">
        <v>1084</v>
      </c>
      <c r="M240" s="1449" t="s">
        <v>1084</v>
      </c>
      <c r="N240" s="1449" t="s">
        <v>1084</v>
      </c>
      <c r="O240" s="1449" t="s">
        <v>1084</v>
      </c>
      <c r="P240" s="1449" t="s">
        <v>1084</v>
      </c>
      <c r="Q240" s="1449" t="s">
        <v>1084</v>
      </c>
      <c r="R240" s="1449"/>
      <c r="S240" s="1449"/>
      <c r="T240" s="1449"/>
      <c r="U240" s="1449"/>
      <c r="V240" s="1449" t="s">
        <v>1084</v>
      </c>
      <c r="W240" s="1449" t="s">
        <v>1084</v>
      </c>
      <c r="X240" s="1449" t="s">
        <v>1084</v>
      </c>
      <c r="Y240" s="1449" t="s">
        <v>1084</v>
      </c>
      <c r="Z240" s="1449" t="s">
        <v>1084</v>
      </c>
      <c r="AA240" s="1449" t="s">
        <v>1084</v>
      </c>
      <c r="AB240" s="1449" t="s">
        <v>1084</v>
      </c>
      <c r="AC240" s="1450" t="s">
        <v>1084</v>
      </c>
      <c r="AD240" s="792">
        <f>ROUND((AH240/1000),0)</f>
        <v>15</v>
      </c>
      <c r="AE240" s="665" t="s">
        <v>3457</v>
      </c>
      <c r="AG240" s="784"/>
      <c r="AH240" s="794">
        <f ca="1">'Alimentazione CE Costi'!H204+'Alimentazione CE Costi'!H205+'Alimentazione CE Costi'!H206+'Alimentazione CE Costi'!H207</f>
        <v>15000</v>
      </c>
      <c r="AI240" s="794">
        <f ca="1">'Alimentazione CE Costi'!I204+'Alimentazione CE Costi'!I205+'Alimentazione CE Costi'!I206+'Alimentazione CE Costi'!I207</f>
        <v>15000</v>
      </c>
    </row>
    <row r="241" spans="1:35" s="793" customFormat="1">
      <c r="A241" s="795"/>
      <c r="B241" s="1464" t="s">
        <v>287</v>
      </c>
      <c r="C241" s="1465"/>
      <c r="D241" s="1465"/>
      <c r="E241" s="1465"/>
      <c r="F241" s="1465"/>
      <c r="G241" s="1465"/>
      <c r="H241" s="1471" t="s">
        <v>288</v>
      </c>
      <c r="I241" s="1472" t="s">
        <v>289</v>
      </c>
      <c r="J241" s="1472" t="s">
        <v>289</v>
      </c>
      <c r="K241" s="1472" t="s">
        <v>289</v>
      </c>
      <c r="L241" s="1472" t="s">
        <v>289</v>
      </c>
      <c r="M241" s="1472" t="s">
        <v>289</v>
      </c>
      <c r="N241" s="1472" t="s">
        <v>289</v>
      </c>
      <c r="O241" s="1472" t="s">
        <v>289</v>
      </c>
      <c r="P241" s="1472" t="s">
        <v>289</v>
      </c>
      <c r="Q241" s="1472" t="s">
        <v>289</v>
      </c>
      <c r="R241" s="1472"/>
      <c r="S241" s="1472"/>
      <c r="T241" s="1472"/>
      <c r="U241" s="1472"/>
      <c r="V241" s="1472" t="s">
        <v>289</v>
      </c>
      <c r="W241" s="1472" t="s">
        <v>289</v>
      </c>
      <c r="X241" s="1472" t="s">
        <v>289</v>
      </c>
      <c r="Y241" s="1472" t="s">
        <v>289</v>
      </c>
      <c r="Z241" s="1472" t="s">
        <v>289</v>
      </c>
      <c r="AA241" s="1472" t="s">
        <v>289</v>
      </c>
      <c r="AB241" s="1472" t="s">
        <v>289</v>
      </c>
      <c r="AC241" s="1473" t="s">
        <v>289</v>
      </c>
      <c r="AD241" s="825">
        <f>SUM(AD242:AD246)</f>
        <v>0</v>
      </c>
      <c r="AE241" s="795" t="s">
        <v>3457</v>
      </c>
      <c r="AF241" s="644" t="s">
        <v>3458</v>
      </c>
      <c r="AG241" s="784"/>
      <c r="AH241" s="826">
        <f ca="1">SUM(AH242:AH246)</f>
        <v>0</v>
      </c>
      <c r="AI241" s="826">
        <f ca="1">SUM(AI242:AI246)</f>
        <v>0</v>
      </c>
    </row>
    <row r="242" spans="1:35" s="793" customFormat="1">
      <c r="A242" s="665" t="s">
        <v>2617</v>
      </c>
      <c r="B242" s="1411" t="s">
        <v>290</v>
      </c>
      <c r="C242" s="1412"/>
      <c r="D242" s="1412"/>
      <c r="E242" s="1412"/>
      <c r="F242" s="1412"/>
      <c r="G242" s="1412"/>
      <c r="H242" s="1448" t="s">
        <v>2432</v>
      </c>
      <c r="I242" s="1449" t="s">
        <v>2433</v>
      </c>
      <c r="J242" s="1449" t="s">
        <v>2433</v>
      </c>
      <c r="K242" s="1449" t="s">
        <v>2433</v>
      </c>
      <c r="L242" s="1449" t="s">
        <v>2433</v>
      </c>
      <c r="M242" s="1449" t="s">
        <v>2433</v>
      </c>
      <c r="N242" s="1449" t="s">
        <v>2433</v>
      </c>
      <c r="O242" s="1449" t="s">
        <v>2433</v>
      </c>
      <c r="P242" s="1449" t="s">
        <v>2433</v>
      </c>
      <c r="Q242" s="1449" t="s">
        <v>2433</v>
      </c>
      <c r="R242" s="1449"/>
      <c r="S242" s="1449"/>
      <c r="T242" s="1449"/>
      <c r="U242" s="1449"/>
      <c r="V242" s="1449" t="s">
        <v>2433</v>
      </c>
      <c r="W242" s="1449" t="s">
        <v>2433</v>
      </c>
      <c r="X242" s="1449" t="s">
        <v>2433</v>
      </c>
      <c r="Y242" s="1449" t="s">
        <v>2433</v>
      </c>
      <c r="Z242" s="1449" t="s">
        <v>2433</v>
      </c>
      <c r="AA242" s="1449" t="s">
        <v>2433</v>
      </c>
      <c r="AB242" s="1449" t="s">
        <v>2433</v>
      </c>
      <c r="AC242" s="1450" t="s">
        <v>2433</v>
      </c>
      <c r="AD242" s="792">
        <f>ROUND((AH242/1000),0)</f>
        <v>0</v>
      </c>
      <c r="AE242" s="665" t="s">
        <v>3457</v>
      </c>
      <c r="AG242" s="784"/>
      <c r="AH242" s="794">
        <f ca="1">'Alimentazione CE Costi'!H209</f>
        <v>0</v>
      </c>
      <c r="AI242" s="794">
        <f ca="1">'Alimentazione CE Costi'!I209</f>
        <v>0</v>
      </c>
    </row>
    <row r="243" spans="1:35" s="793" customFormat="1">
      <c r="A243" s="665"/>
      <c r="B243" s="1411" t="s">
        <v>2434</v>
      </c>
      <c r="C243" s="1412"/>
      <c r="D243" s="1412"/>
      <c r="E243" s="1412"/>
      <c r="F243" s="1412"/>
      <c r="G243" s="1412"/>
      <c r="H243" s="1448" t="s">
        <v>2435</v>
      </c>
      <c r="I243" s="1449" t="s">
        <v>1111</v>
      </c>
      <c r="J243" s="1449" t="s">
        <v>1111</v>
      </c>
      <c r="K243" s="1449" t="s">
        <v>1111</v>
      </c>
      <c r="L243" s="1449" t="s">
        <v>1111</v>
      </c>
      <c r="M243" s="1449" t="s">
        <v>1111</v>
      </c>
      <c r="N243" s="1449" t="s">
        <v>1111</v>
      </c>
      <c r="O243" s="1449" t="s">
        <v>1111</v>
      </c>
      <c r="P243" s="1449" t="s">
        <v>1111</v>
      </c>
      <c r="Q243" s="1449" t="s">
        <v>1111</v>
      </c>
      <c r="R243" s="1449"/>
      <c r="S243" s="1449"/>
      <c r="T243" s="1449"/>
      <c r="U243" s="1449"/>
      <c r="V243" s="1449" t="s">
        <v>1111</v>
      </c>
      <c r="W243" s="1449" t="s">
        <v>1111</v>
      </c>
      <c r="X243" s="1449" t="s">
        <v>1111</v>
      </c>
      <c r="Y243" s="1449" t="s">
        <v>1111</v>
      </c>
      <c r="Z243" s="1449" t="s">
        <v>1111</v>
      </c>
      <c r="AA243" s="1449" t="s">
        <v>1111</v>
      </c>
      <c r="AB243" s="1449" t="s">
        <v>1111</v>
      </c>
      <c r="AC243" s="1450" t="s">
        <v>1111</v>
      </c>
      <c r="AD243" s="792">
        <f>ROUND((AH243/1000),0)</f>
        <v>0</v>
      </c>
      <c r="AE243" s="665" t="s">
        <v>3457</v>
      </c>
      <c r="AG243" s="784"/>
      <c r="AH243" s="794">
        <f ca="1">'Alimentazione CE Costi'!H211+'Alimentazione CE Costi'!H212+'Alimentazione CE Costi'!H213+'Alimentazione CE Costi'!H214</f>
        <v>0</v>
      </c>
      <c r="AI243" s="794">
        <f ca="1">'Alimentazione CE Costi'!I211+'Alimentazione CE Costi'!I212+'Alimentazione CE Costi'!I213+'Alimentazione CE Costi'!I214</f>
        <v>0</v>
      </c>
    </row>
    <row r="244" spans="1:35" s="793" customFormat="1">
      <c r="A244" s="665" t="s">
        <v>847</v>
      </c>
      <c r="B244" s="1411" t="s">
        <v>1112</v>
      </c>
      <c r="C244" s="1412"/>
      <c r="D244" s="1412"/>
      <c r="E244" s="1412"/>
      <c r="F244" s="1412"/>
      <c r="G244" s="1412"/>
      <c r="H244" s="1448" t="s">
        <v>1113</v>
      </c>
      <c r="I244" s="1449" t="s">
        <v>1114</v>
      </c>
      <c r="J244" s="1449" t="s">
        <v>1114</v>
      </c>
      <c r="K244" s="1449" t="s">
        <v>1114</v>
      </c>
      <c r="L244" s="1449" t="s">
        <v>1114</v>
      </c>
      <c r="M244" s="1449" t="s">
        <v>1114</v>
      </c>
      <c r="N244" s="1449" t="s">
        <v>1114</v>
      </c>
      <c r="O244" s="1449" t="s">
        <v>1114</v>
      </c>
      <c r="P244" s="1449" t="s">
        <v>1114</v>
      </c>
      <c r="Q244" s="1449" t="s">
        <v>1114</v>
      </c>
      <c r="R244" s="1449"/>
      <c r="S244" s="1449"/>
      <c r="T244" s="1449"/>
      <c r="U244" s="1449"/>
      <c r="V244" s="1449" t="s">
        <v>1114</v>
      </c>
      <c r="W244" s="1449" t="s">
        <v>1114</v>
      </c>
      <c r="X244" s="1449" t="s">
        <v>1114</v>
      </c>
      <c r="Y244" s="1449" t="s">
        <v>1114</v>
      </c>
      <c r="Z244" s="1449" t="s">
        <v>1114</v>
      </c>
      <c r="AA244" s="1449" t="s">
        <v>1114</v>
      </c>
      <c r="AB244" s="1449" t="s">
        <v>1114</v>
      </c>
      <c r="AC244" s="1450" t="s">
        <v>1114</v>
      </c>
      <c r="AD244" s="792">
        <f>ROUND((AH244/1000),0)</f>
        <v>0</v>
      </c>
      <c r="AE244" s="665" t="s">
        <v>3457</v>
      </c>
      <c r="AG244" s="784"/>
      <c r="AH244" s="794">
        <f ca="1">'Alimentazione CE Costi'!H215</f>
        <v>0</v>
      </c>
      <c r="AI244" s="794">
        <f ca="1">'Alimentazione CE Costi'!I215</f>
        <v>0</v>
      </c>
    </row>
    <row r="245" spans="1:35" s="793" customFormat="1">
      <c r="A245" s="665"/>
      <c r="B245" s="1411" t="s">
        <v>1115</v>
      </c>
      <c r="C245" s="1412"/>
      <c r="D245" s="1412"/>
      <c r="E245" s="1412"/>
      <c r="F245" s="1412"/>
      <c r="G245" s="1412"/>
      <c r="H245" s="1448" t="s">
        <v>1658</v>
      </c>
      <c r="I245" s="1449" t="s">
        <v>1116</v>
      </c>
      <c r="J245" s="1449" t="s">
        <v>1116</v>
      </c>
      <c r="K245" s="1449" t="s">
        <v>1116</v>
      </c>
      <c r="L245" s="1449" t="s">
        <v>1116</v>
      </c>
      <c r="M245" s="1449" t="s">
        <v>1116</v>
      </c>
      <c r="N245" s="1449" t="s">
        <v>1116</v>
      </c>
      <c r="O245" s="1449" t="s">
        <v>1116</v>
      </c>
      <c r="P245" s="1449" t="s">
        <v>1116</v>
      </c>
      <c r="Q245" s="1449" t="s">
        <v>1116</v>
      </c>
      <c r="R245" s="1449"/>
      <c r="S245" s="1449"/>
      <c r="T245" s="1449"/>
      <c r="U245" s="1449"/>
      <c r="V245" s="1449" t="s">
        <v>1116</v>
      </c>
      <c r="W245" s="1449" t="s">
        <v>1116</v>
      </c>
      <c r="X245" s="1449" t="s">
        <v>1116</v>
      </c>
      <c r="Y245" s="1449" t="s">
        <v>1116</v>
      </c>
      <c r="Z245" s="1449" t="s">
        <v>1116</v>
      </c>
      <c r="AA245" s="1449" t="s">
        <v>1116</v>
      </c>
      <c r="AB245" s="1449" t="s">
        <v>1116</v>
      </c>
      <c r="AC245" s="1450" t="s">
        <v>1116</v>
      </c>
      <c r="AD245" s="792">
        <f>ROUND((AH245/1000),0)</f>
        <v>0</v>
      </c>
      <c r="AE245" s="665" t="s">
        <v>3457</v>
      </c>
      <c r="AG245" s="784"/>
      <c r="AH245" s="794">
        <f ca="1">'Alimentazione CE Costi'!H217+'Alimentazione CE Costi'!H218+'Alimentazione CE Costi'!H219+'Alimentazione CE Costi'!H220+'Alimentazione CE Costi'!H221+'Alimentazione CE Costi'!H222+'Alimentazione CE Costi'!H223+'Alimentazione CE Costi'!H224</f>
        <v>0</v>
      </c>
      <c r="AI245" s="794">
        <f ca="1">'Alimentazione CE Costi'!I217+'Alimentazione CE Costi'!I218+'Alimentazione CE Costi'!I219+'Alimentazione CE Costi'!I220+'Alimentazione CE Costi'!I221+'Alimentazione CE Costi'!I222+'Alimentazione CE Costi'!I223+'Alimentazione CE Costi'!I224</f>
        <v>0</v>
      </c>
    </row>
    <row r="246" spans="1:35" s="793" customFormat="1">
      <c r="A246" s="665"/>
      <c r="B246" s="1411" t="s">
        <v>1117</v>
      </c>
      <c r="C246" s="1412"/>
      <c r="D246" s="1412"/>
      <c r="E246" s="1412"/>
      <c r="F246" s="1412"/>
      <c r="G246" s="1412"/>
      <c r="H246" s="1448" t="s">
        <v>2952</v>
      </c>
      <c r="I246" s="1449" t="s">
        <v>1491</v>
      </c>
      <c r="J246" s="1449" t="s">
        <v>1491</v>
      </c>
      <c r="K246" s="1449" t="s">
        <v>1491</v>
      </c>
      <c r="L246" s="1449" t="s">
        <v>1491</v>
      </c>
      <c r="M246" s="1449" t="s">
        <v>1491</v>
      </c>
      <c r="N246" s="1449" t="s">
        <v>1491</v>
      </c>
      <c r="O246" s="1449" t="s">
        <v>1491</v>
      </c>
      <c r="P246" s="1449" t="s">
        <v>1491</v>
      </c>
      <c r="Q246" s="1449" t="s">
        <v>1491</v>
      </c>
      <c r="R246" s="1449"/>
      <c r="S246" s="1449"/>
      <c r="T246" s="1449"/>
      <c r="U246" s="1449"/>
      <c r="V246" s="1449" t="s">
        <v>1491</v>
      </c>
      <c r="W246" s="1449" t="s">
        <v>1491</v>
      </c>
      <c r="X246" s="1449" t="s">
        <v>1491</v>
      </c>
      <c r="Y246" s="1449" t="s">
        <v>1491</v>
      </c>
      <c r="Z246" s="1449" t="s">
        <v>1491</v>
      </c>
      <c r="AA246" s="1449" t="s">
        <v>1491</v>
      </c>
      <c r="AB246" s="1449" t="s">
        <v>1491</v>
      </c>
      <c r="AC246" s="1450" t="s">
        <v>1491</v>
      </c>
      <c r="AD246" s="792">
        <f>ROUND((AH246/1000),0)</f>
        <v>0</v>
      </c>
      <c r="AE246" s="665" t="s">
        <v>3457</v>
      </c>
      <c r="AG246" s="784"/>
      <c r="AH246" s="794">
        <f ca="1">'Alimentazione CE Costi'!H226+'Alimentazione CE Costi'!H227</f>
        <v>0</v>
      </c>
      <c r="AI246" s="794">
        <f ca="1">'Alimentazione CE Costi'!I226+'Alimentazione CE Costi'!I227</f>
        <v>0</v>
      </c>
    </row>
    <row r="247" spans="1:35" s="793" customFormat="1">
      <c r="A247" s="828"/>
      <c r="B247" s="1464" t="s">
        <v>2953</v>
      </c>
      <c r="C247" s="1465"/>
      <c r="D247" s="1465"/>
      <c r="E247" s="1465"/>
      <c r="F247" s="1465"/>
      <c r="G247" s="1465"/>
      <c r="H247" s="1471" t="s">
        <v>2954</v>
      </c>
      <c r="I247" s="1472" t="s">
        <v>2955</v>
      </c>
      <c r="J247" s="1472" t="s">
        <v>2955</v>
      </c>
      <c r="K247" s="1472" t="s">
        <v>2955</v>
      </c>
      <c r="L247" s="1472" t="s">
        <v>2955</v>
      </c>
      <c r="M247" s="1472" t="s">
        <v>2955</v>
      </c>
      <c r="N247" s="1472" t="s">
        <v>2955</v>
      </c>
      <c r="O247" s="1472" t="s">
        <v>2955</v>
      </c>
      <c r="P247" s="1472" t="s">
        <v>2955</v>
      </c>
      <c r="Q247" s="1472" t="s">
        <v>2955</v>
      </c>
      <c r="R247" s="1472"/>
      <c r="S247" s="1472"/>
      <c r="T247" s="1472"/>
      <c r="U247" s="1472"/>
      <c r="V247" s="1472" t="s">
        <v>2955</v>
      </c>
      <c r="W247" s="1472" t="s">
        <v>2955</v>
      </c>
      <c r="X247" s="1472" t="s">
        <v>2955</v>
      </c>
      <c r="Y247" s="1472" t="s">
        <v>2955</v>
      </c>
      <c r="Z247" s="1472" t="s">
        <v>2955</v>
      </c>
      <c r="AA247" s="1472" t="s">
        <v>2955</v>
      </c>
      <c r="AB247" s="1472" t="s">
        <v>2955</v>
      </c>
      <c r="AC247" s="1473" t="s">
        <v>2955</v>
      </c>
      <c r="AD247" s="825">
        <f>SUM(AD248:AD254)</f>
        <v>677</v>
      </c>
      <c r="AE247" s="795" t="s">
        <v>3457</v>
      </c>
      <c r="AF247" s="644" t="s">
        <v>3458</v>
      </c>
      <c r="AG247" s="784"/>
      <c r="AH247" s="826">
        <f ca="1">SUM(AH248:AH254)</f>
        <v>676364</v>
      </c>
      <c r="AI247" s="826">
        <f ca="1">SUM(AI248:AI254)</f>
        <v>665709</v>
      </c>
    </row>
    <row r="248" spans="1:35" s="793" customFormat="1">
      <c r="A248" s="665"/>
      <c r="B248" s="1411" t="s">
        <v>2956</v>
      </c>
      <c r="C248" s="1412"/>
      <c r="D248" s="1412"/>
      <c r="E248" s="1412"/>
      <c r="F248" s="1412"/>
      <c r="G248" s="1412"/>
      <c r="H248" s="1448" t="s">
        <v>2957</v>
      </c>
      <c r="I248" s="1449" t="s">
        <v>1040</v>
      </c>
      <c r="J248" s="1449" t="s">
        <v>1040</v>
      </c>
      <c r="K248" s="1449" t="s">
        <v>1040</v>
      </c>
      <c r="L248" s="1449" t="s">
        <v>1040</v>
      </c>
      <c r="M248" s="1449" t="s">
        <v>1040</v>
      </c>
      <c r="N248" s="1449" t="s">
        <v>1040</v>
      </c>
      <c r="O248" s="1449" t="s">
        <v>1040</v>
      </c>
      <c r="P248" s="1449" t="s">
        <v>1040</v>
      </c>
      <c r="Q248" s="1449" t="s">
        <v>1040</v>
      </c>
      <c r="R248" s="1449"/>
      <c r="S248" s="1449"/>
      <c r="T248" s="1449"/>
      <c r="U248" s="1449"/>
      <c r="V248" s="1449" t="s">
        <v>1040</v>
      </c>
      <c r="W248" s="1449" t="s">
        <v>1040</v>
      </c>
      <c r="X248" s="1449" t="s">
        <v>1040</v>
      </c>
      <c r="Y248" s="1449" t="s">
        <v>1040</v>
      </c>
      <c r="Z248" s="1449" t="s">
        <v>1040</v>
      </c>
      <c r="AA248" s="1449" t="s">
        <v>1040</v>
      </c>
      <c r="AB248" s="1449" t="s">
        <v>1040</v>
      </c>
      <c r="AC248" s="1450" t="s">
        <v>1040</v>
      </c>
      <c r="AD248" s="792">
        <f>ROUND((AH248/1000),0)</f>
        <v>23</v>
      </c>
      <c r="AE248" s="665" t="s">
        <v>3457</v>
      </c>
      <c r="AG248" s="784"/>
      <c r="AH248" s="794">
        <f ca="1">'Alimentazione CE Costi'!H229</f>
        <v>23209</v>
      </c>
      <c r="AI248" s="794">
        <f ca="1">'Alimentazione CE Costi'!I229</f>
        <v>23209</v>
      </c>
    </row>
    <row r="249" spans="1:35" s="793" customFormat="1">
      <c r="A249" s="665"/>
      <c r="B249" s="1411" t="s">
        <v>2958</v>
      </c>
      <c r="C249" s="1412"/>
      <c r="D249" s="1412"/>
      <c r="E249" s="1412"/>
      <c r="F249" s="1412"/>
      <c r="G249" s="1412"/>
      <c r="H249" s="1448" t="s">
        <v>2959</v>
      </c>
      <c r="I249" s="1449" t="s">
        <v>1043</v>
      </c>
      <c r="J249" s="1449" t="s">
        <v>1043</v>
      </c>
      <c r="K249" s="1449" t="s">
        <v>1043</v>
      </c>
      <c r="L249" s="1449" t="s">
        <v>1043</v>
      </c>
      <c r="M249" s="1449" t="s">
        <v>1043</v>
      </c>
      <c r="N249" s="1449" t="s">
        <v>1043</v>
      </c>
      <c r="O249" s="1449" t="s">
        <v>1043</v>
      </c>
      <c r="P249" s="1449" t="s">
        <v>1043</v>
      </c>
      <c r="Q249" s="1449" t="s">
        <v>1043</v>
      </c>
      <c r="R249" s="1449"/>
      <c r="S249" s="1449"/>
      <c r="T249" s="1449"/>
      <c r="U249" s="1449"/>
      <c r="V249" s="1449" t="s">
        <v>1043</v>
      </c>
      <c r="W249" s="1449" t="s">
        <v>1043</v>
      </c>
      <c r="X249" s="1449" t="s">
        <v>1043</v>
      </c>
      <c r="Y249" s="1449" t="s">
        <v>1043</v>
      </c>
      <c r="Z249" s="1449" t="s">
        <v>1043</v>
      </c>
      <c r="AA249" s="1449" t="s">
        <v>1043</v>
      </c>
      <c r="AB249" s="1449" t="s">
        <v>1043</v>
      </c>
      <c r="AC249" s="1450" t="s">
        <v>1043</v>
      </c>
      <c r="AD249" s="792">
        <f t="shared" ref="AD249:AD254" si="8">ROUND((AH249/1000),0)</f>
        <v>424</v>
      </c>
      <c r="AE249" s="665" t="s">
        <v>3457</v>
      </c>
      <c r="AG249" s="784"/>
      <c r="AH249" s="794">
        <f ca="1">'Alimentazione CE Costi'!H230</f>
        <v>423671</v>
      </c>
      <c r="AI249" s="794">
        <f ca="1">'Alimentazione CE Costi'!I230</f>
        <v>423671</v>
      </c>
    </row>
    <row r="250" spans="1:35" s="793" customFormat="1">
      <c r="A250" s="665"/>
      <c r="B250" s="1411" t="s">
        <v>2960</v>
      </c>
      <c r="C250" s="1412"/>
      <c r="D250" s="1412"/>
      <c r="E250" s="1412"/>
      <c r="F250" s="1412"/>
      <c r="G250" s="1412"/>
      <c r="H250" s="1448" t="s">
        <v>2961</v>
      </c>
      <c r="I250" s="1449" t="s">
        <v>2903</v>
      </c>
      <c r="J250" s="1449" t="s">
        <v>2903</v>
      </c>
      <c r="K250" s="1449" t="s">
        <v>2903</v>
      </c>
      <c r="L250" s="1449" t="s">
        <v>2903</v>
      </c>
      <c r="M250" s="1449" t="s">
        <v>2903</v>
      </c>
      <c r="N250" s="1449" t="s">
        <v>2903</v>
      </c>
      <c r="O250" s="1449" t="s">
        <v>2903</v>
      </c>
      <c r="P250" s="1449" t="s">
        <v>2903</v>
      </c>
      <c r="Q250" s="1449" t="s">
        <v>2903</v>
      </c>
      <c r="R250" s="1449"/>
      <c r="S250" s="1449"/>
      <c r="T250" s="1449"/>
      <c r="U250" s="1449"/>
      <c r="V250" s="1449" t="s">
        <v>2903</v>
      </c>
      <c r="W250" s="1449" t="s">
        <v>2903</v>
      </c>
      <c r="X250" s="1449" t="s">
        <v>2903</v>
      </c>
      <c r="Y250" s="1449" t="s">
        <v>2903</v>
      </c>
      <c r="Z250" s="1449" t="s">
        <v>2903</v>
      </c>
      <c r="AA250" s="1449" t="s">
        <v>2903</v>
      </c>
      <c r="AB250" s="1449" t="s">
        <v>2903</v>
      </c>
      <c r="AC250" s="1450" t="s">
        <v>2903</v>
      </c>
      <c r="AD250" s="792">
        <f t="shared" si="8"/>
        <v>0</v>
      </c>
      <c r="AE250" s="665" t="s">
        <v>3457</v>
      </c>
      <c r="AG250" s="784"/>
      <c r="AH250" s="794">
        <f ca="1">'Alimentazione CE Costi'!H231</f>
        <v>0</v>
      </c>
      <c r="AI250" s="794">
        <f ca="1">'Alimentazione CE Costi'!I231</f>
        <v>0</v>
      </c>
    </row>
    <row r="251" spans="1:35" s="793" customFormat="1" ht="30" customHeight="1">
      <c r="A251" s="665"/>
      <c r="B251" s="1411" t="s">
        <v>2962</v>
      </c>
      <c r="C251" s="1412"/>
      <c r="D251" s="1412"/>
      <c r="E251" s="1412"/>
      <c r="F251" s="1412"/>
      <c r="G251" s="1412"/>
      <c r="H251" s="1448" t="s">
        <v>2963</v>
      </c>
      <c r="I251" s="1449" t="s">
        <v>2906</v>
      </c>
      <c r="J251" s="1449" t="s">
        <v>2906</v>
      </c>
      <c r="K251" s="1449" t="s">
        <v>2906</v>
      </c>
      <c r="L251" s="1449" t="s">
        <v>2906</v>
      </c>
      <c r="M251" s="1449" t="s">
        <v>2906</v>
      </c>
      <c r="N251" s="1449" t="s">
        <v>2906</v>
      </c>
      <c r="O251" s="1449" t="s">
        <v>2906</v>
      </c>
      <c r="P251" s="1449" t="s">
        <v>2906</v>
      </c>
      <c r="Q251" s="1449" t="s">
        <v>2906</v>
      </c>
      <c r="R251" s="1449"/>
      <c r="S251" s="1449"/>
      <c r="T251" s="1449"/>
      <c r="U251" s="1449"/>
      <c r="V251" s="1449" t="s">
        <v>2906</v>
      </c>
      <c r="W251" s="1449" t="s">
        <v>2906</v>
      </c>
      <c r="X251" s="1449" t="s">
        <v>2906</v>
      </c>
      <c r="Y251" s="1449" t="s">
        <v>2906</v>
      </c>
      <c r="Z251" s="1449" t="s">
        <v>2906</v>
      </c>
      <c r="AA251" s="1449" t="s">
        <v>2906</v>
      </c>
      <c r="AB251" s="1449" t="s">
        <v>2906</v>
      </c>
      <c r="AC251" s="1450" t="s">
        <v>2906</v>
      </c>
      <c r="AD251" s="792">
        <f t="shared" si="8"/>
        <v>84</v>
      </c>
      <c r="AE251" s="665" t="s">
        <v>3457</v>
      </c>
      <c r="AG251" s="784"/>
      <c r="AH251" s="794">
        <f ca="1">'Alimentazione CE Costi'!H233+'Alimentazione CE Costi'!H234+'Alimentazione CE Costi'!H235+'Alimentazione CE Costi'!H236</f>
        <v>83625</v>
      </c>
      <c r="AI251" s="794">
        <f ca="1">'Alimentazione CE Costi'!I233+'Alimentazione CE Costi'!I234+'Alimentazione CE Costi'!I235+'Alimentazione CE Costi'!I236</f>
        <v>83625</v>
      </c>
    </row>
    <row r="252" spans="1:35" s="793" customFormat="1" ht="26.45" customHeight="1">
      <c r="A252" s="665" t="s">
        <v>2617</v>
      </c>
      <c r="B252" s="1411" t="s">
        <v>2964</v>
      </c>
      <c r="C252" s="1412"/>
      <c r="D252" s="1412"/>
      <c r="E252" s="1412"/>
      <c r="F252" s="1412"/>
      <c r="G252" s="1412"/>
      <c r="H252" s="1448" t="s">
        <v>2965</v>
      </c>
      <c r="I252" s="1449" t="s">
        <v>2930</v>
      </c>
      <c r="J252" s="1449" t="s">
        <v>2930</v>
      </c>
      <c r="K252" s="1449" t="s">
        <v>2930</v>
      </c>
      <c r="L252" s="1449" t="s">
        <v>2930</v>
      </c>
      <c r="M252" s="1449" t="s">
        <v>2930</v>
      </c>
      <c r="N252" s="1449" t="s">
        <v>2930</v>
      </c>
      <c r="O252" s="1449" t="s">
        <v>2930</v>
      </c>
      <c r="P252" s="1449" t="s">
        <v>2930</v>
      </c>
      <c r="Q252" s="1449" t="s">
        <v>2930</v>
      </c>
      <c r="R252" s="1449"/>
      <c r="S252" s="1449"/>
      <c r="T252" s="1449"/>
      <c r="U252" s="1449"/>
      <c r="V252" s="1449" t="s">
        <v>2930</v>
      </c>
      <c r="W252" s="1449" t="s">
        <v>2930</v>
      </c>
      <c r="X252" s="1449" t="s">
        <v>2930</v>
      </c>
      <c r="Y252" s="1449" t="s">
        <v>2930</v>
      </c>
      <c r="Z252" s="1449" t="s">
        <v>2930</v>
      </c>
      <c r="AA252" s="1449" t="s">
        <v>2930</v>
      </c>
      <c r="AB252" s="1449" t="s">
        <v>2930</v>
      </c>
      <c r="AC252" s="1450" t="s">
        <v>2930</v>
      </c>
      <c r="AD252" s="792">
        <f t="shared" si="8"/>
        <v>88</v>
      </c>
      <c r="AE252" s="665" t="s">
        <v>3457</v>
      </c>
      <c r="AG252" s="784"/>
      <c r="AH252" s="794">
        <f ca="1">'Alimentazione CE Costi'!H238+'Alimentazione CE Costi'!H239+'Alimentazione CE Costi'!H240+'Alimentazione CE Costi'!H241</f>
        <v>88023</v>
      </c>
      <c r="AI252" s="794">
        <f ca="1">'Alimentazione CE Costi'!I238+'Alimentazione CE Costi'!I239+'Alimentazione CE Costi'!I240+'Alimentazione CE Costi'!I241</f>
        <v>77368</v>
      </c>
    </row>
    <row r="253" spans="1:35" s="793" customFormat="1">
      <c r="A253" s="665"/>
      <c r="B253" s="1411" t="s">
        <v>2966</v>
      </c>
      <c r="C253" s="1412"/>
      <c r="D253" s="1412"/>
      <c r="E253" s="1412"/>
      <c r="F253" s="1412"/>
      <c r="G253" s="1412"/>
      <c r="H253" s="1448" t="s">
        <v>2967</v>
      </c>
      <c r="I253" s="1449" t="s">
        <v>2414</v>
      </c>
      <c r="J253" s="1449" t="s">
        <v>2414</v>
      </c>
      <c r="K253" s="1449" t="s">
        <v>2414</v>
      </c>
      <c r="L253" s="1449" t="s">
        <v>2414</v>
      </c>
      <c r="M253" s="1449" t="s">
        <v>2414</v>
      </c>
      <c r="N253" s="1449" t="s">
        <v>2414</v>
      </c>
      <c r="O253" s="1449" t="s">
        <v>2414</v>
      </c>
      <c r="P253" s="1449" t="s">
        <v>2414</v>
      </c>
      <c r="Q253" s="1449" t="s">
        <v>2414</v>
      </c>
      <c r="R253" s="1449"/>
      <c r="S253" s="1449"/>
      <c r="T253" s="1449"/>
      <c r="U253" s="1449"/>
      <c r="V253" s="1449" t="s">
        <v>2414</v>
      </c>
      <c r="W253" s="1449" t="s">
        <v>2414</v>
      </c>
      <c r="X253" s="1449" t="s">
        <v>2414</v>
      </c>
      <c r="Y253" s="1449" t="s">
        <v>2414</v>
      </c>
      <c r="Z253" s="1449" t="s">
        <v>2414</v>
      </c>
      <c r="AA253" s="1449" t="s">
        <v>2414</v>
      </c>
      <c r="AB253" s="1449" t="s">
        <v>2414</v>
      </c>
      <c r="AC253" s="1450" t="s">
        <v>2414</v>
      </c>
      <c r="AD253" s="792">
        <f t="shared" si="8"/>
        <v>58</v>
      </c>
      <c r="AE253" s="665" t="s">
        <v>3457</v>
      </c>
      <c r="AG253" s="784"/>
      <c r="AH253" s="794">
        <f ca="1">'Alimentazione CE Costi'!H243+'Alimentazione CE Costi'!H244+'Alimentazione CE Costi'!H245+'Alimentazione CE Costi'!H246+'Alimentazione CE Costi'!H247+'Alimentazione CE Costi'!H248+'Alimentazione CE Costi'!H249+'Alimentazione CE Costi'!H250+'Alimentazione CE Costi'!H251+'Alimentazione CE Costi'!H252+'Alimentazione CE Costi'!H253</f>
        <v>57836</v>
      </c>
      <c r="AI253" s="794">
        <f ca="1">'Alimentazione CE Costi'!I243+'Alimentazione CE Costi'!I244+'Alimentazione CE Costi'!I245+'Alimentazione CE Costi'!I246+'Alimentazione CE Costi'!I247+'Alimentazione CE Costi'!I248+'Alimentazione CE Costi'!I249+'Alimentazione CE Costi'!I250+'Alimentazione CE Costi'!I251+'Alimentazione CE Costi'!I252+'Alimentazione CE Costi'!I253</f>
        <v>57836</v>
      </c>
    </row>
    <row r="254" spans="1:35" s="793" customFormat="1" ht="25.15" customHeight="1">
      <c r="A254" s="665" t="s">
        <v>2617</v>
      </c>
      <c r="B254" s="1411" t="s">
        <v>2968</v>
      </c>
      <c r="C254" s="1412"/>
      <c r="D254" s="1412"/>
      <c r="E254" s="1412"/>
      <c r="F254" s="1412"/>
      <c r="G254" s="1412"/>
      <c r="H254" s="1448" t="s">
        <v>2969</v>
      </c>
      <c r="I254" s="1449" t="s">
        <v>2417</v>
      </c>
      <c r="J254" s="1449" t="s">
        <v>2417</v>
      </c>
      <c r="K254" s="1449" t="s">
        <v>2417</v>
      </c>
      <c r="L254" s="1449" t="s">
        <v>2417</v>
      </c>
      <c r="M254" s="1449" t="s">
        <v>2417</v>
      </c>
      <c r="N254" s="1449" t="s">
        <v>2417</v>
      </c>
      <c r="O254" s="1449" t="s">
        <v>2417</v>
      </c>
      <c r="P254" s="1449" t="s">
        <v>2417</v>
      </c>
      <c r="Q254" s="1449" t="s">
        <v>2417</v>
      </c>
      <c r="R254" s="1449"/>
      <c r="S254" s="1449"/>
      <c r="T254" s="1449"/>
      <c r="U254" s="1449"/>
      <c r="V254" s="1449" t="s">
        <v>2417</v>
      </c>
      <c r="W254" s="1449" t="s">
        <v>2417</v>
      </c>
      <c r="X254" s="1449" t="s">
        <v>2417</v>
      </c>
      <c r="Y254" s="1449" t="s">
        <v>2417</v>
      </c>
      <c r="Z254" s="1449" t="s">
        <v>2417</v>
      </c>
      <c r="AA254" s="1449" t="s">
        <v>2417</v>
      </c>
      <c r="AB254" s="1449" t="s">
        <v>2417</v>
      </c>
      <c r="AC254" s="1450" t="s">
        <v>2417</v>
      </c>
      <c r="AD254" s="792">
        <f t="shared" si="8"/>
        <v>0</v>
      </c>
      <c r="AE254" s="665" t="s">
        <v>3457</v>
      </c>
      <c r="AG254" s="784"/>
      <c r="AH254" s="794">
        <f ca="1">'Alimentazione CE Costi'!H255+'Alimentazione CE Costi'!H256+'Alimentazione CE Costi'!H257+'Alimentazione CE Costi'!H258+'Alimentazione CE Costi'!H259+'Alimentazione CE Costi'!H260+'Alimentazione CE Costi'!H261+'Alimentazione CE Costi'!H262+'Alimentazione CE Costi'!H263</f>
        <v>0</v>
      </c>
      <c r="AI254" s="794">
        <f ca="1">'Alimentazione CE Costi'!I255+'Alimentazione CE Costi'!I256+'Alimentazione CE Costi'!I257+'Alimentazione CE Costi'!I258+'Alimentazione CE Costi'!I259+'Alimentazione CE Costi'!I260+'Alimentazione CE Costi'!I261+'Alimentazione CE Costi'!I262+'Alimentazione CE Costi'!I263</f>
        <v>0</v>
      </c>
    </row>
    <row r="255" spans="1:35" s="793" customFormat="1">
      <c r="A255" s="795"/>
      <c r="B255" s="1464" t="s">
        <v>2970</v>
      </c>
      <c r="C255" s="1465"/>
      <c r="D255" s="1465"/>
      <c r="E255" s="1465"/>
      <c r="F255" s="1465"/>
      <c r="G255" s="1465"/>
      <c r="H255" s="1471" t="s">
        <v>2971</v>
      </c>
      <c r="I255" s="1472" t="s">
        <v>2972</v>
      </c>
      <c r="J255" s="1472" t="s">
        <v>2972</v>
      </c>
      <c r="K255" s="1472" t="s">
        <v>2972</v>
      </c>
      <c r="L255" s="1472" t="s">
        <v>2972</v>
      </c>
      <c r="M255" s="1472" t="s">
        <v>2972</v>
      </c>
      <c r="N255" s="1472" t="s">
        <v>2972</v>
      </c>
      <c r="O255" s="1472" t="s">
        <v>2972</v>
      </c>
      <c r="P255" s="1472" t="s">
        <v>2972</v>
      </c>
      <c r="Q255" s="1472" t="s">
        <v>2972</v>
      </c>
      <c r="R255" s="1472"/>
      <c r="S255" s="1472"/>
      <c r="T255" s="1472"/>
      <c r="U255" s="1472"/>
      <c r="V255" s="1472" t="s">
        <v>2972</v>
      </c>
      <c r="W255" s="1472" t="s">
        <v>2972</v>
      </c>
      <c r="X255" s="1472" t="s">
        <v>2972</v>
      </c>
      <c r="Y255" s="1472" t="s">
        <v>2972</v>
      </c>
      <c r="Z255" s="1472" t="s">
        <v>2972</v>
      </c>
      <c r="AA255" s="1472" t="s">
        <v>2972</v>
      </c>
      <c r="AB255" s="1472" t="s">
        <v>2972</v>
      </c>
      <c r="AC255" s="1473" t="s">
        <v>2972</v>
      </c>
      <c r="AD255" s="825">
        <f>SUM(AD256:AD261)</f>
        <v>1959</v>
      </c>
      <c r="AE255" s="795" t="s">
        <v>3457</v>
      </c>
      <c r="AF255" s="644" t="s">
        <v>3458</v>
      </c>
      <c r="AG255" s="784"/>
      <c r="AH255" s="826">
        <f ca="1">SUM(AH256:AH261)</f>
        <v>1958539</v>
      </c>
      <c r="AI255" s="826">
        <f ca="1">SUM(AI256:AI261)</f>
        <v>1968743</v>
      </c>
    </row>
    <row r="256" spans="1:35" s="793" customFormat="1">
      <c r="A256" s="827"/>
      <c r="B256" s="1411" t="s">
        <v>2973</v>
      </c>
      <c r="C256" s="1412"/>
      <c r="D256" s="1412"/>
      <c r="E256" s="1412"/>
      <c r="F256" s="1412"/>
      <c r="G256" s="1412"/>
      <c r="H256" s="1448" t="s">
        <v>1143</v>
      </c>
      <c r="I256" s="1449" t="s">
        <v>2483</v>
      </c>
      <c r="J256" s="1449" t="s">
        <v>2483</v>
      </c>
      <c r="K256" s="1449" t="s">
        <v>2483</v>
      </c>
      <c r="L256" s="1449" t="s">
        <v>2483</v>
      </c>
      <c r="M256" s="1449" t="s">
        <v>2483</v>
      </c>
      <c r="N256" s="1449" t="s">
        <v>2483</v>
      </c>
      <c r="O256" s="1449" t="s">
        <v>2483</v>
      </c>
      <c r="P256" s="1449" t="s">
        <v>2483</v>
      </c>
      <c r="Q256" s="1449" t="s">
        <v>2483</v>
      </c>
      <c r="R256" s="1449"/>
      <c r="S256" s="1449"/>
      <c r="T256" s="1449"/>
      <c r="U256" s="1449"/>
      <c r="V256" s="1449" t="s">
        <v>2483</v>
      </c>
      <c r="W256" s="1449" t="s">
        <v>2483</v>
      </c>
      <c r="X256" s="1449" t="s">
        <v>2483</v>
      </c>
      <c r="Y256" s="1449" t="s">
        <v>2483</v>
      </c>
      <c r="Z256" s="1449" t="s">
        <v>2483</v>
      </c>
      <c r="AA256" s="1449" t="s">
        <v>2483</v>
      </c>
      <c r="AB256" s="1449" t="s">
        <v>2483</v>
      </c>
      <c r="AC256" s="1450" t="s">
        <v>2483</v>
      </c>
      <c r="AD256" s="792">
        <f t="shared" ref="AD256:AD261" si="9">ROUND((AH256/1000),0)</f>
        <v>0</v>
      </c>
      <c r="AE256" s="665" t="s">
        <v>3457</v>
      </c>
      <c r="AG256" s="784"/>
      <c r="AH256" s="794">
        <f ca="1">'Alimentazione CE Costi'!H265</f>
        <v>0</v>
      </c>
      <c r="AI256" s="794">
        <f ca="1">'Alimentazione CE Costi'!I265</f>
        <v>0</v>
      </c>
    </row>
    <row r="257" spans="1:36" s="793" customFormat="1">
      <c r="A257" s="827"/>
      <c r="B257" s="1411" t="s">
        <v>2484</v>
      </c>
      <c r="C257" s="1412"/>
      <c r="D257" s="1412"/>
      <c r="E257" s="1412"/>
      <c r="F257" s="1412"/>
      <c r="G257" s="1412"/>
      <c r="H257" s="1448" t="s">
        <v>3300</v>
      </c>
      <c r="I257" s="1449" t="s">
        <v>3301</v>
      </c>
      <c r="J257" s="1449" t="s">
        <v>3301</v>
      </c>
      <c r="K257" s="1449" t="s">
        <v>3301</v>
      </c>
      <c r="L257" s="1449" t="s">
        <v>3301</v>
      </c>
      <c r="M257" s="1449" t="s">
        <v>3301</v>
      </c>
      <c r="N257" s="1449" t="s">
        <v>3301</v>
      </c>
      <c r="O257" s="1449" t="s">
        <v>3301</v>
      </c>
      <c r="P257" s="1449" t="s">
        <v>3301</v>
      </c>
      <c r="Q257" s="1449" t="s">
        <v>3301</v>
      </c>
      <c r="R257" s="1449"/>
      <c r="S257" s="1449"/>
      <c r="T257" s="1449"/>
      <c r="U257" s="1449"/>
      <c r="V257" s="1449" t="s">
        <v>3301</v>
      </c>
      <c r="W257" s="1449" t="s">
        <v>3301</v>
      </c>
      <c r="X257" s="1449" t="s">
        <v>3301</v>
      </c>
      <c r="Y257" s="1449" t="s">
        <v>3301</v>
      </c>
      <c r="Z257" s="1449" t="s">
        <v>3301</v>
      </c>
      <c r="AA257" s="1449" t="s">
        <v>3301</v>
      </c>
      <c r="AB257" s="1449" t="s">
        <v>3301</v>
      </c>
      <c r="AC257" s="1450" t="s">
        <v>3301</v>
      </c>
      <c r="AD257" s="792">
        <f t="shared" si="9"/>
        <v>0</v>
      </c>
      <c r="AE257" s="665" t="s">
        <v>3457</v>
      </c>
      <c r="AG257" s="784"/>
      <c r="AH257" s="794">
        <f ca="1">'Alimentazione CE Costi'!H266</f>
        <v>0</v>
      </c>
      <c r="AI257" s="794">
        <f ca="1">'Alimentazione CE Costi'!I266</f>
        <v>0</v>
      </c>
    </row>
    <row r="258" spans="1:36" s="793" customFormat="1">
      <c r="A258" s="665"/>
      <c r="B258" s="1411" t="s">
        <v>3302</v>
      </c>
      <c r="C258" s="1412"/>
      <c r="D258" s="1412"/>
      <c r="E258" s="1412"/>
      <c r="F258" s="1412"/>
      <c r="G258" s="1412"/>
      <c r="H258" s="1448" t="s">
        <v>3303</v>
      </c>
      <c r="I258" s="1449" t="s">
        <v>3304</v>
      </c>
      <c r="J258" s="1449" t="s">
        <v>3304</v>
      </c>
      <c r="K258" s="1449" t="s">
        <v>3304</v>
      </c>
      <c r="L258" s="1449" t="s">
        <v>3304</v>
      </c>
      <c r="M258" s="1449" t="s">
        <v>3304</v>
      </c>
      <c r="N258" s="1449" t="s">
        <v>3304</v>
      </c>
      <c r="O258" s="1449" t="s">
        <v>3304</v>
      </c>
      <c r="P258" s="1449" t="s">
        <v>3304</v>
      </c>
      <c r="Q258" s="1449" t="s">
        <v>3304</v>
      </c>
      <c r="R258" s="1449"/>
      <c r="S258" s="1449"/>
      <c r="T258" s="1449"/>
      <c r="U258" s="1449"/>
      <c r="V258" s="1449" t="s">
        <v>3304</v>
      </c>
      <c r="W258" s="1449" t="s">
        <v>3304</v>
      </c>
      <c r="X258" s="1449" t="s">
        <v>3304</v>
      </c>
      <c r="Y258" s="1449" t="s">
        <v>3304</v>
      </c>
      <c r="Z258" s="1449" t="s">
        <v>3304</v>
      </c>
      <c r="AA258" s="1449" t="s">
        <v>3304</v>
      </c>
      <c r="AB258" s="1449" t="s">
        <v>3304</v>
      </c>
      <c r="AC258" s="1450" t="s">
        <v>3304</v>
      </c>
      <c r="AD258" s="792">
        <f t="shared" si="9"/>
        <v>0</v>
      </c>
      <c r="AE258" s="665" t="s">
        <v>3457</v>
      </c>
      <c r="AG258" s="784"/>
      <c r="AH258" s="794">
        <f ca="1">'Alimentazione CE Costi'!H267</f>
        <v>0</v>
      </c>
      <c r="AI258" s="794">
        <f ca="1">'Alimentazione CE Costi'!I267</f>
        <v>0</v>
      </c>
    </row>
    <row r="259" spans="1:36" s="793" customFormat="1">
      <c r="A259" s="827"/>
      <c r="B259" s="1411" t="s">
        <v>3305</v>
      </c>
      <c r="C259" s="1412"/>
      <c r="D259" s="1412"/>
      <c r="E259" s="1412"/>
      <c r="F259" s="1412"/>
      <c r="G259" s="1412"/>
      <c r="H259" s="1448" t="s">
        <v>3306</v>
      </c>
      <c r="I259" s="1449" t="s">
        <v>3307</v>
      </c>
      <c r="J259" s="1449" t="s">
        <v>3307</v>
      </c>
      <c r="K259" s="1449" t="s">
        <v>3307</v>
      </c>
      <c r="L259" s="1449" t="s">
        <v>3307</v>
      </c>
      <c r="M259" s="1449" t="s">
        <v>3307</v>
      </c>
      <c r="N259" s="1449" t="s">
        <v>3307</v>
      </c>
      <c r="O259" s="1449" t="s">
        <v>3307</v>
      </c>
      <c r="P259" s="1449" t="s">
        <v>3307</v>
      </c>
      <c r="Q259" s="1449" t="s">
        <v>3307</v>
      </c>
      <c r="R259" s="1449"/>
      <c r="S259" s="1449"/>
      <c r="T259" s="1449"/>
      <c r="U259" s="1449"/>
      <c r="V259" s="1449" t="s">
        <v>3307</v>
      </c>
      <c r="W259" s="1449" t="s">
        <v>3307</v>
      </c>
      <c r="X259" s="1449" t="s">
        <v>3307</v>
      </c>
      <c r="Y259" s="1449" t="s">
        <v>3307</v>
      </c>
      <c r="Z259" s="1449" t="s">
        <v>3307</v>
      </c>
      <c r="AA259" s="1449" t="s">
        <v>3307</v>
      </c>
      <c r="AB259" s="1449" t="s">
        <v>3307</v>
      </c>
      <c r="AC259" s="1450" t="s">
        <v>3307</v>
      </c>
      <c r="AD259" s="792">
        <f t="shared" si="9"/>
        <v>0</v>
      </c>
      <c r="AE259" s="665" t="s">
        <v>3457</v>
      </c>
      <c r="AG259" s="784"/>
      <c r="AH259" s="794">
        <f ca="1">'Alimentazione CE Costi'!H268</f>
        <v>0</v>
      </c>
      <c r="AI259" s="794">
        <f ca="1">'Alimentazione CE Costi'!I268</f>
        <v>0</v>
      </c>
    </row>
    <row r="260" spans="1:36" s="793" customFormat="1">
      <c r="A260" s="827"/>
      <c r="B260" s="1411" t="s">
        <v>3308</v>
      </c>
      <c r="C260" s="1412"/>
      <c r="D260" s="1412"/>
      <c r="E260" s="1412"/>
      <c r="F260" s="1412"/>
      <c r="G260" s="1412"/>
      <c r="H260" s="1448" t="s">
        <v>3309</v>
      </c>
      <c r="I260" s="1449" t="s">
        <v>3310</v>
      </c>
      <c r="J260" s="1449" t="s">
        <v>3310</v>
      </c>
      <c r="K260" s="1449" t="s">
        <v>3310</v>
      </c>
      <c r="L260" s="1449" t="s">
        <v>3310</v>
      </c>
      <c r="M260" s="1449" t="s">
        <v>3310</v>
      </c>
      <c r="N260" s="1449" t="s">
        <v>3310</v>
      </c>
      <c r="O260" s="1449" t="s">
        <v>3310</v>
      </c>
      <c r="P260" s="1449" t="s">
        <v>3310</v>
      </c>
      <c r="Q260" s="1449" t="s">
        <v>3310</v>
      </c>
      <c r="R260" s="1449"/>
      <c r="S260" s="1449"/>
      <c r="T260" s="1449"/>
      <c r="U260" s="1449"/>
      <c r="V260" s="1449" t="s">
        <v>3310</v>
      </c>
      <c r="W260" s="1449" t="s">
        <v>3310</v>
      </c>
      <c r="X260" s="1449" t="s">
        <v>3310</v>
      </c>
      <c r="Y260" s="1449" t="s">
        <v>3310</v>
      </c>
      <c r="Z260" s="1449" t="s">
        <v>3310</v>
      </c>
      <c r="AA260" s="1449" t="s">
        <v>3310</v>
      </c>
      <c r="AB260" s="1449" t="s">
        <v>3310</v>
      </c>
      <c r="AC260" s="1450" t="s">
        <v>3310</v>
      </c>
      <c r="AD260" s="792">
        <f t="shared" si="9"/>
        <v>599</v>
      </c>
      <c r="AE260" s="665" t="s">
        <v>3457</v>
      </c>
      <c r="AG260" s="784"/>
      <c r="AH260" s="794">
        <f ca="1">'Alimentazione CE Costi'!H270+'Alimentazione CE Costi'!H271+'Alimentazione CE Costi'!H272+'Alimentazione CE Costi'!H273+'Alimentazione CE Costi'!H274+'Alimentazione CE Costi'!H275+'Alimentazione CE Costi'!H276+'Alimentazione CE Costi'!H277+'Alimentazione CE Costi'!H278+'Alimentazione CE Costi'!H279</f>
        <v>598800</v>
      </c>
      <c r="AI260" s="794">
        <f ca="1">'Alimentazione CE Costi'!I270+'Alimentazione CE Costi'!I271+'Alimentazione CE Costi'!I272+'Alimentazione CE Costi'!I273+'Alimentazione CE Costi'!I274+'Alimentazione CE Costi'!I275+'Alimentazione CE Costi'!I276+'Alimentazione CE Costi'!I277+'Alimentazione CE Costi'!I278+'Alimentazione CE Costi'!I279</f>
        <v>861962</v>
      </c>
    </row>
    <row r="261" spans="1:36" s="793" customFormat="1">
      <c r="A261" s="827" t="s">
        <v>2617</v>
      </c>
      <c r="B261" s="1411" t="s">
        <v>3311</v>
      </c>
      <c r="C261" s="1412"/>
      <c r="D261" s="1412"/>
      <c r="E261" s="1412"/>
      <c r="F261" s="1412"/>
      <c r="G261" s="1412"/>
      <c r="H261" s="1448" t="s">
        <v>3312</v>
      </c>
      <c r="I261" s="1449" t="s">
        <v>1733</v>
      </c>
      <c r="J261" s="1449" t="s">
        <v>1733</v>
      </c>
      <c r="K261" s="1449" t="s">
        <v>1733</v>
      </c>
      <c r="L261" s="1449" t="s">
        <v>1733</v>
      </c>
      <c r="M261" s="1449" t="s">
        <v>1733</v>
      </c>
      <c r="N261" s="1449" t="s">
        <v>1733</v>
      </c>
      <c r="O261" s="1449" t="s">
        <v>1733</v>
      </c>
      <c r="P261" s="1449" t="s">
        <v>1733</v>
      </c>
      <c r="Q261" s="1449" t="s">
        <v>1733</v>
      </c>
      <c r="R261" s="1449"/>
      <c r="S261" s="1449"/>
      <c r="T261" s="1449"/>
      <c r="U261" s="1449"/>
      <c r="V261" s="1449" t="s">
        <v>1733</v>
      </c>
      <c r="W261" s="1449" t="s">
        <v>1733</v>
      </c>
      <c r="X261" s="1449" t="s">
        <v>1733</v>
      </c>
      <c r="Y261" s="1449" t="s">
        <v>1733</v>
      </c>
      <c r="Z261" s="1449" t="s">
        <v>1733</v>
      </c>
      <c r="AA261" s="1449" t="s">
        <v>1733</v>
      </c>
      <c r="AB261" s="1449" t="s">
        <v>1733</v>
      </c>
      <c r="AC261" s="1450" t="s">
        <v>1733</v>
      </c>
      <c r="AD261" s="792">
        <f t="shared" si="9"/>
        <v>1360</v>
      </c>
      <c r="AE261" s="665" t="s">
        <v>3457</v>
      </c>
      <c r="AG261" s="784"/>
      <c r="AH261" s="794">
        <f ca="1">'Alimentazione CE Costi'!H281+'Alimentazione CE Costi'!H282</f>
        <v>1359739</v>
      </c>
      <c r="AI261" s="794">
        <f ca="1">'Alimentazione CE Costi'!I281+'Alimentazione CE Costi'!I282</f>
        <v>1106781</v>
      </c>
    </row>
    <row r="262" spans="1:36" s="793" customFormat="1" ht="28.9" customHeight="1">
      <c r="A262" s="795"/>
      <c r="B262" s="1464" t="s">
        <v>1734</v>
      </c>
      <c r="C262" s="1465"/>
      <c r="D262" s="1465"/>
      <c r="E262" s="1465"/>
      <c r="F262" s="1465"/>
      <c r="G262" s="1465"/>
      <c r="H262" s="1471" t="s">
        <v>1735</v>
      </c>
      <c r="I262" s="1472" t="s">
        <v>1736</v>
      </c>
      <c r="J262" s="1472" t="s">
        <v>1736</v>
      </c>
      <c r="K262" s="1472" t="s">
        <v>1736</v>
      </c>
      <c r="L262" s="1472" t="s">
        <v>1736</v>
      </c>
      <c r="M262" s="1472" t="s">
        <v>1736</v>
      </c>
      <c r="N262" s="1472" t="s">
        <v>1736</v>
      </c>
      <c r="O262" s="1472" t="s">
        <v>1736</v>
      </c>
      <c r="P262" s="1472" t="s">
        <v>1736</v>
      </c>
      <c r="Q262" s="1472" t="s">
        <v>1736</v>
      </c>
      <c r="R262" s="1472"/>
      <c r="S262" s="1472"/>
      <c r="T262" s="1472"/>
      <c r="U262" s="1472"/>
      <c r="V262" s="1472" t="s">
        <v>1736</v>
      </c>
      <c r="W262" s="1472" t="s">
        <v>1736</v>
      </c>
      <c r="X262" s="1472" t="s">
        <v>1736</v>
      </c>
      <c r="Y262" s="1472" t="s">
        <v>1736</v>
      </c>
      <c r="Z262" s="1472" t="s">
        <v>1736</v>
      </c>
      <c r="AA262" s="1472" t="s">
        <v>1736</v>
      </c>
      <c r="AB262" s="1472" t="s">
        <v>1736</v>
      </c>
      <c r="AC262" s="1473" t="s">
        <v>1736</v>
      </c>
      <c r="AD262" s="825">
        <f>SUM(AD263:AD265)+AD272</f>
        <v>3160</v>
      </c>
      <c r="AE262" s="795" t="s">
        <v>3457</v>
      </c>
      <c r="AF262" s="644" t="s">
        <v>3458</v>
      </c>
      <c r="AG262" s="784"/>
      <c r="AH262" s="826">
        <f ca="1">SUM(AH263:AH265)+AH272</f>
        <v>3159193</v>
      </c>
      <c r="AI262" s="826">
        <f ca="1">SUM(AI263:AI265)+AI272</f>
        <v>2693112</v>
      </c>
    </row>
    <row r="263" spans="1:36" s="793" customFormat="1">
      <c r="A263" s="665" t="s">
        <v>2617</v>
      </c>
      <c r="B263" s="1411" t="s">
        <v>1737</v>
      </c>
      <c r="C263" s="1412"/>
      <c r="D263" s="1412"/>
      <c r="E263" s="1412"/>
      <c r="F263" s="1412"/>
      <c r="G263" s="1412"/>
      <c r="H263" s="1448" t="s">
        <v>1738</v>
      </c>
      <c r="I263" s="1449" t="s">
        <v>1739</v>
      </c>
      <c r="J263" s="1449" t="s">
        <v>1739</v>
      </c>
      <c r="K263" s="1449" t="s">
        <v>1739</v>
      </c>
      <c r="L263" s="1449" t="s">
        <v>1739</v>
      </c>
      <c r="M263" s="1449" t="s">
        <v>1739</v>
      </c>
      <c r="N263" s="1449" t="s">
        <v>1739</v>
      </c>
      <c r="O263" s="1449" t="s">
        <v>1739</v>
      </c>
      <c r="P263" s="1449" t="s">
        <v>1739</v>
      </c>
      <c r="Q263" s="1449" t="s">
        <v>1739</v>
      </c>
      <c r="R263" s="1449"/>
      <c r="S263" s="1449"/>
      <c r="T263" s="1449"/>
      <c r="U263" s="1449"/>
      <c r="V263" s="1449" t="s">
        <v>1739</v>
      </c>
      <c r="W263" s="1449" t="s">
        <v>1739</v>
      </c>
      <c r="X263" s="1449" t="s">
        <v>1739</v>
      </c>
      <c r="Y263" s="1449" t="s">
        <v>1739</v>
      </c>
      <c r="Z263" s="1449" t="s">
        <v>1739</v>
      </c>
      <c r="AA263" s="1449" t="s">
        <v>1739</v>
      </c>
      <c r="AB263" s="1449" t="s">
        <v>1739</v>
      </c>
      <c r="AC263" s="1450" t="s">
        <v>1739</v>
      </c>
      <c r="AD263" s="792">
        <f>ROUND((AH263/1000),0)</f>
        <v>90</v>
      </c>
      <c r="AE263" s="665" t="s">
        <v>3457</v>
      </c>
      <c r="AG263" s="784"/>
      <c r="AH263" s="794">
        <f ca="1">'Alimentazione CE Costi'!H284</f>
        <v>90000</v>
      </c>
      <c r="AI263" s="794">
        <f ca="1">'Alimentazione CE Costi'!I284</f>
        <v>90000</v>
      </c>
    </row>
    <row r="264" spans="1:36" s="793" customFormat="1">
      <c r="A264" s="665"/>
      <c r="B264" s="1411" t="s">
        <v>1740</v>
      </c>
      <c r="C264" s="1412"/>
      <c r="D264" s="1412"/>
      <c r="E264" s="1412"/>
      <c r="F264" s="1412"/>
      <c r="G264" s="1412"/>
      <c r="H264" s="1448" t="s">
        <v>3325</v>
      </c>
      <c r="I264" s="1449" t="s">
        <v>3326</v>
      </c>
      <c r="J264" s="1449" t="s">
        <v>3326</v>
      </c>
      <c r="K264" s="1449" t="s">
        <v>3326</v>
      </c>
      <c r="L264" s="1449" t="s">
        <v>3326</v>
      </c>
      <c r="M264" s="1449" t="s">
        <v>3326</v>
      </c>
      <c r="N264" s="1449" t="s">
        <v>3326</v>
      </c>
      <c r="O264" s="1449" t="s">
        <v>3326</v>
      </c>
      <c r="P264" s="1449" t="s">
        <v>3326</v>
      </c>
      <c r="Q264" s="1449" t="s">
        <v>3326</v>
      </c>
      <c r="R264" s="1449"/>
      <c r="S264" s="1449"/>
      <c r="T264" s="1449"/>
      <c r="U264" s="1449"/>
      <c r="V264" s="1449" t="s">
        <v>3326</v>
      </c>
      <c r="W264" s="1449" t="s">
        <v>3326</v>
      </c>
      <c r="X264" s="1449" t="s">
        <v>3326</v>
      </c>
      <c r="Y264" s="1449" t="s">
        <v>3326</v>
      </c>
      <c r="Z264" s="1449" t="s">
        <v>3326</v>
      </c>
      <c r="AA264" s="1449" t="s">
        <v>3326</v>
      </c>
      <c r="AB264" s="1449" t="s">
        <v>3326</v>
      </c>
      <c r="AC264" s="1450" t="s">
        <v>3326</v>
      </c>
      <c r="AD264" s="792">
        <f>ROUND((AH264/1000),0)</f>
        <v>25</v>
      </c>
      <c r="AE264" s="665" t="s">
        <v>3457</v>
      </c>
      <c r="AG264" s="784"/>
      <c r="AH264" s="794">
        <f ca="1">'Alimentazione CE Costi'!H285</f>
        <v>25000</v>
      </c>
      <c r="AI264" s="794">
        <f ca="1">'Alimentazione CE Costi'!I285</f>
        <v>25000</v>
      </c>
    </row>
    <row r="265" spans="1:36" s="793" customFormat="1">
      <c r="A265" s="803"/>
      <c r="B265" s="1462" t="s">
        <v>3327</v>
      </c>
      <c r="C265" s="1463"/>
      <c r="D265" s="1463"/>
      <c r="E265" s="1463"/>
      <c r="F265" s="1463"/>
      <c r="G265" s="1463"/>
      <c r="H265" s="1495" t="s">
        <v>3328</v>
      </c>
      <c r="I265" s="1496" t="s">
        <v>3329</v>
      </c>
      <c r="J265" s="1496" t="s">
        <v>3329</v>
      </c>
      <c r="K265" s="1496" t="s">
        <v>3329</v>
      </c>
      <c r="L265" s="1496" t="s">
        <v>3329</v>
      </c>
      <c r="M265" s="1496" t="s">
        <v>3329</v>
      </c>
      <c r="N265" s="1496" t="s">
        <v>3329</v>
      </c>
      <c r="O265" s="1496" t="s">
        <v>3329</v>
      </c>
      <c r="P265" s="1496" t="s">
        <v>3329</v>
      </c>
      <c r="Q265" s="1496" t="s">
        <v>3329</v>
      </c>
      <c r="R265" s="1496"/>
      <c r="S265" s="1496"/>
      <c r="T265" s="1496"/>
      <c r="U265" s="1496"/>
      <c r="V265" s="1496" t="s">
        <v>3329</v>
      </c>
      <c r="W265" s="1496" t="s">
        <v>3329</v>
      </c>
      <c r="X265" s="1496" t="s">
        <v>3329</v>
      </c>
      <c r="Y265" s="1496" t="s">
        <v>3329</v>
      </c>
      <c r="Z265" s="1496" t="s">
        <v>3329</v>
      </c>
      <c r="AA265" s="1496" t="s">
        <v>3329</v>
      </c>
      <c r="AB265" s="1496" t="s">
        <v>3329</v>
      </c>
      <c r="AC265" s="1497" t="s">
        <v>3329</v>
      </c>
      <c r="AD265" s="804">
        <f>SUM(AD266:AD271)</f>
        <v>3045</v>
      </c>
      <c r="AE265" s="803" t="s">
        <v>3457</v>
      </c>
      <c r="AF265" s="644" t="s">
        <v>3458</v>
      </c>
      <c r="AG265" s="784"/>
      <c r="AH265" s="805">
        <f ca="1">SUM(AH266:AH271)</f>
        <v>3044193</v>
      </c>
      <c r="AI265" s="805">
        <f ca="1">SUM(AI266:AI271)</f>
        <v>2578112</v>
      </c>
    </row>
    <row r="266" spans="1:36" s="793" customFormat="1">
      <c r="A266" s="665"/>
      <c r="B266" s="1411" t="s">
        <v>3330</v>
      </c>
      <c r="C266" s="1412"/>
      <c r="D266" s="1412"/>
      <c r="E266" s="1412"/>
      <c r="F266" s="1412"/>
      <c r="G266" s="1412"/>
      <c r="H266" s="1445" t="s">
        <v>3331</v>
      </c>
      <c r="I266" s="1446"/>
      <c r="J266" s="1446"/>
      <c r="K266" s="1446"/>
      <c r="L266" s="1446"/>
      <c r="M266" s="1446"/>
      <c r="N266" s="1446"/>
      <c r="O266" s="1446"/>
      <c r="P266" s="1446"/>
      <c r="Q266" s="1446"/>
      <c r="R266" s="1446"/>
      <c r="S266" s="1446"/>
      <c r="T266" s="1446"/>
      <c r="U266" s="1446"/>
      <c r="V266" s="1446"/>
      <c r="W266" s="1446"/>
      <c r="X266" s="1446"/>
      <c r="Y266" s="1446"/>
      <c r="Z266" s="1446"/>
      <c r="AA266" s="1446"/>
      <c r="AB266" s="1446"/>
      <c r="AC266" s="1447"/>
      <c r="AD266" s="792">
        <f t="shared" ref="AD266:AD271" si="10">ROUND((AH266/1000),0)</f>
        <v>0</v>
      </c>
      <c r="AE266" s="665" t="s">
        <v>3457</v>
      </c>
      <c r="AG266" s="784"/>
      <c r="AH266" s="794">
        <f ca="1">'Alimentazione CE Costi'!H287</f>
        <v>0</v>
      </c>
      <c r="AI266" s="794">
        <f ca="1">'Alimentazione CE Costi'!I287</f>
        <v>0</v>
      </c>
    </row>
    <row r="267" spans="1:36" s="793" customFormat="1">
      <c r="A267" s="665"/>
      <c r="B267" s="1411" t="s">
        <v>3332</v>
      </c>
      <c r="C267" s="1412"/>
      <c r="D267" s="1412"/>
      <c r="E267" s="1412"/>
      <c r="F267" s="1412"/>
      <c r="G267" s="1412"/>
      <c r="H267" s="1445" t="s">
        <v>3333</v>
      </c>
      <c r="I267" s="1446" t="s">
        <v>3334</v>
      </c>
      <c r="J267" s="1446" t="s">
        <v>3334</v>
      </c>
      <c r="K267" s="1446" t="s">
        <v>3334</v>
      </c>
      <c r="L267" s="1446" t="s">
        <v>3334</v>
      </c>
      <c r="M267" s="1446" t="s">
        <v>3334</v>
      </c>
      <c r="N267" s="1446" t="s">
        <v>3334</v>
      </c>
      <c r="O267" s="1446" t="s">
        <v>3334</v>
      </c>
      <c r="P267" s="1446" t="s">
        <v>3334</v>
      </c>
      <c r="Q267" s="1446" t="s">
        <v>3334</v>
      </c>
      <c r="R267" s="1446"/>
      <c r="S267" s="1446"/>
      <c r="T267" s="1446"/>
      <c r="U267" s="1446"/>
      <c r="V267" s="1446" t="s">
        <v>3334</v>
      </c>
      <c r="W267" s="1446" t="s">
        <v>3334</v>
      </c>
      <c r="X267" s="1446" t="s">
        <v>3334</v>
      </c>
      <c r="Y267" s="1446" t="s">
        <v>3334</v>
      </c>
      <c r="Z267" s="1446" t="s">
        <v>3334</v>
      </c>
      <c r="AA267" s="1446" t="s">
        <v>3334</v>
      </c>
      <c r="AB267" s="1446" t="s">
        <v>3334</v>
      </c>
      <c r="AC267" s="1447" t="s">
        <v>3334</v>
      </c>
      <c r="AD267" s="792">
        <f t="shared" si="10"/>
        <v>100</v>
      </c>
      <c r="AE267" s="665" t="s">
        <v>3457</v>
      </c>
      <c r="AG267" s="784"/>
      <c r="AH267" s="794">
        <f ca="1">'Alimentazione CE Costi'!H289+'Alimentazione CE Costi'!H290+'Alimentazione CE Costi'!H291</f>
        <v>100000</v>
      </c>
      <c r="AI267" s="794">
        <f ca="1">'Alimentazione CE Costi'!I289+'Alimentazione CE Costi'!I290+'Alimentazione CE Costi'!I291</f>
        <v>130000</v>
      </c>
    </row>
    <row r="268" spans="1:36" s="793" customFormat="1">
      <c r="A268" s="665"/>
      <c r="B268" s="1411" t="s">
        <v>3335</v>
      </c>
      <c r="C268" s="1412"/>
      <c r="D268" s="1412"/>
      <c r="E268" s="1412"/>
      <c r="F268" s="1412"/>
      <c r="G268" s="1412"/>
      <c r="H268" s="1445" t="s">
        <v>1789</v>
      </c>
      <c r="I268" s="1446" t="s">
        <v>1790</v>
      </c>
      <c r="J268" s="1446" t="s">
        <v>1790</v>
      </c>
      <c r="K268" s="1446" t="s">
        <v>1790</v>
      </c>
      <c r="L268" s="1446" t="s">
        <v>1790</v>
      </c>
      <c r="M268" s="1446" t="s">
        <v>1790</v>
      </c>
      <c r="N268" s="1446" t="s">
        <v>1790</v>
      </c>
      <c r="O268" s="1446" t="s">
        <v>1790</v>
      </c>
      <c r="P268" s="1446" t="s">
        <v>1790</v>
      </c>
      <c r="Q268" s="1446" t="s">
        <v>1790</v>
      </c>
      <c r="R268" s="1446"/>
      <c r="S268" s="1446"/>
      <c r="T268" s="1446"/>
      <c r="U268" s="1446"/>
      <c r="V268" s="1446" t="s">
        <v>1790</v>
      </c>
      <c r="W268" s="1446" t="s">
        <v>1790</v>
      </c>
      <c r="X268" s="1446" t="s">
        <v>1790</v>
      </c>
      <c r="Y268" s="1446" t="s">
        <v>1790</v>
      </c>
      <c r="Z268" s="1446" t="s">
        <v>1790</v>
      </c>
      <c r="AA268" s="1446" t="s">
        <v>1790</v>
      </c>
      <c r="AB268" s="1446" t="s">
        <v>1790</v>
      </c>
      <c r="AC268" s="1447" t="s">
        <v>1790</v>
      </c>
      <c r="AD268" s="792">
        <f t="shared" si="10"/>
        <v>1741</v>
      </c>
      <c r="AE268" s="665" t="s">
        <v>3457</v>
      </c>
      <c r="AG268" s="784"/>
      <c r="AH268" s="794">
        <f ca="1">'Alimentazione CE Costi'!H293+'Alimentazione CE Costi'!H294+'Alimentazione CE Costi'!H295+'Alimentazione CE Costi'!H296</f>
        <v>1740659</v>
      </c>
      <c r="AI268" s="794">
        <f ca="1">'Alimentazione CE Costi'!I293+'Alimentazione CE Costi'!I294+'Alimentazione CE Costi'!I295+'Alimentazione CE Costi'!I296</f>
        <v>1641087</v>
      </c>
      <c r="AJ268" s="821"/>
    </row>
    <row r="269" spans="1:36" s="793" customFormat="1">
      <c r="A269" s="665"/>
      <c r="B269" s="1411" t="s">
        <v>1791</v>
      </c>
      <c r="C269" s="1412"/>
      <c r="D269" s="1412"/>
      <c r="E269" s="1412"/>
      <c r="F269" s="1412"/>
      <c r="G269" s="1412"/>
      <c r="H269" s="1445" t="s">
        <v>1792</v>
      </c>
      <c r="I269" s="1446" t="s">
        <v>3352</v>
      </c>
      <c r="J269" s="1446" t="s">
        <v>3352</v>
      </c>
      <c r="K269" s="1446" t="s">
        <v>3352</v>
      </c>
      <c r="L269" s="1446" t="s">
        <v>3352</v>
      </c>
      <c r="M269" s="1446" t="s">
        <v>3352</v>
      </c>
      <c r="N269" s="1446" t="s">
        <v>3352</v>
      </c>
      <c r="O269" s="1446" t="s">
        <v>3352</v>
      </c>
      <c r="P269" s="1446" t="s">
        <v>3352</v>
      </c>
      <c r="Q269" s="1446" t="s">
        <v>3352</v>
      </c>
      <c r="R269" s="1446"/>
      <c r="S269" s="1446"/>
      <c r="T269" s="1446"/>
      <c r="U269" s="1446"/>
      <c r="V269" s="1446" t="s">
        <v>3352</v>
      </c>
      <c r="W269" s="1446" t="s">
        <v>3352</v>
      </c>
      <c r="X269" s="1446" t="s">
        <v>3352</v>
      </c>
      <c r="Y269" s="1446" t="s">
        <v>3352</v>
      </c>
      <c r="Z269" s="1446" t="s">
        <v>3352</v>
      </c>
      <c r="AA269" s="1446" t="s">
        <v>3352</v>
      </c>
      <c r="AB269" s="1446" t="s">
        <v>3352</v>
      </c>
      <c r="AC269" s="1447" t="s">
        <v>3352</v>
      </c>
      <c r="AD269" s="792">
        <f t="shared" si="10"/>
        <v>582</v>
      </c>
      <c r="AE269" s="665" t="s">
        <v>3457</v>
      </c>
      <c r="AG269" s="784"/>
      <c r="AH269" s="794">
        <f ca="1">'Alimentazione CE Costi'!H298+'Alimentazione CE Costi'!H299</f>
        <v>582000</v>
      </c>
      <c r="AI269" s="794">
        <f ca="1">'Alimentazione CE Costi'!I298+'Alimentazione CE Costi'!I299</f>
        <v>582000</v>
      </c>
    </row>
    <row r="270" spans="1:36" s="793" customFormat="1">
      <c r="A270" s="665"/>
      <c r="B270" s="1411" t="s">
        <v>3353</v>
      </c>
      <c r="C270" s="1412"/>
      <c r="D270" s="1412"/>
      <c r="E270" s="1412"/>
      <c r="F270" s="1412"/>
      <c r="G270" s="1412"/>
      <c r="H270" s="1445" t="s">
        <v>3354</v>
      </c>
      <c r="I270" s="1446" t="s">
        <v>3355</v>
      </c>
      <c r="J270" s="1446" t="s">
        <v>3355</v>
      </c>
      <c r="K270" s="1446" t="s">
        <v>3355</v>
      </c>
      <c r="L270" s="1446" t="s">
        <v>3355</v>
      </c>
      <c r="M270" s="1446" t="s">
        <v>3355</v>
      </c>
      <c r="N270" s="1446" t="s">
        <v>3355</v>
      </c>
      <c r="O270" s="1446" t="s">
        <v>3355</v>
      </c>
      <c r="P270" s="1446" t="s">
        <v>3355</v>
      </c>
      <c r="Q270" s="1446" t="s">
        <v>3355</v>
      </c>
      <c r="R270" s="1446"/>
      <c r="S270" s="1446"/>
      <c r="T270" s="1446"/>
      <c r="U270" s="1446"/>
      <c r="V270" s="1446" t="s">
        <v>3355</v>
      </c>
      <c r="W270" s="1446" t="s">
        <v>3355</v>
      </c>
      <c r="X270" s="1446" t="s">
        <v>3355</v>
      </c>
      <c r="Y270" s="1446" t="s">
        <v>3355</v>
      </c>
      <c r="Z270" s="1446" t="s">
        <v>3355</v>
      </c>
      <c r="AA270" s="1446" t="s">
        <v>3355</v>
      </c>
      <c r="AB270" s="1446" t="s">
        <v>3355</v>
      </c>
      <c r="AC270" s="1447" t="s">
        <v>3355</v>
      </c>
      <c r="AD270" s="792">
        <f t="shared" si="10"/>
        <v>400</v>
      </c>
      <c r="AE270" s="665" t="s">
        <v>3457</v>
      </c>
      <c r="AG270" s="784"/>
      <c r="AH270" s="794">
        <f ca="1">'Alimentazione CE Costi'!H300</f>
        <v>400000</v>
      </c>
      <c r="AI270" s="794">
        <f ca="1">'Alimentazione CE Costi'!I300</f>
        <v>80754</v>
      </c>
    </row>
    <row r="271" spans="1:36" s="793" customFormat="1">
      <c r="A271" s="665"/>
      <c r="B271" s="1411" t="s">
        <v>3356</v>
      </c>
      <c r="C271" s="1412"/>
      <c r="D271" s="1412"/>
      <c r="E271" s="1412"/>
      <c r="F271" s="1412"/>
      <c r="G271" s="1412"/>
      <c r="H271" s="1445" t="s">
        <v>1827</v>
      </c>
      <c r="I271" s="1446" t="s">
        <v>1828</v>
      </c>
      <c r="J271" s="1446" t="s">
        <v>1828</v>
      </c>
      <c r="K271" s="1446" t="s">
        <v>1828</v>
      </c>
      <c r="L271" s="1446" t="s">
        <v>1828</v>
      </c>
      <c r="M271" s="1446" t="s">
        <v>1828</v>
      </c>
      <c r="N271" s="1446" t="s">
        <v>1828</v>
      </c>
      <c r="O271" s="1446" t="s">
        <v>1828</v>
      </c>
      <c r="P271" s="1446" t="s">
        <v>1828</v>
      </c>
      <c r="Q271" s="1446" t="s">
        <v>1828</v>
      </c>
      <c r="R271" s="1446"/>
      <c r="S271" s="1446"/>
      <c r="T271" s="1446"/>
      <c r="U271" s="1446"/>
      <c r="V271" s="1446" t="s">
        <v>1828</v>
      </c>
      <c r="W271" s="1446" t="s">
        <v>1828</v>
      </c>
      <c r="X271" s="1446" t="s">
        <v>1828</v>
      </c>
      <c r="Y271" s="1446" t="s">
        <v>1828</v>
      </c>
      <c r="Z271" s="1446" t="s">
        <v>1828</v>
      </c>
      <c r="AA271" s="1446" t="s">
        <v>1828</v>
      </c>
      <c r="AB271" s="1446" t="s">
        <v>1828</v>
      </c>
      <c r="AC271" s="1447" t="s">
        <v>1828</v>
      </c>
      <c r="AD271" s="792">
        <f t="shared" si="10"/>
        <v>222</v>
      </c>
      <c r="AE271" s="665" t="s">
        <v>3457</v>
      </c>
      <c r="AG271" s="784"/>
      <c r="AH271" s="794">
        <f ca="1">'Alimentazione CE Costi'!H302+'Alimentazione CE Costi'!H303+'Alimentazione CE Costi'!H304+'Alimentazione CE Costi'!H305+'Alimentazione CE Costi'!H306+'Alimentazione CE Costi'!H307+'Alimentazione CE Costi'!H308+'Alimentazione CE Costi'!H309+'Alimentazione CE Costi'!H310</f>
        <v>221534</v>
      </c>
      <c r="AI271" s="794">
        <f ca="1">'Alimentazione CE Costi'!I302+'Alimentazione CE Costi'!I303+'Alimentazione CE Costi'!I304+'Alimentazione CE Costi'!I305+'Alimentazione CE Costi'!I306+'Alimentazione CE Costi'!I307+'Alimentazione CE Costi'!I308+'Alimentazione CE Costi'!I309+'Alimentazione CE Costi'!I310</f>
        <v>144271</v>
      </c>
    </row>
    <row r="272" spans="1:36" s="793" customFormat="1">
      <c r="A272" s="803"/>
      <c r="B272" s="1462" t="s">
        <v>1829</v>
      </c>
      <c r="C272" s="1463"/>
      <c r="D272" s="1463"/>
      <c r="E272" s="1463"/>
      <c r="F272" s="1463"/>
      <c r="G272" s="1463"/>
      <c r="H272" s="1495" t="s">
        <v>1830</v>
      </c>
      <c r="I272" s="1496" t="s">
        <v>1831</v>
      </c>
      <c r="J272" s="1496" t="s">
        <v>1831</v>
      </c>
      <c r="K272" s="1496" t="s">
        <v>1831</v>
      </c>
      <c r="L272" s="1496" t="s">
        <v>1831</v>
      </c>
      <c r="M272" s="1496" t="s">
        <v>1831</v>
      </c>
      <c r="N272" s="1496" t="s">
        <v>1831</v>
      </c>
      <c r="O272" s="1496" t="s">
        <v>1831</v>
      </c>
      <c r="P272" s="1496" t="s">
        <v>1831</v>
      </c>
      <c r="Q272" s="1496" t="s">
        <v>1831</v>
      </c>
      <c r="R272" s="1496"/>
      <c r="S272" s="1496"/>
      <c r="T272" s="1496"/>
      <c r="U272" s="1496"/>
      <c r="V272" s="1496" t="s">
        <v>1831</v>
      </c>
      <c r="W272" s="1496" t="s">
        <v>1831</v>
      </c>
      <c r="X272" s="1496" t="s">
        <v>1831</v>
      </c>
      <c r="Y272" s="1496" t="s">
        <v>1831</v>
      </c>
      <c r="Z272" s="1496" t="s">
        <v>1831</v>
      </c>
      <c r="AA272" s="1496" t="s">
        <v>1831</v>
      </c>
      <c r="AB272" s="1496" t="s">
        <v>1831</v>
      </c>
      <c r="AC272" s="1497" t="s">
        <v>1831</v>
      </c>
      <c r="AD272" s="804">
        <f>SUM(AD273:AD275)</f>
        <v>0</v>
      </c>
      <c r="AE272" s="803" t="s">
        <v>3457</v>
      </c>
      <c r="AF272" s="644" t="s">
        <v>3458</v>
      </c>
      <c r="AG272" s="784"/>
      <c r="AH272" s="805">
        <f ca="1">SUM(AH273:AH275)</f>
        <v>0</v>
      </c>
      <c r="AI272" s="805">
        <f ca="1">SUM(AI273:AI275)</f>
        <v>0</v>
      </c>
    </row>
    <row r="273" spans="1:35" s="793" customFormat="1" ht="28.9" customHeight="1">
      <c r="A273" s="665" t="s">
        <v>2617</v>
      </c>
      <c r="B273" s="1411" t="s">
        <v>1832</v>
      </c>
      <c r="C273" s="1412"/>
      <c r="D273" s="1412"/>
      <c r="E273" s="1412"/>
      <c r="F273" s="1412"/>
      <c r="G273" s="1412"/>
      <c r="H273" s="1445" t="s">
        <v>1833</v>
      </c>
      <c r="I273" s="1446" t="s">
        <v>1834</v>
      </c>
      <c r="J273" s="1446" t="s">
        <v>1834</v>
      </c>
      <c r="K273" s="1446" t="s">
        <v>1834</v>
      </c>
      <c r="L273" s="1446" t="s">
        <v>1834</v>
      </c>
      <c r="M273" s="1446" t="s">
        <v>1834</v>
      </c>
      <c r="N273" s="1446" t="s">
        <v>1834</v>
      </c>
      <c r="O273" s="1446" t="s">
        <v>1834</v>
      </c>
      <c r="P273" s="1446" t="s">
        <v>1834</v>
      </c>
      <c r="Q273" s="1446" t="s">
        <v>1834</v>
      </c>
      <c r="R273" s="1446"/>
      <c r="S273" s="1446"/>
      <c r="T273" s="1446"/>
      <c r="U273" s="1446"/>
      <c r="V273" s="1446" t="s">
        <v>1834</v>
      </c>
      <c r="W273" s="1446" t="s">
        <v>1834</v>
      </c>
      <c r="X273" s="1446" t="s">
        <v>1834</v>
      </c>
      <c r="Y273" s="1446" t="s">
        <v>1834</v>
      </c>
      <c r="Z273" s="1446" t="s">
        <v>1834</v>
      </c>
      <c r="AA273" s="1446" t="s">
        <v>1834</v>
      </c>
      <c r="AB273" s="1446" t="s">
        <v>1834</v>
      </c>
      <c r="AC273" s="1447" t="s">
        <v>1834</v>
      </c>
      <c r="AD273" s="792">
        <f>ROUND((AH273/1000),0)</f>
        <v>0</v>
      </c>
      <c r="AE273" s="665" t="s">
        <v>3457</v>
      </c>
      <c r="AG273" s="784"/>
      <c r="AH273" s="794">
        <f ca="1">'Alimentazione CE Costi'!H312</f>
        <v>0</v>
      </c>
      <c r="AI273" s="794">
        <f ca="1">'Alimentazione CE Costi'!I312</f>
        <v>0</v>
      </c>
    </row>
    <row r="274" spans="1:35" s="793" customFormat="1" ht="27.6" customHeight="1">
      <c r="A274" s="665"/>
      <c r="B274" s="1411" t="s">
        <v>1835</v>
      </c>
      <c r="C274" s="1412"/>
      <c r="D274" s="1412"/>
      <c r="E274" s="1412"/>
      <c r="F274" s="1412"/>
      <c r="G274" s="1412"/>
      <c r="H274" s="1445" t="s">
        <v>1836</v>
      </c>
      <c r="I274" s="1446" t="s">
        <v>1837</v>
      </c>
      <c r="J274" s="1446" t="s">
        <v>1837</v>
      </c>
      <c r="K274" s="1446" t="s">
        <v>1837</v>
      </c>
      <c r="L274" s="1446" t="s">
        <v>1837</v>
      </c>
      <c r="M274" s="1446" t="s">
        <v>1837</v>
      </c>
      <c r="N274" s="1446" t="s">
        <v>1837</v>
      </c>
      <c r="O274" s="1446" t="s">
        <v>1837</v>
      </c>
      <c r="P274" s="1446" t="s">
        <v>1837</v>
      </c>
      <c r="Q274" s="1446" t="s">
        <v>1837</v>
      </c>
      <c r="R274" s="1446"/>
      <c r="S274" s="1446"/>
      <c r="T274" s="1446"/>
      <c r="U274" s="1446"/>
      <c r="V274" s="1446" t="s">
        <v>1837</v>
      </c>
      <c r="W274" s="1446" t="s">
        <v>1837</v>
      </c>
      <c r="X274" s="1446" t="s">
        <v>1837</v>
      </c>
      <c r="Y274" s="1446" t="s">
        <v>1837</v>
      </c>
      <c r="Z274" s="1446" t="s">
        <v>1837</v>
      </c>
      <c r="AA274" s="1446" t="s">
        <v>1837</v>
      </c>
      <c r="AB274" s="1446" t="s">
        <v>1837</v>
      </c>
      <c r="AC274" s="1447" t="s">
        <v>1837</v>
      </c>
      <c r="AD274" s="792">
        <f>ROUND((AH274/1000),0)</f>
        <v>0</v>
      </c>
      <c r="AE274" s="665" t="s">
        <v>3457</v>
      </c>
      <c r="AG274" s="784"/>
      <c r="AH274" s="794">
        <f ca="1">'Alimentazione CE Costi'!H313</f>
        <v>0</v>
      </c>
      <c r="AI274" s="794">
        <f ca="1">'Alimentazione CE Costi'!I313</f>
        <v>0</v>
      </c>
    </row>
    <row r="275" spans="1:35" s="793" customFormat="1">
      <c r="A275" s="665" t="s">
        <v>847</v>
      </c>
      <c r="B275" s="1411" t="s">
        <v>1838</v>
      </c>
      <c r="C275" s="1412"/>
      <c r="D275" s="1412"/>
      <c r="E275" s="1412"/>
      <c r="F275" s="1412"/>
      <c r="G275" s="1412"/>
      <c r="H275" s="1445" t="s">
        <v>1207</v>
      </c>
      <c r="I275" s="1446" t="s">
        <v>2993</v>
      </c>
      <c r="J275" s="1446" t="s">
        <v>2993</v>
      </c>
      <c r="K275" s="1446" t="s">
        <v>2993</v>
      </c>
      <c r="L275" s="1446" t="s">
        <v>2993</v>
      </c>
      <c r="M275" s="1446" t="s">
        <v>2993</v>
      </c>
      <c r="N275" s="1446" t="s">
        <v>2993</v>
      </c>
      <c r="O275" s="1446" t="s">
        <v>2993</v>
      </c>
      <c r="P275" s="1446" t="s">
        <v>2993</v>
      </c>
      <c r="Q275" s="1446" t="s">
        <v>2993</v>
      </c>
      <c r="R275" s="1446"/>
      <c r="S275" s="1446"/>
      <c r="T275" s="1446"/>
      <c r="U275" s="1446"/>
      <c r="V275" s="1446" t="s">
        <v>2993</v>
      </c>
      <c r="W275" s="1446" t="s">
        <v>2993</v>
      </c>
      <c r="X275" s="1446" t="s">
        <v>2993</v>
      </c>
      <c r="Y275" s="1446" t="s">
        <v>2993</v>
      </c>
      <c r="Z275" s="1446" t="s">
        <v>2993</v>
      </c>
      <c r="AA275" s="1446" t="s">
        <v>2993</v>
      </c>
      <c r="AB275" s="1446" t="s">
        <v>2993</v>
      </c>
      <c r="AC275" s="1447" t="s">
        <v>2993</v>
      </c>
      <c r="AD275" s="792">
        <f>ROUND((AH275/1000),0)</f>
        <v>0</v>
      </c>
      <c r="AE275" s="665" t="s">
        <v>3457</v>
      </c>
      <c r="AG275" s="784"/>
      <c r="AH275" s="794">
        <f ca="1">'Alimentazione CE Costi'!H314</f>
        <v>0</v>
      </c>
      <c r="AI275" s="794">
        <f ca="1">'Alimentazione CE Costi'!I314</f>
        <v>0</v>
      </c>
    </row>
    <row r="276" spans="1:35" s="793" customFormat="1">
      <c r="A276" s="795"/>
      <c r="B276" s="1464" t="s">
        <v>2994</v>
      </c>
      <c r="C276" s="1465"/>
      <c r="D276" s="1465"/>
      <c r="E276" s="1465"/>
      <c r="F276" s="1465"/>
      <c r="G276" s="1465"/>
      <c r="H276" s="1471" t="s">
        <v>2995</v>
      </c>
      <c r="I276" s="1472" t="s">
        <v>2996</v>
      </c>
      <c r="J276" s="1472" t="s">
        <v>2996</v>
      </c>
      <c r="K276" s="1472" t="s">
        <v>2996</v>
      </c>
      <c r="L276" s="1472" t="s">
        <v>2996</v>
      </c>
      <c r="M276" s="1472" t="s">
        <v>2996</v>
      </c>
      <c r="N276" s="1472" t="s">
        <v>2996</v>
      </c>
      <c r="O276" s="1472" t="s">
        <v>2996</v>
      </c>
      <c r="P276" s="1472" t="s">
        <v>2996</v>
      </c>
      <c r="Q276" s="1472" t="s">
        <v>2996</v>
      </c>
      <c r="R276" s="1472"/>
      <c r="S276" s="1472"/>
      <c r="T276" s="1472"/>
      <c r="U276" s="1472"/>
      <c r="V276" s="1472" t="s">
        <v>2996</v>
      </c>
      <c r="W276" s="1472" t="s">
        <v>2996</v>
      </c>
      <c r="X276" s="1472" t="s">
        <v>2996</v>
      </c>
      <c r="Y276" s="1472" t="s">
        <v>2996</v>
      </c>
      <c r="Z276" s="1472" t="s">
        <v>2996</v>
      </c>
      <c r="AA276" s="1472" t="s">
        <v>2996</v>
      </c>
      <c r="AB276" s="1472" t="s">
        <v>2996</v>
      </c>
      <c r="AC276" s="1473" t="s">
        <v>2996</v>
      </c>
      <c r="AD276" s="825">
        <f>SUM(AD277:AD281)</f>
        <v>772</v>
      </c>
      <c r="AE276" s="795" t="s">
        <v>3457</v>
      </c>
      <c r="AF276" s="644" t="s">
        <v>3458</v>
      </c>
      <c r="AG276" s="784"/>
      <c r="AH276" s="826">
        <f ca="1">SUM(AH277:AH281)</f>
        <v>772000</v>
      </c>
      <c r="AI276" s="826">
        <f ca="1">SUM(AI277:AI281)</f>
        <v>407358</v>
      </c>
    </row>
    <row r="277" spans="1:35" s="793" customFormat="1" ht="28.9" customHeight="1">
      <c r="A277" s="827" t="s">
        <v>2617</v>
      </c>
      <c r="B277" s="1411" t="s">
        <v>2997</v>
      </c>
      <c r="C277" s="1412"/>
      <c r="D277" s="1412"/>
      <c r="E277" s="1412"/>
      <c r="F277" s="1412"/>
      <c r="G277" s="1412"/>
      <c r="H277" s="1448" t="s">
        <v>2998</v>
      </c>
      <c r="I277" s="1449" t="s">
        <v>2999</v>
      </c>
      <c r="J277" s="1449" t="s">
        <v>2999</v>
      </c>
      <c r="K277" s="1449" t="s">
        <v>2999</v>
      </c>
      <c r="L277" s="1449" t="s">
        <v>2999</v>
      </c>
      <c r="M277" s="1449" t="s">
        <v>2999</v>
      </c>
      <c r="N277" s="1449" t="s">
        <v>2999</v>
      </c>
      <c r="O277" s="1449" t="s">
        <v>2999</v>
      </c>
      <c r="P277" s="1449" t="s">
        <v>2999</v>
      </c>
      <c r="Q277" s="1449" t="s">
        <v>2999</v>
      </c>
      <c r="R277" s="1449"/>
      <c r="S277" s="1449"/>
      <c r="T277" s="1449"/>
      <c r="U277" s="1449"/>
      <c r="V277" s="1449" t="s">
        <v>2999</v>
      </c>
      <c r="W277" s="1449" t="s">
        <v>2999</v>
      </c>
      <c r="X277" s="1449" t="s">
        <v>2999</v>
      </c>
      <c r="Y277" s="1449" t="s">
        <v>2999</v>
      </c>
      <c r="Z277" s="1449" t="s">
        <v>2999</v>
      </c>
      <c r="AA277" s="1449" t="s">
        <v>2999</v>
      </c>
      <c r="AB277" s="1449" t="s">
        <v>2999</v>
      </c>
      <c r="AC277" s="1450" t="s">
        <v>2999</v>
      </c>
      <c r="AD277" s="792">
        <f t="shared" ref="AD277:AD282" si="11">ROUND((AH277/1000),0)</f>
        <v>0</v>
      </c>
      <c r="AE277" s="665" t="s">
        <v>3457</v>
      </c>
      <c r="AG277" s="784"/>
      <c r="AH277" s="794">
        <f ca="1">'Alimentazione CE Costi'!H316</f>
        <v>0</v>
      </c>
      <c r="AI277" s="794">
        <f ca="1">'Alimentazione CE Costi'!I316</f>
        <v>0</v>
      </c>
    </row>
    <row r="278" spans="1:35" s="793" customFormat="1" ht="28.9" customHeight="1">
      <c r="A278" s="665"/>
      <c r="B278" s="1411" t="s">
        <v>3000</v>
      </c>
      <c r="C278" s="1412"/>
      <c r="D278" s="1412"/>
      <c r="E278" s="1412"/>
      <c r="F278" s="1412"/>
      <c r="G278" s="1412"/>
      <c r="H278" s="1448" t="s">
        <v>3001</v>
      </c>
      <c r="I278" s="1449" t="s">
        <v>3002</v>
      </c>
      <c r="J278" s="1449" t="s">
        <v>3002</v>
      </c>
      <c r="K278" s="1449" t="s">
        <v>3002</v>
      </c>
      <c r="L278" s="1449" t="s">
        <v>3002</v>
      </c>
      <c r="M278" s="1449" t="s">
        <v>3002</v>
      </c>
      <c r="N278" s="1449" t="s">
        <v>3002</v>
      </c>
      <c r="O278" s="1449" t="s">
        <v>3002</v>
      </c>
      <c r="P278" s="1449" t="s">
        <v>3002</v>
      </c>
      <c r="Q278" s="1449" t="s">
        <v>3002</v>
      </c>
      <c r="R278" s="1449"/>
      <c r="S278" s="1449"/>
      <c r="T278" s="1449"/>
      <c r="U278" s="1449"/>
      <c r="V278" s="1449" t="s">
        <v>3002</v>
      </c>
      <c r="W278" s="1449" t="s">
        <v>3002</v>
      </c>
      <c r="X278" s="1449" t="s">
        <v>3002</v>
      </c>
      <c r="Y278" s="1449" t="s">
        <v>3002</v>
      </c>
      <c r="Z278" s="1449" t="s">
        <v>3002</v>
      </c>
      <c r="AA278" s="1449" t="s">
        <v>3002</v>
      </c>
      <c r="AB278" s="1449" t="s">
        <v>3002</v>
      </c>
      <c r="AC278" s="1450" t="s">
        <v>3002</v>
      </c>
      <c r="AD278" s="792">
        <f t="shared" si="11"/>
        <v>50</v>
      </c>
      <c r="AE278" s="665" t="s">
        <v>3457</v>
      </c>
      <c r="AG278" s="784"/>
      <c r="AH278" s="794">
        <f ca="1">'Alimentazione CE Costi'!H317</f>
        <v>50000</v>
      </c>
      <c r="AI278" s="794">
        <f ca="1">'Alimentazione CE Costi'!I317</f>
        <v>0</v>
      </c>
    </row>
    <row r="279" spans="1:35" s="793" customFormat="1">
      <c r="A279" s="665"/>
      <c r="B279" s="1411" t="s">
        <v>3003</v>
      </c>
      <c r="C279" s="1412"/>
      <c r="D279" s="1412"/>
      <c r="E279" s="1412"/>
      <c r="F279" s="1412"/>
      <c r="G279" s="1412"/>
      <c r="H279" s="1448" t="s">
        <v>3004</v>
      </c>
      <c r="I279" s="1449" t="s">
        <v>2581</v>
      </c>
      <c r="J279" s="1449" t="s">
        <v>2581</v>
      </c>
      <c r="K279" s="1449" t="s">
        <v>2581</v>
      </c>
      <c r="L279" s="1449" t="s">
        <v>2581</v>
      </c>
      <c r="M279" s="1449" t="s">
        <v>2581</v>
      </c>
      <c r="N279" s="1449" t="s">
        <v>2581</v>
      </c>
      <c r="O279" s="1449" t="s">
        <v>2581</v>
      </c>
      <c r="P279" s="1449" t="s">
        <v>2581</v>
      </c>
      <c r="Q279" s="1449" t="s">
        <v>2581</v>
      </c>
      <c r="R279" s="1449"/>
      <c r="S279" s="1449"/>
      <c r="T279" s="1449"/>
      <c r="U279" s="1449"/>
      <c r="V279" s="1449" t="s">
        <v>2581</v>
      </c>
      <c r="W279" s="1449" t="s">
        <v>2581</v>
      </c>
      <c r="X279" s="1449" t="s">
        <v>2581</v>
      </c>
      <c r="Y279" s="1449" t="s">
        <v>2581</v>
      </c>
      <c r="Z279" s="1449" t="s">
        <v>2581</v>
      </c>
      <c r="AA279" s="1449" t="s">
        <v>2581</v>
      </c>
      <c r="AB279" s="1449" t="s">
        <v>2581</v>
      </c>
      <c r="AC279" s="1450" t="s">
        <v>2581</v>
      </c>
      <c r="AD279" s="792">
        <f t="shared" si="11"/>
        <v>0</v>
      </c>
      <c r="AE279" s="665" t="s">
        <v>3457</v>
      </c>
      <c r="AG279" s="784"/>
      <c r="AH279" s="794">
        <f ca="1">'Alimentazione CE Costi'!H318</f>
        <v>0</v>
      </c>
      <c r="AI279" s="794">
        <f ca="1">'Alimentazione CE Costi'!I318</f>
        <v>0</v>
      </c>
    </row>
    <row r="280" spans="1:35" s="793" customFormat="1">
      <c r="A280" s="827"/>
      <c r="B280" s="1411" t="s">
        <v>2582</v>
      </c>
      <c r="C280" s="1412"/>
      <c r="D280" s="1412"/>
      <c r="E280" s="1412"/>
      <c r="F280" s="1412"/>
      <c r="G280" s="1412"/>
      <c r="H280" s="1448" t="s">
        <v>2583</v>
      </c>
      <c r="I280" s="1449" t="s">
        <v>2584</v>
      </c>
      <c r="J280" s="1449" t="s">
        <v>2584</v>
      </c>
      <c r="K280" s="1449" t="s">
        <v>2584</v>
      </c>
      <c r="L280" s="1449" t="s">
        <v>2584</v>
      </c>
      <c r="M280" s="1449" t="s">
        <v>2584</v>
      </c>
      <c r="N280" s="1449" t="s">
        <v>2584</v>
      </c>
      <c r="O280" s="1449" t="s">
        <v>2584</v>
      </c>
      <c r="P280" s="1449" t="s">
        <v>2584</v>
      </c>
      <c r="Q280" s="1449" t="s">
        <v>2584</v>
      </c>
      <c r="R280" s="1449"/>
      <c r="S280" s="1449"/>
      <c r="T280" s="1449"/>
      <c r="U280" s="1449"/>
      <c r="V280" s="1449" t="s">
        <v>2584</v>
      </c>
      <c r="W280" s="1449" t="s">
        <v>2584</v>
      </c>
      <c r="X280" s="1449" t="s">
        <v>2584</v>
      </c>
      <c r="Y280" s="1449" t="s">
        <v>2584</v>
      </c>
      <c r="Z280" s="1449" t="s">
        <v>2584</v>
      </c>
      <c r="AA280" s="1449" t="s">
        <v>2584</v>
      </c>
      <c r="AB280" s="1449" t="s">
        <v>2584</v>
      </c>
      <c r="AC280" s="1450" t="s">
        <v>2584</v>
      </c>
      <c r="AD280" s="792">
        <f t="shared" si="11"/>
        <v>722</v>
      </c>
      <c r="AE280" s="665" t="s">
        <v>3457</v>
      </c>
      <c r="AG280" s="784"/>
      <c r="AH280" s="794">
        <f ca="1">'Alimentazione CE Costi'!H320+'Alimentazione CE Costi'!H321</f>
        <v>722000</v>
      </c>
      <c r="AI280" s="794">
        <f ca="1">'Alimentazione CE Costi'!I320+'Alimentazione CE Costi'!I321</f>
        <v>407358</v>
      </c>
    </row>
    <row r="281" spans="1:35" s="793" customFormat="1">
      <c r="A281" s="827"/>
      <c r="B281" s="1411" t="s">
        <v>2585</v>
      </c>
      <c r="C281" s="1412"/>
      <c r="D281" s="1412"/>
      <c r="E281" s="1412"/>
      <c r="F281" s="1412"/>
      <c r="G281" s="1412"/>
      <c r="H281" s="1448" t="s">
        <v>2586</v>
      </c>
      <c r="I281" s="1449" t="s">
        <v>2584</v>
      </c>
      <c r="J281" s="1449" t="s">
        <v>2584</v>
      </c>
      <c r="K281" s="1449" t="s">
        <v>2584</v>
      </c>
      <c r="L281" s="1449" t="s">
        <v>2584</v>
      </c>
      <c r="M281" s="1449" t="s">
        <v>2584</v>
      </c>
      <c r="N281" s="1449" t="s">
        <v>2584</v>
      </c>
      <c r="O281" s="1449" t="s">
        <v>2584</v>
      </c>
      <c r="P281" s="1449" t="s">
        <v>2584</v>
      </c>
      <c r="Q281" s="1449" t="s">
        <v>2584</v>
      </c>
      <c r="R281" s="1449"/>
      <c r="S281" s="1449"/>
      <c r="T281" s="1449"/>
      <c r="U281" s="1449"/>
      <c r="V281" s="1449" t="s">
        <v>2584</v>
      </c>
      <c r="W281" s="1449" t="s">
        <v>2584</v>
      </c>
      <c r="X281" s="1449" t="s">
        <v>2584</v>
      </c>
      <c r="Y281" s="1449" t="s">
        <v>2584</v>
      </c>
      <c r="Z281" s="1449" t="s">
        <v>2584</v>
      </c>
      <c r="AA281" s="1449" t="s">
        <v>2584</v>
      </c>
      <c r="AB281" s="1449" t="s">
        <v>2584</v>
      </c>
      <c r="AC281" s="1450" t="s">
        <v>2584</v>
      </c>
      <c r="AD281" s="792">
        <f t="shared" si="11"/>
        <v>0</v>
      </c>
      <c r="AE281" s="665" t="s">
        <v>3457</v>
      </c>
      <c r="AG281" s="784"/>
      <c r="AH281" s="794">
        <f ca="1">'Alimentazione CE Costi'!H322</f>
        <v>0</v>
      </c>
      <c r="AI281" s="794">
        <f ca="1">'Alimentazione CE Costi'!I322</f>
        <v>0</v>
      </c>
    </row>
    <row r="282" spans="1:35" s="793" customFormat="1">
      <c r="A282" s="828" t="s">
        <v>2152</v>
      </c>
      <c r="B282" s="1464" t="s">
        <v>2587</v>
      </c>
      <c r="C282" s="1465"/>
      <c r="D282" s="1465"/>
      <c r="E282" s="1465"/>
      <c r="F282" s="1465"/>
      <c r="G282" s="1465"/>
      <c r="H282" s="1471" t="s">
        <v>2588</v>
      </c>
      <c r="I282" s="1472" t="s">
        <v>2996</v>
      </c>
      <c r="J282" s="1472" t="s">
        <v>2996</v>
      </c>
      <c r="K282" s="1472" t="s">
        <v>2996</v>
      </c>
      <c r="L282" s="1472" t="s">
        <v>2996</v>
      </c>
      <c r="M282" s="1472" t="s">
        <v>2996</v>
      </c>
      <c r="N282" s="1472" t="s">
        <v>2996</v>
      </c>
      <c r="O282" s="1472" t="s">
        <v>2996</v>
      </c>
      <c r="P282" s="1472" t="s">
        <v>2996</v>
      </c>
      <c r="Q282" s="1472" t="s">
        <v>2996</v>
      </c>
      <c r="R282" s="1472"/>
      <c r="S282" s="1472"/>
      <c r="T282" s="1472"/>
      <c r="U282" s="1472"/>
      <c r="V282" s="1472" t="s">
        <v>2996</v>
      </c>
      <c r="W282" s="1472" t="s">
        <v>2996</v>
      </c>
      <c r="X282" s="1472" t="s">
        <v>2996</v>
      </c>
      <c r="Y282" s="1472" t="s">
        <v>2996</v>
      </c>
      <c r="Z282" s="1472" t="s">
        <v>2996</v>
      </c>
      <c r="AA282" s="1472" t="s">
        <v>2996</v>
      </c>
      <c r="AB282" s="1472" t="s">
        <v>2996</v>
      </c>
      <c r="AC282" s="1473" t="s">
        <v>2996</v>
      </c>
      <c r="AD282" s="825">
        <f t="shared" si="11"/>
        <v>0</v>
      </c>
      <c r="AE282" s="795" t="s">
        <v>3457</v>
      </c>
      <c r="AF282" s="644" t="s">
        <v>3458</v>
      </c>
      <c r="AG282" s="784"/>
      <c r="AH282" s="826">
        <f ca="1">'Alimentazione CE Costi'!H323</f>
        <v>0</v>
      </c>
      <c r="AI282" s="826">
        <f ca="1">'Alimentazione CE Costi'!I323</f>
        <v>0</v>
      </c>
    </row>
    <row r="283" spans="1:35" s="793" customFormat="1">
      <c r="A283" s="808"/>
      <c r="B283" s="1418" t="s">
        <v>2589</v>
      </c>
      <c r="C283" s="1419"/>
      <c r="D283" s="1419"/>
      <c r="E283" s="1419"/>
      <c r="F283" s="1419"/>
      <c r="G283" s="1419"/>
      <c r="H283" s="1474" t="s">
        <v>2590</v>
      </c>
      <c r="I283" s="1475" t="s">
        <v>2590</v>
      </c>
      <c r="J283" s="1475" t="s">
        <v>2590</v>
      </c>
      <c r="K283" s="1475" t="s">
        <v>2590</v>
      </c>
      <c r="L283" s="1475" t="s">
        <v>2590</v>
      </c>
      <c r="M283" s="1475" t="s">
        <v>2590</v>
      </c>
      <c r="N283" s="1475" t="s">
        <v>2590</v>
      </c>
      <c r="O283" s="1475" t="s">
        <v>2590</v>
      </c>
      <c r="P283" s="1475" t="s">
        <v>2590</v>
      </c>
      <c r="Q283" s="1475" t="s">
        <v>2590</v>
      </c>
      <c r="R283" s="1475"/>
      <c r="S283" s="1475"/>
      <c r="T283" s="1475"/>
      <c r="U283" s="1475"/>
      <c r="V283" s="1475" t="s">
        <v>2590</v>
      </c>
      <c r="W283" s="1475" t="s">
        <v>2590</v>
      </c>
      <c r="X283" s="1475" t="s">
        <v>2590</v>
      </c>
      <c r="Y283" s="1475" t="s">
        <v>2590</v>
      </c>
      <c r="Z283" s="1475" t="s">
        <v>2590</v>
      </c>
      <c r="AA283" s="1475" t="s">
        <v>2590</v>
      </c>
      <c r="AB283" s="1475" t="s">
        <v>2590</v>
      </c>
      <c r="AC283" s="1476" t="s">
        <v>2590</v>
      </c>
      <c r="AD283" s="788">
        <f>AD284+AD302+AD315</f>
        <v>7369</v>
      </c>
      <c r="AE283" s="789" t="s">
        <v>3457</v>
      </c>
      <c r="AF283" s="644" t="s">
        <v>3458</v>
      </c>
      <c r="AG283" s="784"/>
      <c r="AH283" s="790">
        <f ca="1">AH284+AH302+AH315</f>
        <v>7369002</v>
      </c>
      <c r="AI283" s="790">
        <f ca="1">AI284+AI302+AI315</f>
        <v>7741949</v>
      </c>
    </row>
    <row r="284" spans="1:35" s="793" customFormat="1">
      <c r="A284" s="795"/>
      <c r="B284" s="1464" t="s">
        <v>2591</v>
      </c>
      <c r="C284" s="1465"/>
      <c r="D284" s="1465"/>
      <c r="E284" s="1465"/>
      <c r="F284" s="1465"/>
      <c r="G284" s="1465"/>
      <c r="H284" s="1471" t="s">
        <v>354</v>
      </c>
      <c r="I284" s="1472" t="s">
        <v>354</v>
      </c>
      <c r="J284" s="1472" t="s">
        <v>354</v>
      </c>
      <c r="K284" s="1472" t="s">
        <v>354</v>
      </c>
      <c r="L284" s="1472" t="s">
        <v>354</v>
      </c>
      <c r="M284" s="1472" t="s">
        <v>354</v>
      </c>
      <c r="N284" s="1472" t="s">
        <v>354</v>
      </c>
      <c r="O284" s="1472" t="s">
        <v>354</v>
      </c>
      <c r="P284" s="1472" t="s">
        <v>354</v>
      </c>
      <c r="Q284" s="1472" t="s">
        <v>354</v>
      </c>
      <c r="R284" s="1472"/>
      <c r="S284" s="1472"/>
      <c r="T284" s="1472"/>
      <c r="U284" s="1472"/>
      <c r="V284" s="1472" t="s">
        <v>354</v>
      </c>
      <c r="W284" s="1472" t="s">
        <v>354</v>
      </c>
      <c r="X284" s="1472" t="s">
        <v>354</v>
      </c>
      <c r="Y284" s="1472" t="s">
        <v>354</v>
      </c>
      <c r="Z284" s="1472" t="s">
        <v>354</v>
      </c>
      <c r="AA284" s="1472" t="s">
        <v>354</v>
      </c>
      <c r="AB284" s="1472" t="s">
        <v>354</v>
      </c>
      <c r="AC284" s="1473" t="s">
        <v>354</v>
      </c>
      <c r="AD284" s="825">
        <f>SUM(AD285:AD295)+AD298</f>
        <v>6924</v>
      </c>
      <c r="AE284" s="795" t="s">
        <v>3457</v>
      </c>
      <c r="AF284" s="644" t="s">
        <v>3458</v>
      </c>
      <c r="AG284" s="784"/>
      <c r="AH284" s="826">
        <f ca="1">SUM(AH285:AH295)+AH298</f>
        <v>6923902</v>
      </c>
      <c r="AI284" s="826">
        <f ca="1">SUM(AI285:AI295)+AI298</f>
        <v>7196749</v>
      </c>
    </row>
    <row r="285" spans="1:35" s="793" customFormat="1">
      <c r="A285" s="665"/>
      <c r="B285" s="1411" t="s">
        <v>355</v>
      </c>
      <c r="C285" s="1412"/>
      <c r="D285" s="1412"/>
      <c r="E285" s="1412"/>
      <c r="F285" s="1412"/>
      <c r="G285" s="1412"/>
      <c r="H285" s="1448" t="s">
        <v>356</v>
      </c>
      <c r="I285" s="1449" t="s">
        <v>356</v>
      </c>
      <c r="J285" s="1449" t="s">
        <v>356</v>
      </c>
      <c r="K285" s="1449" t="s">
        <v>356</v>
      </c>
      <c r="L285" s="1449" t="s">
        <v>356</v>
      </c>
      <c r="M285" s="1449" t="s">
        <v>356</v>
      </c>
      <c r="N285" s="1449" t="s">
        <v>356</v>
      </c>
      <c r="O285" s="1449" t="s">
        <v>356</v>
      </c>
      <c r="P285" s="1449" t="s">
        <v>356</v>
      </c>
      <c r="Q285" s="1449" t="s">
        <v>356</v>
      </c>
      <c r="R285" s="1449"/>
      <c r="S285" s="1449"/>
      <c r="T285" s="1449"/>
      <c r="U285" s="1449"/>
      <c r="V285" s="1449" t="s">
        <v>356</v>
      </c>
      <c r="W285" s="1449" t="s">
        <v>356</v>
      </c>
      <c r="X285" s="1449" t="s">
        <v>356</v>
      </c>
      <c r="Y285" s="1449" t="s">
        <v>356</v>
      </c>
      <c r="Z285" s="1449" t="s">
        <v>356</v>
      </c>
      <c r="AA285" s="1449" t="s">
        <v>356</v>
      </c>
      <c r="AB285" s="1449" t="s">
        <v>356</v>
      </c>
      <c r="AC285" s="1450" t="s">
        <v>356</v>
      </c>
      <c r="AD285" s="792">
        <f t="shared" ref="AD285:AD294" si="12">ROUND((AH285/1000),0)</f>
        <v>260</v>
      </c>
      <c r="AE285" s="665" t="s">
        <v>3457</v>
      </c>
      <c r="AG285" s="784"/>
      <c r="AH285" s="794">
        <f ca="1">'Alimentazione CE Costi'!H326</f>
        <v>260000</v>
      </c>
      <c r="AI285" s="794">
        <f ca="1">'Alimentazione CE Costi'!I326</f>
        <v>275000</v>
      </c>
    </row>
    <row r="286" spans="1:35" s="793" customFormat="1">
      <c r="A286" s="665"/>
      <c r="B286" s="1411" t="s">
        <v>357</v>
      </c>
      <c r="C286" s="1412"/>
      <c r="D286" s="1412"/>
      <c r="E286" s="1412"/>
      <c r="F286" s="1412"/>
      <c r="G286" s="1412"/>
      <c r="H286" s="1448" t="s">
        <v>358</v>
      </c>
      <c r="I286" s="1449" t="s">
        <v>358</v>
      </c>
      <c r="J286" s="1449" t="s">
        <v>358</v>
      </c>
      <c r="K286" s="1449" t="s">
        <v>358</v>
      </c>
      <c r="L286" s="1449" t="s">
        <v>358</v>
      </c>
      <c r="M286" s="1449" t="s">
        <v>358</v>
      </c>
      <c r="N286" s="1449" t="s">
        <v>358</v>
      </c>
      <c r="O286" s="1449" t="s">
        <v>358</v>
      </c>
      <c r="P286" s="1449" t="s">
        <v>358</v>
      </c>
      <c r="Q286" s="1449" t="s">
        <v>358</v>
      </c>
      <c r="R286" s="1449"/>
      <c r="S286" s="1449"/>
      <c r="T286" s="1449"/>
      <c r="U286" s="1449"/>
      <c r="V286" s="1449" t="s">
        <v>358</v>
      </c>
      <c r="W286" s="1449" t="s">
        <v>358</v>
      </c>
      <c r="X286" s="1449" t="s">
        <v>358</v>
      </c>
      <c r="Y286" s="1449" t="s">
        <v>358</v>
      </c>
      <c r="Z286" s="1449" t="s">
        <v>358</v>
      </c>
      <c r="AA286" s="1449" t="s">
        <v>358</v>
      </c>
      <c r="AB286" s="1449" t="s">
        <v>358</v>
      </c>
      <c r="AC286" s="1450" t="s">
        <v>358</v>
      </c>
      <c r="AD286" s="792">
        <f t="shared" si="12"/>
        <v>990</v>
      </c>
      <c r="AE286" s="665" t="s">
        <v>3457</v>
      </c>
      <c r="AG286" s="784"/>
      <c r="AH286" s="794">
        <f ca="1">'Alimentazione CE Costi'!H327</f>
        <v>990000</v>
      </c>
      <c r="AI286" s="794">
        <f ca="1">'Alimentazione CE Costi'!I327</f>
        <v>990000</v>
      </c>
    </row>
    <row r="287" spans="1:35" s="793" customFormat="1">
      <c r="A287" s="665"/>
      <c r="B287" s="1411" t="s">
        <v>359</v>
      </c>
      <c r="C287" s="1412"/>
      <c r="D287" s="1412"/>
      <c r="E287" s="1412"/>
      <c r="F287" s="1412"/>
      <c r="G287" s="1412"/>
      <c r="H287" s="1448" t="s">
        <v>360</v>
      </c>
      <c r="I287" s="1449" t="s">
        <v>360</v>
      </c>
      <c r="J287" s="1449" t="s">
        <v>360</v>
      </c>
      <c r="K287" s="1449" t="s">
        <v>360</v>
      </c>
      <c r="L287" s="1449" t="s">
        <v>360</v>
      </c>
      <c r="M287" s="1449" t="s">
        <v>360</v>
      </c>
      <c r="N287" s="1449" t="s">
        <v>360</v>
      </c>
      <c r="O287" s="1449" t="s">
        <v>360</v>
      </c>
      <c r="P287" s="1449" t="s">
        <v>360</v>
      </c>
      <c r="Q287" s="1449" t="s">
        <v>360</v>
      </c>
      <c r="R287" s="1449"/>
      <c r="S287" s="1449"/>
      <c r="T287" s="1449"/>
      <c r="U287" s="1449"/>
      <c r="V287" s="1449" t="s">
        <v>360</v>
      </c>
      <c r="W287" s="1449" t="s">
        <v>360</v>
      </c>
      <c r="X287" s="1449" t="s">
        <v>360</v>
      </c>
      <c r="Y287" s="1449" t="s">
        <v>360</v>
      </c>
      <c r="Z287" s="1449" t="s">
        <v>360</v>
      </c>
      <c r="AA287" s="1449" t="s">
        <v>360</v>
      </c>
      <c r="AB287" s="1449" t="s">
        <v>360</v>
      </c>
      <c r="AC287" s="1450" t="s">
        <v>360</v>
      </c>
      <c r="AD287" s="792">
        <f t="shared" si="12"/>
        <v>780</v>
      </c>
      <c r="AE287" s="665" t="s">
        <v>3457</v>
      </c>
      <c r="AG287" s="784"/>
      <c r="AH287" s="794">
        <f ca="1">'Alimentazione CE Costi'!H328</f>
        <v>780000</v>
      </c>
      <c r="AI287" s="794">
        <f ca="1">'Alimentazione CE Costi'!I328</f>
        <v>780000</v>
      </c>
    </row>
    <row r="288" spans="1:35" s="793" customFormat="1">
      <c r="A288" s="665"/>
      <c r="B288" s="1411" t="s">
        <v>361</v>
      </c>
      <c r="C288" s="1412"/>
      <c r="D288" s="1412"/>
      <c r="E288" s="1412"/>
      <c r="F288" s="1412"/>
      <c r="G288" s="1412"/>
      <c r="H288" s="1448" t="s">
        <v>362</v>
      </c>
      <c r="I288" s="1449" t="s">
        <v>362</v>
      </c>
      <c r="J288" s="1449" t="s">
        <v>362</v>
      </c>
      <c r="K288" s="1449" t="s">
        <v>362</v>
      </c>
      <c r="L288" s="1449" t="s">
        <v>362</v>
      </c>
      <c r="M288" s="1449" t="s">
        <v>362</v>
      </c>
      <c r="N288" s="1449" t="s">
        <v>362</v>
      </c>
      <c r="O288" s="1449" t="s">
        <v>362</v>
      </c>
      <c r="P288" s="1449" t="s">
        <v>362</v>
      </c>
      <c r="Q288" s="1449" t="s">
        <v>362</v>
      </c>
      <c r="R288" s="1449"/>
      <c r="S288" s="1449"/>
      <c r="T288" s="1449"/>
      <c r="U288" s="1449"/>
      <c r="V288" s="1449" t="s">
        <v>362</v>
      </c>
      <c r="W288" s="1449" t="s">
        <v>362</v>
      </c>
      <c r="X288" s="1449" t="s">
        <v>362</v>
      </c>
      <c r="Y288" s="1449" t="s">
        <v>362</v>
      </c>
      <c r="Z288" s="1449" t="s">
        <v>362</v>
      </c>
      <c r="AA288" s="1449" t="s">
        <v>362</v>
      </c>
      <c r="AB288" s="1449" t="s">
        <v>362</v>
      </c>
      <c r="AC288" s="1450" t="s">
        <v>362</v>
      </c>
      <c r="AD288" s="792">
        <f t="shared" si="12"/>
        <v>1190</v>
      </c>
      <c r="AE288" s="665" t="s">
        <v>3457</v>
      </c>
      <c r="AG288" s="784"/>
      <c r="AH288" s="794">
        <f ca="1">'Alimentazione CE Costi'!H329</f>
        <v>1190000</v>
      </c>
      <c r="AI288" s="794">
        <f ca="1">'Alimentazione CE Costi'!I329</f>
        <v>1190000</v>
      </c>
    </row>
    <row r="289" spans="1:35" s="793" customFormat="1">
      <c r="A289" s="665"/>
      <c r="B289" s="1411" t="s">
        <v>363</v>
      </c>
      <c r="C289" s="1412"/>
      <c r="D289" s="1412"/>
      <c r="E289" s="1412"/>
      <c r="F289" s="1412"/>
      <c r="G289" s="1412"/>
      <c r="H289" s="1448" t="s">
        <v>364</v>
      </c>
      <c r="I289" s="1449" t="s">
        <v>365</v>
      </c>
      <c r="J289" s="1449" t="s">
        <v>365</v>
      </c>
      <c r="K289" s="1449" t="s">
        <v>365</v>
      </c>
      <c r="L289" s="1449" t="s">
        <v>365</v>
      </c>
      <c r="M289" s="1449" t="s">
        <v>365</v>
      </c>
      <c r="N289" s="1449" t="s">
        <v>365</v>
      </c>
      <c r="O289" s="1449" t="s">
        <v>365</v>
      </c>
      <c r="P289" s="1449" t="s">
        <v>365</v>
      </c>
      <c r="Q289" s="1449" t="s">
        <v>365</v>
      </c>
      <c r="R289" s="1449"/>
      <c r="S289" s="1449"/>
      <c r="T289" s="1449"/>
      <c r="U289" s="1449"/>
      <c r="V289" s="1449" t="s">
        <v>365</v>
      </c>
      <c r="W289" s="1449" t="s">
        <v>365</v>
      </c>
      <c r="X289" s="1449" t="s">
        <v>365</v>
      </c>
      <c r="Y289" s="1449" t="s">
        <v>365</v>
      </c>
      <c r="Z289" s="1449" t="s">
        <v>365</v>
      </c>
      <c r="AA289" s="1449" t="s">
        <v>365</v>
      </c>
      <c r="AB289" s="1449" t="s">
        <v>365</v>
      </c>
      <c r="AC289" s="1450" t="s">
        <v>365</v>
      </c>
      <c r="AD289" s="792">
        <f t="shared" si="12"/>
        <v>0</v>
      </c>
      <c r="AE289" s="665" t="s">
        <v>3457</v>
      </c>
      <c r="AG289" s="784"/>
      <c r="AH289" s="794">
        <f ca="1">'Alimentazione CE Costi'!H331+'Alimentazione CE Costi'!H332+'Alimentazione CE Costi'!H333</f>
        <v>0</v>
      </c>
      <c r="AI289" s="794">
        <f ca="1">'Alimentazione CE Costi'!I331+'Alimentazione CE Costi'!I332+'Alimentazione CE Costi'!I333</f>
        <v>0</v>
      </c>
    </row>
    <row r="290" spans="1:35" s="793" customFormat="1">
      <c r="A290" s="665"/>
      <c r="B290" s="1411" t="s">
        <v>366</v>
      </c>
      <c r="C290" s="1412"/>
      <c r="D290" s="1412"/>
      <c r="E290" s="1412"/>
      <c r="F290" s="1412"/>
      <c r="G290" s="1412"/>
      <c r="H290" s="1448" t="s">
        <v>1249</v>
      </c>
      <c r="I290" s="1449" t="s">
        <v>1249</v>
      </c>
      <c r="J290" s="1449" t="s">
        <v>1249</v>
      </c>
      <c r="K290" s="1449" t="s">
        <v>1249</v>
      </c>
      <c r="L290" s="1449" t="s">
        <v>1249</v>
      </c>
      <c r="M290" s="1449" t="s">
        <v>1249</v>
      </c>
      <c r="N290" s="1449" t="s">
        <v>1249</v>
      </c>
      <c r="O290" s="1449" t="s">
        <v>1249</v>
      </c>
      <c r="P290" s="1449" t="s">
        <v>1249</v>
      </c>
      <c r="Q290" s="1449" t="s">
        <v>1249</v>
      </c>
      <c r="R290" s="1449"/>
      <c r="S290" s="1449"/>
      <c r="T290" s="1449"/>
      <c r="U290" s="1449"/>
      <c r="V290" s="1449" t="s">
        <v>1249</v>
      </c>
      <c r="W290" s="1449" t="s">
        <v>1249</v>
      </c>
      <c r="X290" s="1449" t="s">
        <v>1249</v>
      </c>
      <c r="Y290" s="1449" t="s">
        <v>1249</v>
      </c>
      <c r="Z290" s="1449" t="s">
        <v>1249</v>
      </c>
      <c r="AA290" s="1449" t="s">
        <v>1249</v>
      </c>
      <c r="AB290" s="1449" t="s">
        <v>1249</v>
      </c>
      <c r="AC290" s="1450" t="s">
        <v>1249</v>
      </c>
      <c r="AD290" s="792">
        <f t="shared" si="12"/>
        <v>260</v>
      </c>
      <c r="AE290" s="665" t="s">
        <v>3457</v>
      </c>
      <c r="AG290" s="784"/>
      <c r="AH290" s="794">
        <f ca="1">'Alimentazione CE Costi'!H334</f>
        <v>260000</v>
      </c>
      <c r="AI290" s="794">
        <f ca="1">'Alimentazione CE Costi'!I334</f>
        <v>287000</v>
      </c>
    </row>
    <row r="291" spans="1:35" s="793" customFormat="1">
      <c r="A291" s="665"/>
      <c r="B291" s="1411" t="s">
        <v>1250</v>
      </c>
      <c r="C291" s="1412"/>
      <c r="D291" s="1412"/>
      <c r="E291" s="1412"/>
      <c r="F291" s="1412"/>
      <c r="G291" s="1412"/>
      <c r="H291" s="1448" t="s">
        <v>1251</v>
      </c>
      <c r="I291" s="1449" t="s">
        <v>1251</v>
      </c>
      <c r="J291" s="1449" t="s">
        <v>1251</v>
      </c>
      <c r="K291" s="1449" t="s">
        <v>1251</v>
      </c>
      <c r="L291" s="1449" t="s">
        <v>1251</v>
      </c>
      <c r="M291" s="1449" t="s">
        <v>1251</v>
      </c>
      <c r="N291" s="1449" t="s">
        <v>1251</v>
      </c>
      <c r="O291" s="1449" t="s">
        <v>1251</v>
      </c>
      <c r="P291" s="1449" t="s">
        <v>1251</v>
      </c>
      <c r="Q291" s="1449" t="s">
        <v>1251</v>
      </c>
      <c r="R291" s="1449"/>
      <c r="S291" s="1449"/>
      <c r="T291" s="1449"/>
      <c r="U291" s="1449"/>
      <c r="V291" s="1449" t="s">
        <v>1251</v>
      </c>
      <c r="W291" s="1449" t="s">
        <v>1251</v>
      </c>
      <c r="X291" s="1449" t="s">
        <v>1251</v>
      </c>
      <c r="Y291" s="1449" t="s">
        <v>1251</v>
      </c>
      <c r="Z291" s="1449" t="s">
        <v>1251</v>
      </c>
      <c r="AA291" s="1449" t="s">
        <v>1251</v>
      </c>
      <c r="AB291" s="1449" t="s">
        <v>1251</v>
      </c>
      <c r="AC291" s="1450" t="s">
        <v>1251</v>
      </c>
      <c r="AD291" s="792">
        <f t="shared" si="12"/>
        <v>250</v>
      </c>
      <c r="AE291" s="665" t="s">
        <v>3457</v>
      </c>
      <c r="AG291" s="784"/>
      <c r="AH291" s="794">
        <f ca="1">'Alimentazione CE Costi'!H335</f>
        <v>250000</v>
      </c>
      <c r="AI291" s="794">
        <f ca="1">'Alimentazione CE Costi'!I335</f>
        <v>250000</v>
      </c>
    </row>
    <row r="292" spans="1:35" s="793" customFormat="1">
      <c r="A292" s="665"/>
      <c r="B292" s="1411" t="s">
        <v>1252</v>
      </c>
      <c r="C292" s="1412"/>
      <c r="D292" s="1412"/>
      <c r="E292" s="1412"/>
      <c r="F292" s="1412"/>
      <c r="G292" s="1412"/>
      <c r="H292" s="1448" t="s">
        <v>1253</v>
      </c>
      <c r="I292" s="1449" t="s">
        <v>1253</v>
      </c>
      <c r="J292" s="1449" t="s">
        <v>1253</v>
      </c>
      <c r="K292" s="1449" t="s">
        <v>1253</v>
      </c>
      <c r="L292" s="1449" t="s">
        <v>1253</v>
      </c>
      <c r="M292" s="1449" t="s">
        <v>1253</v>
      </c>
      <c r="N292" s="1449" t="s">
        <v>1253</v>
      </c>
      <c r="O292" s="1449" t="s">
        <v>1253</v>
      </c>
      <c r="P292" s="1449" t="s">
        <v>1253</v>
      </c>
      <c r="Q292" s="1449" t="s">
        <v>1253</v>
      </c>
      <c r="R292" s="1449"/>
      <c r="S292" s="1449"/>
      <c r="T292" s="1449"/>
      <c r="U292" s="1449"/>
      <c r="V292" s="1449" t="s">
        <v>1253</v>
      </c>
      <c r="W292" s="1449" t="s">
        <v>1253</v>
      </c>
      <c r="X292" s="1449" t="s">
        <v>1253</v>
      </c>
      <c r="Y292" s="1449" t="s">
        <v>1253</v>
      </c>
      <c r="Z292" s="1449" t="s">
        <v>1253</v>
      </c>
      <c r="AA292" s="1449" t="s">
        <v>1253</v>
      </c>
      <c r="AB292" s="1449" t="s">
        <v>1253</v>
      </c>
      <c r="AC292" s="1450" t="s">
        <v>1253</v>
      </c>
      <c r="AD292" s="792">
        <f>ROUND((AH292/1000),0)</f>
        <v>60</v>
      </c>
      <c r="AE292" s="665" t="s">
        <v>3457</v>
      </c>
      <c r="AG292" s="784"/>
      <c r="AH292" s="794">
        <f ca="1">'Alimentazione CE Costi'!H337+'Alimentazione CE Costi'!H338</f>
        <v>60000</v>
      </c>
      <c r="AI292" s="794">
        <f ca="1">'Alimentazione CE Costi'!I337+'Alimentazione CE Costi'!I338</f>
        <v>60000</v>
      </c>
    </row>
    <row r="293" spans="1:35" s="793" customFormat="1">
      <c r="A293" s="665"/>
      <c r="B293" s="1411" t="s">
        <v>1254</v>
      </c>
      <c r="C293" s="1412"/>
      <c r="D293" s="1412"/>
      <c r="E293" s="1412"/>
      <c r="F293" s="1412"/>
      <c r="G293" s="1412"/>
      <c r="H293" s="1448" t="s">
        <v>1255</v>
      </c>
      <c r="I293" s="1449" t="s">
        <v>1255</v>
      </c>
      <c r="J293" s="1449" t="s">
        <v>1255</v>
      </c>
      <c r="K293" s="1449" t="s">
        <v>1255</v>
      </c>
      <c r="L293" s="1449" t="s">
        <v>1255</v>
      </c>
      <c r="M293" s="1449" t="s">
        <v>1255</v>
      </c>
      <c r="N293" s="1449" t="s">
        <v>1255</v>
      </c>
      <c r="O293" s="1449" t="s">
        <v>1255</v>
      </c>
      <c r="P293" s="1449" t="s">
        <v>1255</v>
      </c>
      <c r="Q293" s="1449" t="s">
        <v>1255</v>
      </c>
      <c r="R293" s="1449"/>
      <c r="S293" s="1449"/>
      <c r="T293" s="1449"/>
      <c r="U293" s="1449"/>
      <c r="V293" s="1449" t="s">
        <v>1255</v>
      </c>
      <c r="W293" s="1449" t="s">
        <v>1255</v>
      </c>
      <c r="X293" s="1449" t="s">
        <v>1255</v>
      </c>
      <c r="Y293" s="1449" t="s">
        <v>1255</v>
      </c>
      <c r="Z293" s="1449" t="s">
        <v>1255</v>
      </c>
      <c r="AA293" s="1449" t="s">
        <v>1255</v>
      </c>
      <c r="AB293" s="1449" t="s">
        <v>1255</v>
      </c>
      <c r="AC293" s="1450" t="s">
        <v>1255</v>
      </c>
      <c r="AD293" s="792">
        <f t="shared" si="12"/>
        <v>800</v>
      </c>
      <c r="AE293" s="665" t="s">
        <v>3457</v>
      </c>
      <c r="AG293" s="784"/>
      <c r="AH293" s="794">
        <f ca="1">'Alimentazione CE Costi'!H339</f>
        <v>800000</v>
      </c>
      <c r="AI293" s="794">
        <f ca="1">'Alimentazione CE Costi'!I339</f>
        <v>800000</v>
      </c>
    </row>
    <row r="294" spans="1:35" s="793" customFormat="1">
      <c r="A294" s="665"/>
      <c r="B294" s="1411" t="s">
        <v>1256</v>
      </c>
      <c r="C294" s="1412"/>
      <c r="D294" s="1412"/>
      <c r="E294" s="1412"/>
      <c r="F294" s="1412"/>
      <c r="G294" s="1412"/>
      <c r="H294" s="1448" t="s">
        <v>1257</v>
      </c>
      <c r="I294" s="1449" t="s">
        <v>1257</v>
      </c>
      <c r="J294" s="1449" t="s">
        <v>1257</v>
      </c>
      <c r="K294" s="1449" t="s">
        <v>1257</v>
      </c>
      <c r="L294" s="1449" t="s">
        <v>1257</v>
      </c>
      <c r="M294" s="1449" t="s">
        <v>1257</v>
      </c>
      <c r="N294" s="1449" t="s">
        <v>1257</v>
      </c>
      <c r="O294" s="1449" t="s">
        <v>1257</v>
      </c>
      <c r="P294" s="1449" t="s">
        <v>1257</v>
      </c>
      <c r="Q294" s="1449" t="s">
        <v>1257</v>
      </c>
      <c r="R294" s="1449"/>
      <c r="S294" s="1449"/>
      <c r="T294" s="1449"/>
      <c r="U294" s="1449"/>
      <c r="V294" s="1449" t="s">
        <v>1257</v>
      </c>
      <c r="W294" s="1449" t="s">
        <v>1257</v>
      </c>
      <c r="X294" s="1449" t="s">
        <v>1257</v>
      </c>
      <c r="Y294" s="1449" t="s">
        <v>1257</v>
      </c>
      <c r="Z294" s="1449" t="s">
        <v>1257</v>
      </c>
      <c r="AA294" s="1449" t="s">
        <v>1257</v>
      </c>
      <c r="AB294" s="1449" t="s">
        <v>1257</v>
      </c>
      <c r="AC294" s="1450" t="s">
        <v>1257</v>
      </c>
      <c r="AD294" s="792">
        <f t="shared" si="12"/>
        <v>187</v>
      </c>
      <c r="AE294" s="665" t="s">
        <v>3457</v>
      </c>
      <c r="AG294" s="784"/>
      <c r="AH294" s="794">
        <f ca="1">'Alimentazione CE Costi'!H341+'Alimentazione CE Costi'!H342+'Alimentazione CE Costi'!H343+'Alimentazione CE Costi'!H344+'Alimentazione CE Costi'!H345</f>
        <v>187407</v>
      </c>
      <c r="AI294" s="794">
        <f ca="1">'Alimentazione CE Costi'!I341+'Alimentazione CE Costi'!I342+'Alimentazione CE Costi'!I343+'Alimentazione CE Costi'!I344+'Alimentazione CE Costi'!I345</f>
        <v>206407</v>
      </c>
    </row>
    <row r="295" spans="1:35" s="793" customFormat="1">
      <c r="A295" s="829"/>
      <c r="B295" s="1462" t="s">
        <v>1258</v>
      </c>
      <c r="C295" s="1463"/>
      <c r="D295" s="1463"/>
      <c r="E295" s="1463"/>
      <c r="F295" s="1463"/>
      <c r="G295" s="1463"/>
      <c r="H295" s="1495" t="s">
        <v>1259</v>
      </c>
      <c r="I295" s="1496" t="s">
        <v>1259</v>
      </c>
      <c r="J295" s="1496" t="s">
        <v>1259</v>
      </c>
      <c r="K295" s="1496" t="s">
        <v>1259</v>
      </c>
      <c r="L295" s="1496" t="s">
        <v>1259</v>
      </c>
      <c r="M295" s="1496" t="s">
        <v>1259</v>
      </c>
      <c r="N295" s="1496" t="s">
        <v>1259</v>
      </c>
      <c r="O295" s="1496" t="s">
        <v>1259</v>
      </c>
      <c r="P295" s="1496" t="s">
        <v>1259</v>
      </c>
      <c r="Q295" s="1496" t="s">
        <v>1259</v>
      </c>
      <c r="R295" s="1496"/>
      <c r="S295" s="1496"/>
      <c r="T295" s="1496"/>
      <c r="U295" s="1496"/>
      <c r="V295" s="1496" t="s">
        <v>1259</v>
      </c>
      <c r="W295" s="1496" t="s">
        <v>1259</v>
      </c>
      <c r="X295" s="1496" t="s">
        <v>1259</v>
      </c>
      <c r="Y295" s="1496" t="s">
        <v>1259</v>
      </c>
      <c r="Z295" s="1496" t="s">
        <v>1259</v>
      </c>
      <c r="AA295" s="1496" t="s">
        <v>1259</v>
      </c>
      <c r="AB295" s="1496" t="s">
        <v>1259</v>
      </c>
      <c r="AC295" s="1497" t="s">
        <v>1259</v>
      </c>
      <c r="AD295" s="804">
        <f>SUM(AD296:AD297)</f>
        <v>85</v>
      </c>
      <c r="AE295" s="803" t="s">
        <v>3457</v>
      </c>
      <c r="AF295" s="644" t="s">
        <v>3458</v>
      </c>
      <c r="AG295" s="784"/>
      <c r="AH295" s="805">
        <f ca="1">SUM(AH296:AH297)</f>
        <v>85000</v>
      </c>
      <c r="AI295" s="805">
        <f ca="1">SUM(AI296:AI297)</f>
        <v>76617</v>
      </c>
    </row>
    <row r="296" spans="1:35" s="793" customFormat="1">
      <c r="A296" s="827"/>
      <c r="B296" s="1411" t="s">
        <v>1260</v>
      </c>
      <c r="C296" s="1412"/>
      <c r="D296" s="1412"/>
      <c r="E296" s="1412"/>
      <c r="F296" s="1412"/>
      <c r="G296" s="1412"/>
      <c r="H296" s="1445" t="s">
        <v>1261</v>
      </c>
      <c r="I296" s="1446" t="s">
        <v>1261</v>
      </c>
      <c r="J296" s="1446" t="s">
        <v>1261</v>
      </c>
      <c r="K296" s="1446" t="s">
        <v>1261</v>
      </c>
      <c r="L296" s="1446" t="s">
        <v>1261</v>
      </c>
      <c r="M296" s="1446" t="s">
        <v>1261</v>
      </c>
      <c r="N296" s="1446" t="s">
        <v>1261</v>
      </c>
      <c r="O296" s="1446" t="s">
        <v>1261</v>
      </c>
      <c r="P296" s="1446" t="s">
        <v>1261</v>
      </c>
      <c r="Q296" s="1446" t="s">
        <v>1261</v>
      </c>
      <c r="R296" s="1446"/>
      <c r="S296" s="1446"/>
      <c r="T296" s="1446"/>
      <c r="U296" s="1446"/>
      <c r="V296" s="1446" t="s">
        <v>1261</v>
      </c>
      <c r="W296" s="1446" t="s">
        <v>1261</v>
      </c>
      <c r="X296" s="1446" t="s">
        <v>1261</v>
      </c>
      <c r="Y296" s="1446" t="s">
        <v>1261</v>
      </c>
      <c r="Z296" s="1446" t="s">
        <v>1261</v>
      </c>
      <c r="AA296" s="1446" t="s">
        <v>1261</v>
      </c>
      <c r="AB296" s="1446" t="s">
        <v>1261</v>
      </c>
      <c r="AC296" s="1447" t="s">
        <v>1261</v>
      </c>
      <c r="AD296" s="792">
        <f>ROUND((AH296/1000),0)</f>
        <v>0</v>
      </c>
      <c r="AE296" s="665" t="s">
        <v>3457</v>
      </c>
      <c r="AG296" s="784"/>
      <c r="AH296" s="794">
        <f ca="1">'Alimentazione CE Costi'!H347</f>
        <v>0</v>
      </c>
      <c r="AI296" s="794">
        <f ca="1">'Alimentazione CE Costi'!I347</f>
        <v>0</v>
      </c>
    </row>
    <row r="297" spans="1:35" s="793" customFormat="1">
      <c r="A297" s="827"/>
      <c r="B297" s="1411" t="s">
        <v>1262</v>
      </c>
      <c r="C297" s="1412"/>
      <c r="D297" s="1412"/>
      <c r="E297" s="1412"/>
      <c r="F297" s="1412"/>
      <c r="G297" s="1412"/>
      <c r="H297" s="1445" t="s">
        <v>1263</v>
      </c>
      <c r="I297" s="1446" t="s">
        <v>1263</v>
      </c>
      <c r="J297" s="1446" t="s">
        <v>1263</v>
      </c>
      <c r="K297" s="1446" t="s">
        <v>1263</v>
      </c>
      <c r="L297" s="1446" t="s">
        <v>1263</v>
      </c>
      <c r="M297" s="1446" t="s">
        <v>1263</v>
      </c>
      <c r="N297" s="1446" t="s">
        <v>1263</v>
      </c>
      <c r="O297" s="1446" t="s">
        <v>1263</v>
      </c>
      <c r="P297" s="1446" t="s">
        <v>1263</v>
      </c>
      <c r="Q297" s="1446" t="s">
        <v>1263</v>
      </c>
      <c r="R297" s="1446"/>
      <c r="S297" s="1446"/>
      <c r="T297" s="1446"/>
      <c r="U297" s="1446"/>
      <c r="V297" s="1446" t="s">
        <v>1263</v>
      </c>
      <c r="W297" s="1446" t="s">
        <v>1263</v>
      </c>
      <c r="X297" s="1446" t="s">
        <v>1263</v>
      </c>
      <c r="Y297" s="1446" t="s">
        <v>1263</v>
      </c>
      <c r="Z297" s="1446" t="s">
        <v>1263</v>
      </c>
      <c r="AA297" s="1446" t="s">
        <v>1263</v>
      </c>
      <c r="AB297" s="1446" t="s">
        <v>1263</v>
      </c>
      <c r="AC297" s="1447" t="s">
        <v>1263</v>
      </c>
      <c r="AD297" s="792">
        <f>ROUND((AH297/1000),0)</f>
        <v>85</v>
      </c>
      <c r="AE297" s="665" t="s">
        <v>3457</v>
      </c>
      <c r="AG297" s="784"/>
      <c r="AH297" s="794">
        <f ca="1">'Alimentazione CE Costi'!H348</f>
        <v>85000</v>
      </c>
      <c r="AI297" s="794">
        <f ca="1">'Alimentazione CE Costi'!I348</f>
        <v>76617</v>
      </c>
    </row>
    <row r="298" spans="1:35" s="793" customFormat="1">
      <c r="A298" s="829"/>
      <c r="B298" s="1462" t="s">
        <v>1264</v>
      </c>
      <c r="C298" s="1463"/>
      <c r="D298" s="1463"/>
      <c r="E298" s="1463"/>
      <c r="F298" s="1463"/>
      <c r="G298" s="1463"/>
      <c r="H298" s="1495" t="s">
        <v>1265</v>
      </c>
      <c r="I298" s="1496" t="s">
        <v>1265</v>
      </c>
      <c r="J298" s="1496" t="s">
        <v>1265</v>
      </c>
      <c r="K298" s="1496" t="s">
        <v>1265</v>
      </c>
      <c r="L298" s="1496" t="s">
        <v>1265</v>
      </c>
      <c r="M298" s="1496" t="s">
        <v>1265</v>
      </c>
      <c r="N298" s="1496" t="s">
        <v>1265</v>
      </c>
      <c r="O298" s="1496" t="s">
        <v>1265</v>
      </c>
      <c r="P298" s="1496" t="s">
        <v>1265</v>
      </c>
      <c r="Q298" s="1496" t="s">
        <v>1265</v>
      </c>
      <c r="R298" s="1496"/>
      <c r="S298" s="1496"/>
      <c r="T298" s="1496"/>
      <c r="U298" s="1496"/>
      <c r="V298" s="1496" t="s">
        <v>1265</v>
      </c>
      <c r="W298" s="1496" t="s">
        <v>1265</v>
      </c>
      <c r="X298" s="1496" t="s">
        <v>1265</v>
      </c>
      <c r="Y298" s="1496" t="s">
        <v>1265</v>
      </c>
      <c r="Z298" s="1496" t="s">
        <v>1265</v>
      </c>
      <c r="AA298" s="1496" t="s">
        <v>1265</v>
      </c>
      <c r="AB298" s="1496" t="s">
        <v>1265</v>
      </c>
      <c r="AC298" s="1497" t="s">
        <v>1265</v>
      </c>
      <c r="AD298" s="804">
        <f>SUM(AD299:AD301)</f>
        <v>2062</v>
      </c>
      <c r="AE298" s="803" t="s">
        <v>3457</v>
      </c>
      <c r="AF298" s="644" t="s">
        <v>3458</v>
      </c>
      <c r="AG298" s="784"/>
      <c r="AH298" s="805">
        <f ca="1">SUM(AH299:AH301)</f>
        <v>2061495</v>
      </c>
      <c r="AI298" s="805">
        <f ca="1">SUM(AI299:AI301)</f>
        <v>2281725</v>
      </c>
    </row>
    <row r="299" spans="1:35" s="793" customFormat="1">
      <c r="A299" s="827" t="s">
        <v>2617</v>
      </c>
      <c r="B299" s="1411" t="s">
        <v>1266</v>
      </c>
      <c r="C299" s="1412"/>
      <c r="D299" s="1412"/>
      <c r="E299" s="1412"/>
      <c r="F299" s="1412"/>
      <c r="G299" s="1412"/>
      <c r="H299" s="1445" t="s">
        <v>1267</v>
      </c>
      <c r="I299" s="1446" t="s">
        <v>1268</v>
      </c>
      <c r="J299" s="1446" t="s">
        <v>1268</v>
      </c>
      <c r="K299" s="1446" t="s">
        <v>1268</v>
      </c>
      <c r="L299" s="1446" t="s">
        <v>1268</v>
      </c>
      <c r="M299" s="1446" t="s">
        <v>1268</v>
      </c>
      <c r="N299" s="1446" t="s">
        <v>1268</v>
      </c>
      <c r="O299" s="1446" t="s">
        <v>1268</v>
      </c>
      <c r="P299" s="1446" t="s">
        <v>1268</v>
      </c>
      <c r="Q299" s="1446" t="s">
        <v>1268</v>
      </c>
      <c r="R299" s="1446"/>
      <c r="S299" s="1446"/>
      <c r="T299" s="1446"/>
      <c r="U299" s="1446"/>
      <c r="V299" s="1446" t="s">
        <v>1268</v>
      </c>
      <c r="W299" s="1446" t="s">
        <v>1268</v>
      </c>
      <c r="X299" s="1446" t="s">
        <v>1268</v>
      </c>
      <c r="Y299" s="1446" t="s">
        <v>1268</v>
      </c>
      <c r="Z299" s="1446" t="s">
        <v>1268</v>
      </c>
      <c r="AA299" s="1446" t="s">
        <v>1268</v>
      </c>
      <c r="AB299" s="1446" t="s">
        <v>1268</v>
      </c>
      <c r="AC299" s="1447" t="s">
        <v>1268</v>
      </c>
      <c r="AD299" s="792">
        <f>ROUND((AH299/1000),0)</f>
        <v>405</v>
      </c>
      <c r="AE299" s="665" t="s">
        <v>3457</v>
      </c>
      <c r="AG299" s="784"/>
      <c r="AH299" s="794">
        <f ca="1">'Alimentazione CE Costi'!H350</f>
        <v>404758</v>
      </c>
      <c r="AI299" s="794">
        <f ca="1">'Alimentazione CE Costi'!I350</f>
        <v>498080</v>
      </c>
    </row>
    <row r="300" spans="1:35" s="793" customFormat="1">
      <c r="A300" s="665"/>
      <c r="B300" s="1411" t="s">
        <v>1269</v>
      </c>
      <c r="C300" s="1412"/>
      <c r="D300" s="1412"/>
      <c r="E300" s="1412"/>
      <c r="F300" s="1412"/>
      <c r="G300" s="1412"/>
      <c r="H300" s="1445" t="s">
        <v>1270</v>
      </c>
      <c r="I300" s="1446" t="s">
        <v>1271</v>
      </c>
      <c r="J300" s="1446" t="s">
        <v>1271</v>
      </c>
      <c r="K300" s="1446" t="s">
        <v>1271</v>
      </c>
      <c r="L300" s="1446" t="s">
        <v>1271</v>
      </c>
      <c r="M300" s="1446" t="s">
        <v>1271</v>
      </c>
      <c r="N300" s="1446" t="s">
        <v>1271</v>
      </c>
      <c r="O300" s="1446" t="s">
        <v>1271</v>
      </c>
      <c r="P300" s="1446" t="s">
        <v>1271</v>
      </c>
      <c r="Q300" s="1446" t="s">
        <v>1271</v>
      </c>
      <c r="R300" s="1446"/>
      <c r="S300" s="1446"/>
      <c r="T300" s="1446"/>
      <c r="U300" s="1446"/>
      <c r="V300" s="1446" t="s">
        <v>1271</v>
      </c>
      <c r="W300" s="1446" t="s">
        <v>1271</v>
      </c>
      <c r="X300" s="1446" t="s">
        <v>1271</v>
      </c>
      <c r="Y300" s="1446" t="s">
        <v>1271</v>
      </c>
      <c r="Z300" s="1446" t="s">
        <v>1271</v>
      </c>
      <c r="AA300" s="1446" t="s">
        <v>1271</v>
      </c>
      <c r="AB300" s="1446" t="s">
        <v>1271</v>
      </c>
      <c r="AC300" s="1447" t="s">
        <v>1271</v>
      </c>
      <c r="AD300" s="792">
        <f>ROUND((AH300/1000),0)</f>
        <v>0</v>
      </c>
      <c r="AE300" s="665" t="s">
        <v>3457</v>
      </c>
      <c r="AG300" s="784"/>
      <c r="AH300" s="794">
        <f ca="1">'Alimentazione CE Costi'!H352+'Alimentazione CE Costi'!H353</f>
        <v>0</v>
      </c>
      <c r="AI300" s="794">
        <f ca="1">'Alimentazione CE Costi'!I352+'Alimentazione CE Costi'!I353</f>
        <v>0</v>
      </c>
    </row>
    <row r="301" spans="1:35" s="793" customFormat="1">
      <c r="A301" s="827"/>
      <c r="B301" s="1411" t="s">
        <v>1272</v>
      </c>
      <c r="C301" s="1412"/>
      <c r="D301" s="1412"/>
      <c r="E301" s="1412"/>
      <c r="F301" s="1412"/>
      <c r="G301" s="1412"/>
      <c r="H301" s="1445" t="s">
        <v>1273</v>
      </c>
      <c r="I301" s="1446" t="s">
        <v>1273</v>
      </c>
      <c r="J301" s="1446" t="s">
        <v>1273</v>
      </c>
      <c r="K301" s="1446" t="s">
        <v>1273</v>
      </c>
      <c r="L301" s="1446" t="s">
        <v>1273</v>
      </c>
      <c r="M301" s="1446" t="s">
        <v>1273</v>
      </c>
      <c r="N301" s="1446" t="s">
        <v>1273</v>
      </c>
      <c r="O301" s="1446" t="s">
        <v>1273</v>
      </c>
      <c r="P301" s="1446" t="s">
        <v>1273</v>
      </c>
      <c r="Q301" s="1446" t="s">
        <v>1273</v>
      </c>
      <c r="R301" s="1446"/>
      <c r="S301" s="1446"/>
      <c r="T301" s="1446"/>
      <c r="U301" s="1446"/>
      <c r="V301" s="1446" t="s">
        <v>1273</v>
      </c>
      <c r="W301" s="1446" t="s">
        <v>1273</v>
      </c>
      <c r="X301" s="1446" t="s">
        <v>1273</v>
      </c>
      <c r="Y301" s="1446" t="s">
        <v>1273</v>
      </c>
      <c r="Z301" s="1446" t="s">
        <v>1273</v>
      </c>
      <c r="AA301" s="1446" t="s">
        <v>1273</v>
      </c>
      <c r="AB301" s="1446" t="s">
        <v>1273</v>
      </c>
      <c r="AC301" s="1447" t="s">
        <v>1273</v>
      </c>
      <c r="AD301" s="792">
        <f>ROUND((AH301/1000),0)</f>
        <v>1657</v>
      </c>
      <c r="AE301" s="665" t="s">
        <v>3457</v>
      </c>
      <c r="AG301" s="784"/>
      <c r="AH301" s="794">
        <f ca="1">'Alimentazione CE Costi'!H355+'Alimentazione CE Costi'!H356+'Alimentazione CE Costi'!H357+'Alimentazione CE Costi'!H358+'Alimentazione CE Costi'!H359+'Alimentazione CE Costi'!H360+'Alimentazione CE Costi'!H361+'Alimentazione CE Costi'!H362+'Alimentazione CE Costi'!H363+'Alimentazione CE Costi'!H364+'Alimentazione CE Costi'!H365+'Alimentazione CE Costi'!H366+'Alimentazione CE Costi'!H367+'Alimentazione CE Costi'!H368+'Alimentazione CE Costi'!H369</f>
        <v>1656737</v>
      </c>
      <c r="AI301" s="794">
        <f ca="1">'Alimentazione CE Costi'!I355+'Alimentazione CE Costi'!I356+'Alimentazione CE Costi'!I357+'Alimentazione CE Costi'!I358+'Alimentazione CE Costi'!I359+'Alimentazione CE Costi'!I360+'Alimentazione CE Costi'!I361+'Alimentazione CE Costi'!I362+'Alimentazione CE Costi'!I363+'Alimentazione CE Costi'!I364+'Alimentazione CE Costi'!I365+'Alimentazione CE Costi'!I366+'Alimentazione CE Costi'!I367+'Alimentazione CE Costi'!I368+'Alimentazione CE Costi'!I369</f>
        <v>1783645</v>
      </c>
    </row>
    <row r="302" spans="1:35" s="793" customFormat="1">
      <c r="A302" s="795"/>
      <c r="B302" s="1464" t="s">
        <v>1274</v>
      </c>
      <c r="C302" s="1465"/>
      <c r="D302" s="1465"/>
      <c r="E302" s="1465"/>
      <c r="F302" s="1465"/>
      <c r="G302" s="1465"/>
      <c r="H302" s="1471" t="s">
        <v>1275</v>
      </c>
      <c r="I302" s="1472" t="s">
        <v>367</v>
      </c>
      <c r="J302" s="1472" t="s">
        <v>367</v>
      </c>
      <c r="K302" s="1472" t="s">
        <v>367</v>
      </c>
      <c r="L302" s="1472" t="s">
        <v>367</v>
      </c>
      <c r="M302" s="1472" t="s">
        <v>367</v>
      </c>
      <c r="N302" s="1472" t="s">
        <v>367</v>
      </c>
      <c r="O302" s="1472" t="s">
        <v>367</v>
      </c>
      <c r="P302" s="1472" t="s">
        <v>367</v>
      </c>
      <c r="Q302" s="1472" t="s">
        <v>367</v>
      </c>
      <c r="R302" s="1472"/>
      <c r="S302" s="1472"/>
      <c r="T302" s="1472"/>
      <c r="U302" s="1472"/>
      <c r="V302" s="1472" t="s">
        <v>367</v>
      </c>
      <c r="W302" s="1472" t="s">
        <v>367</v>
      </c>
      <c r="X302" s="1472" t="s">
        <v>367</v>
      </c>
      <c r="Y302" s="1472" t="s">
        <v>367</v>
      </c>
      <c r="Z302" s="1472" t="s">
        <v>367</v>
      </c>
      <c r="AA302" s="1472" t="s">
        <v>367</v>
      </c>
      <c r="AB302" s="1472" t="s">
        <v>367</v>
      </c>
      <c r="AC302" s="1473" t="s">
        <v>367</v>
      </c>
      <c r="AD302" s="825">
        <f>SUM(AD303:AD305)+AD311</f>
        <v>379</v>
      </c>
      <c r="AE302" s="795" t="s">
        <v>3457</v>
      </c>
      <c r="AF302" s="644" t="s">
        <v>3458</v>
      </c>
      <c r="AG302" s="784"/>
      <c r="AH302" s="826">
        <f ca="1">SUM(AH303:AH305)+AH311</f>
        <v>379100</v>
      </c>
      <c r="AI302" s="826">
        <f ca="1">SUM(AI303:AI305)+AI311</f>
        <v>479200</v>
      </c>
    </row>
    <row r="303" spans="1:35" s="793" customFormat="1">
      <c r="A303" s="665" t="s">
        <v>2617</v>
      </c>
      <c r="B303" s="1411" t="s">
        <v>368</v>
      </c>
      <c r="C303" s="1412"/>
      <c r="D303" s="1412"/>
      <c r="E303" s="1412"/>
      <c r="F303" s="1412"/>
      <c r="G303" s="1412"/>
      <c r="H303" s="1448" t="s">
        <v>369</v>
      </c>
      <c r="I303" s="1449" t="s">
        <v>370</v>
      </c>
      <c r="J303" s="1449" t="s">
        <v>370</v>
      </c>
      <c r="K303" s="1449" t="s">
        <v>370</v>
      </c>
      <c r="L303" s="1449" t="s">
        <v>370</v>
      </c>
      <c r="M303" s="1449" t="s">
        <v>370</v>
      </c>
      <c r="N303" s="1449" t="s">
        <v>370</v>
      </c>
      <c r="O303" s="1449" t="s">
        <v>370</v>
      </c>
      <c r="P303" s="1449" t="s">
        <v>370</v>
      </c>
      <c r="Q303" s="1449" t="s">
        <v>370</v>
      </c>
      <c r="R303" s="1449"/>
      <c r="S303" s="1449"/>
      <c r="T303" s="1449"/>
      <c r="U303" s="1449"/>
      <c r="V303" s="1449" t="s">
        <v>370</v>
      </c>
      <c r="W303" s="1449" t="s">
        <v>370</v>
      </c>
      <c r="X303" s="1449" t="s">
        <v>370</v>
      </c>
      <c r="Y303" s="1449" t="s">
        <v>370</v>
      </c>
      <c r="Z303" s="1449" t="s">
        <v>370</v>
      </c>
      <c r="AA303" s="1449" t="s">
        <v>370</v>
      </c>
      <c r="AB303" s="1449" t="s">
        <v>370</v>
      </c>
      <c r="AC303" s="1450" t="s">
        <v>370</v>
      </c>
      <c r="AD303" s="792">
        <f>ROUND((AH303/1000),0)</f>
        <v>2</v>
      </c>
      <c r="AE303" s="665" t="s">
        <v>3457</v>
      </c>
      <c r="AG303" s="784"/>
      <c r="AH303" s="794">
        <f ca="1">'Alimentazione CE Costi'!H371</f>
        <v>1900</v>
      </c>
      <c r="AI303" s="794">
        <f ca="1">'Alimentazione CE Costi'!I371</f>
        <v>2000</v>
      </c>
    </row>
    <row r="304" spans="1:35" s="793" customFormat="1">
      <c r="A304" s="665"/>
      <c r="B304" s="1411" t="s">
        <v>371</v>
      </c>
      <c r="C304" s="1412"/>
      <c r="D304" s="1412"/>
      <c r="E304" s="1412"/>
      <c r="F304" s="1412"/>
      <c r="G304" s="1412"/>
      <c r="H304" s="1448" t="s">
        <v>372</v>
      </c>
      <c r="I304" s="1449" t="s">
        <v>373</v>
      </c>
      <c r="J304" s="1449" t="s">
        <v>373</v>
      </c>
      <c r="K304" s="1449" t="s">
        <v>373</v>
      </c>
      <c r="L304" s="1449" t="s">
        <v>373</v>
      </c>
      <c r="M304" s="1449" t="s">
        <v>373</v>
      </c>
      <c r="N304" s="1449" t="s">
        <v>373</v>
      </c>
      <c r="O304" s="1449" t="s">
        <v>373</v>
      </c>
      <c r="P304" s="1449" t="s">
        <v>373</v>
      </c>
      <c r="Q304" s="1449" t="s">
        <v>373</v>
      </c>
      <c r="R304" s="1449"/>
      <c r="S304" s="1449"/>
      <c r="T304" s="1449"/>
      <c r="U304" s="1449"/>
      <c r="V304" s="1449" t="s">
        <v>373</v>
      </c>
      <c r="W304" s="1449" t="s">
        <v>373</v>
      </c>
      <c r="X304" s="1449" t="s">
        <v>373</v>
      </c>
      <c r="Y304" s="1449" t="s">
        <v>373</v>
      </c>
      <c r="Z304" s="1449" t="s">
        <v>373</v>
      </c>
      <c r="AA304" s="1449" t="s">
        <v>373</v>
      </c>
      <c r="AB304" s="1449" t="s">
        <v>373</v>
      </c>
      <c r="AC304" s="1450" t="s">
        <v>373</v>
      </c>
      <c r="AD304" s="792">
        <f>ROUND((AH304/1000),0)</f>
        <v>0</v>
      </c>
      <c r="AE304" s="665" t="s">
        <v>3457</v>
      </c>
      <c r="AG304" s="784"/>
      <c r="AH304" s="794">
        <f ca="1">'Alimentazione CE Costi'!H372</f>
        <v>0</v>
      </c>
      <c r="AI304" s="794">
        <f ca="1">'Alimentazione CE Costi'!I372</f>
        <v>0</v>
      </c>
    </row>
    <row r="305" spans="1:35" s="793" customFormat="1">
      <c r="A305" s="803"/>
      <c r="B305" s="1462" t="s">
        <v>374</v>
      </c>
      <c r="C305" s="1463"/>
      <c r="D305" s="1463"/>
      <c r="E305" s="1463"/>
      <c r="F305" s="1463"/>
      <c r="G305" s="1463"/>
      <c r="H305" s="1495" t="s">
        <v>1839</v>
      </c>
      <c r="I305" s="1496" t="s">
        <v>3380</v>
      </c>
      <c r="J305" s="1496" t="s">
        <v>3380</v>
      </c>
      <c r="K305" s="1496" t="s">
        <v>3380</v>
      </c>
      <c r="L305" s="1496" t="s">
        <v>3380</v>
      </c>
      <c r="M305" s="1496" t="s">
        <v>3380</v>
      </c>
      <c r="N305" s="1496" t="s">
        <v>3380</v>
      </c>
      <c r="O305" s="1496" t="s">
        <v>3380</v>
      </c>
      <c r="P305" s="1496" t="s">
        <v>3380</v>
      </c>
      <c r="Q305" s="1496" t="s">
        <v>3380</v>
      </c>
      <c r="R305" s="1496"/>
      <c r="S305" s="1496"/>
      <c r="T305" s="1496"/>
      <c r="U305" s="1496"/>
      <c r="V305" s="1496" t="s">
        <v>3380</v>
      </c>
      <c r="W305" s="1496" t="s">
        <v>3380</v>
      </c>
      <c r="X305" s="1496" t="s">
        <v>3380</v>
      </c>
      <c r="Y305" s="1496" t="s">
        <v>3380</v>
      </c>
      <c r="Z305" s="1496" t="s">
        <v>3380</v>
      </c>
      <c r="AA305" s="1496" t="s">
        <v>3380</v>
      </c>
      <c r="AB305" s="1496" t="s">
        <v>3380</v>
      </c>
      <c r="AC305" s="1497" t="s">
        <v>3380</v>
      </c>
      <c r="AD305" s="804">
        <f>SUM(AD306:AD310)</f>
        <v>377</v>
      </c>
      <c r="AE305" s="803" t="s">
        <v>3457</v>
      </c>
      <c r="AF305" s="644" t="s">
        <v>3458</v>
      </c>
      <c r="AG305" s="784"/>
      <c r="AH305" s="805">
        <f ca="1">SUM(AH306:AH310)</f>
        <v>377200</v>
      </c>
      <c r="AI305" s="805">
        <f ca="1">SUM(AI306:AI310)</f>
        <v>477200</v>
      </c>
    </row>
    <row r="306" spans="1:35" s="793" customFormat="1">
      <c r="A306" s="665"/>
      <c r="B306" s="1411" t="s">
        <v>3381</v>
      </c>
      <c r="C306" s="1412"/>
      <c r="D306" s="1412"/>
      <c r="E306" s="1412"/>
      <c r="F306" s="1412"/>
      <c r="G306" s="1412"/>
      <c r="H306" s="1445" t="s">
        <v>3382</v>
      </c>
      <c r="I306" s="1446" t="s">
        <v>3382</v>
      </c>
      <c r="J306" s="1446" t="s">
        <v>3382</v>
      </c>
      <c r="K306" s="1446" t="s">
        <v>3382</v>
      </c>
      <c r="L306" s="1446" t="s">
        <v>3382</v>
      </c>
      <c r="M306" s="1446" t="s">
        <v>3382</v>
      </c>
      <c r="N306" s="1446" t="s">
        <v>3382</v>
      </c>
      <c r="O306" s="1446" t="s">
        <v>3382</v>
      </c>
      <c r="P306" s="1446" t="s">
        <v>3382</v>
      </c>
      <c r="Q306" s="1446" t="s">
        <v>3382</v>
      </c>
      <c r="R306" s="1446"/>
      <c r="S306" s="1446"/>
      <c r="T306" s="1446"/>
      <c r="U306" s="1446"/>
      <c r="V306" s="1446" t="s">
        <v>3382</v>
      </c>
      <c r="W306" s="1446" t="s">
        <v>3382</v>
      </c>
      <c r="X306" s="1446" t="s">
        <v>3382</v>
      </c>
      <c r="Y306" s="1446" t="s">
        <v>3382</v>
      </c>
      <c r="Z306" s="1446" t="s">
        <v>3382</v>
      </c>
      <c r="AA306" s="1446" t="s">
        <v>3382</v>
      </c>
      <c r="AB306" s="1446" t="s">
        <v>3382</v>
      </c>
      <c r="AC306" s="1447" t="s">
        <v>3382</v>
      </c>
      <c r="AD306" s="792">
        <f>ROUND((AH306/1000),0)</f>
        <v>52</v>
      </c>
      <c r="AE306" s="665" t="s">
        <v>3457</v>
      </c>
      <c r="AG306" s="784"/>
      <c r="AH306" s="794">
        <f ca="1">'Alimentazione CE Costi'!H375+'Alimentazione CE Costi'!H376+'Alimentazione CE Costi'!H377+'Alimentazione CE Costi'!H378+'Alimentazione CE Costi'!H379</f>
        <v>52200</v>
      </c>
      <c r="AI306" s="794">
        <f ca="1">'Alimentazione CE Costi'!I375+'Alimentazione CE Costi'!I376+'Alimentazione CE Costi'!I377+'Alimentazione CE Costi'!I378+'Alimentazione CE Costi'!I379</f>
        <v>52200</v>
      </c>
    </row>
    <row r="307" spans="1:35" s="793" customFormat="1">
      <c r="A307" s="665"/>
      <c r="B307" s="1411" t="s">
        <v>3383</v>
      </c>
      <c r="C307" s="1412"/>
      <c r="D307" s="1412"/>
      <c r="E307" s="1412"/>
      <c r="F307" s="1412"/>
      <c r="G307" s="1412"/>
      <c r="H307" s="1445" t="s">
        <v>3384</v>
      </c>
      <c r="I307" s="1446" t="s">
        <v>3384</v>
      </c>
      <c r="J307" s="1446" t="s">
        <v>3384</v>
      </c>
      <c r="K307" s="1446" t="s">
        <v>3384</v>
      </c>
      <c r="L307" s="1446" t="s">
        <v>3384</v>
      </c>
      <c r="M307" s="1446" t="s">
        <v>3384</v>
      </c>
      <c r="N307" s="1446" t="s">
        <v>3384</v>
      </c>
      <c r="O307" s="1446" t="s">
        <v>3384</v>
      </c>
      <c r="P307" s="1446" t="s">
        <v>3384</v>
      </c>
      <c r="Q307" s="1446" t="s">
        <v>3384</v>
      </c>
      <c r="R307" s="1446"/>
      <c r="S307" s="1446"/>
      <c r="T307" s="1446"/>
      <c r="U307" s="1446"/>
      <c r="V307" s="1446" t="s">
        <v>3384</v>
      </c>
      <c r="W307" s="1446" t="s">
        <v>3384</v>
      </c>
      <c r="X307" s="1446" t="s">
        <v>3384</v>
      </c>
      <c r="Y307" s="1446" t="s">
        <v>3384</v>
      </c>
      <c r="Z307" s="1446" t="s">
        <v>3384</v>
      </c>
      <c r="AA307" s="1446" t="s">
        <v>3384</v>
      </c>
      <c r="AB307" s="1446" t="s">
        <v>3384</v>
      </c>
      <c r="AC307" s="1447" t="s">
        <v>3384</v>
      </c>
      <c r="AD307" s="792">
        <f>ROUND((AH307/1000),0)</f>
        <v>0</v>
      </c>
      <c r="AE307" s="665" t="s">
        <v>3457</v>
      </c>
      <c r="AG307" s="784"/>
      <c r="AH307" s="794">
        <f ca="1">'Alimentazione CE Costi'!H380</f>
        <v>0</v>
      </c>
      <c r="AI307" s="794">
        <f ca="1">'Alimentazione CE Costi'!I380</f>
        <v>0</v>
      </c>
    </row>
    <row r="308" spans="1:35" s="793" customFormat="1">
      <c r="A308" s="665"/>
      <c r="B308" s="1411" t="s">
        <v>3385</v>
      </c>
      <c r="C308" s="1412"/>
      <c r="D308" s="1412"/>
      <c r="E308" s="1412"/>
      <c r="F308" s="1412"/>
      <c r="G308" s="1412"/>
      <c r="H308" s="1445" t="s">
        <v>3386</v>
      </c>
      <c r="I308" s="1446" t="s">
        <v>3384</v>
      </c>
      <c r="J308" s="1446" t="s">
        <v>3384</v>
      </c>
      <c r="K308" s="1446" t="s">
        <v>3384</v>
      </c>
      <c r="L308" s="1446" t="s">
        <v>3384</v>
      </c>
      <c r="M308" s="1446" t="s">
        <v>3384</v>
      </c>
      <c r="N308" s="1446" t="s">
        <v>3384</v>
      </c>
      <c r="O308" s="1446" t="s">
        <v>3384</v>
      </c>
      <c r="P308" s="1446" t="s">
        <v>3384</v>
      </c>
      <c r="Q308" s="1446" t="s">
        <v>3384</v>
      </c>
      <c r="R308" s="1446"/>
      <c r="S308" s="1446"/>
      <c r="T308" s="1446"/>
      <c r="U308" s="1446"/>
      <c r="V308" s="1446" t="s">
        <v>3384</v>
      </c>
      <c r="W308" s="1446" t="s">
        <v>3384</v>
      </c>
      <c r="X308" s="1446" t="s">
        <v>3384</v>
      </c>
      <c r="Y308" s="1446" t="s">
        <v>3384</v>
      </c>
      <c r="Z308" s="1446" t="s">
        <v>3384</v>
      </c>
      <c r="AA308" s="1446" t="s">
        <v>3384</v>
      </c>
      <c r="AB308" s="1446" t="s">
        <v>3384</v>
      </c>
      <c r="AC308" s="1447" t="s">
        <v>3384</v>
      </c>
      <c r="AD308" s="792">
        <f>ROUND((AH308/1000),0)</f>
        <v>0</v>
      </c>
      <c r="AE308" s="665" t="s">
        <v>3457</v>
      </c>
      <c r="AG308" s="784"/>
      <c r="AH308" s="794">
        <f ca="1">'Alimentazione CE Costi'!H381</f>
        <v>0</v>
      </c>
      <c r="AI308" s="794">
        <f ca="1">'Alimentazione CE Costi'!I381</f>
        <v>0</v>
      </c>
    </row>
    <row r="309" spans="1:35" s="793" customFormat="1">
      <c r="A309" s="665"/>
      <c r="B309" s="1411" t="s">
        <v>3387</v>
      </c>
      <c r="C309" s="1412"/>
      <c r="D309" s="1412"/>
      <c r="E309" s="1412"/>
      <c r="F309" s="1412"/>
      <c r="G309" s="1412"/>
      <c r="H309" s="1445" t="s">
        <v>1875</v>
      </c>
      <c r="I309" s="1446" t="s">
        <v>1876</v>
      </c>
      <c r="J309" s="1446" t="s">
        <v>1876</v>
      </c>
      <c r="K309" s="1446" t="s">
        <v>1876</v>
      </c>
      <c r="L309" s="1446" t="s">
        <v>1876</v>
      </c>
      <c r="M309" s="1446" t="s">
        <v>1876</v>
      </c>
      <c r="N309" s="1446" t="s">
        <v>1876</v>
      </c>
      <c r="O309" s="1446" t="s">
        <v>1876</v>
      </c>
      <c r="P309" s="1446" t="s">
        <v>1876</v>
      </c>
      <c r="Q309" s="1446" t="s">
        <v>1876</v>
      </c>
      <c r="R309" s="1446"/>
      <c r="S309" s="1446"/>
      <c r="T309" s="1446"/>
      <c r="U309" s="1446"/>
      <c r="V309" s="1446" t="s">
        <v>1876</v>
      </c>
      <c r="W309" s="1446" t="s">
        <v>1876</v>
      </c>
      <c r="X309" s="1446" t="s">
        <v>1876</v>
      </c>
      <c r="Y309" s="1446" t="s">
        <v>1876</v>
      </c>
      <c r="Z309" s="1446" t="s">
        <v>1876</v>
      </c>
      <c r="AA309" s="1446" t="s">
        <v>1876</v>
      </c>
      <c r="AB309" s="1446" t="s">
        <v>1876</v>
      </c>
      <c r="AC309" s="1447" t="s">
        <v>1876</v>
      </c>
      <c r="AD309" s="792">
        <f>ROUND((AH309/1000),0)</f>
        <v>300</v>
      </c>
      <c r="AE309" s="665" t="s">
        <v>3457</v>
      </c>
      <c r="AG309" s="784"/>
      <c r="AH309" s="794">
        <f ca="1">'Alimentazione CE Costi'!H382</f>
        <v>300000</v>
      </c>
      <c r="AI309" s="794">
        <f ca="1">'Alimentazione CE Costi'!I382</f>
        <v>400000</v>
      </c>
    </row>
    <row r="310" spans="1:35" s="793" customFormat="1">
      <c r="A310" s="665"/>
      <c r="B310" s="1411" t="s">
        <v>1877</v>
      </c>
      <c r="C310" s="1412"/>
      <c r="D310" s="1412"/>
      <c r="E310" s="1412"/>
      <c r="F310" s="1412"/>
      <c r="G310" s="1412"/>
      <c r="H310" s="1445" t="s">
        <v>1878</v>
      </c>
      <c r="I310" s="1446" t="s">
        <v>1879</v>
      </c>
      <c r="J310" s="1446" t="s">
        <v>1879</v>
      </c>
      <c r="K310" s="1446" t="s">
        <v>1879</v>
      </c>
      <c r="L310" s="1446" t="s">
        <v>1879</v>
      </c>
      <c r="M310" s="1446" t="s">
        <v>1879</v>
      </c>
      <c r="N310" s="1446" t="s">
        <v>1879</v>
      </c>
      <c r="O310" s="1446" t="s">
        <v>1879</v>
      </c>
      <c r="P310" s="1446" t="s">
        <v>1879</v>
      </c>
      <c r="Q310" s="1446" t="s">
        <v>1879</v>
      </c>
      <c r="R310" s="1446"/>
      <c r="S310" s="1446"/>
      <c r="T310" s="1446"/>
      <c r="U310" s="1446"/>
      <c r="V310" s="1446" t="s">
        <v>1879</v>
      </c>
      <c r="W310" s="1446" t="s">
        <v>1879</v>
      </c>
      <c r="X310" s="1446" t="s">
        <v>1879</v>
      </c>
      <c r="Y310" s="1446" t="s">
        <v>1879</v>
      </c>
      <c r="Z310" s="1446" t="s">
        <v>1879</v>
      </c>
      <c r="AA310" s="1446" t="s">
        <v>1879</v>
      </c>
      <c r="AB310" s="1446" t="s">
        <v>1879</v>
      </c>
      <c r="AC310" s="1447" t="s">
        <v>1879</v>
      </c>
      <c r="AD310" s="792">
        <f>ROUND((AH310/1000),0)</f>
        <v>25</v>
      </c>
      <c r="AE310" s="665" t="s">
        <v>3457</v>
      </c>
      <c r="AG310" s="784"/>
      <c r="AH310" s="794">
        <f ca="1">'Alimentazione CE Costi'!H384+'Alimentazione CE Costi'!H385+'Alimentazione CE Costi'!H386+'Alimentazione CE Costi'!H387+'Alimentazione CE Costi'!H388</f>
        <v>25000</v>
      </c>
      <c r="AI310" s="794">
        <f ca="1">'Alimentazione CE Costi'!I384+'Alimentazione CE Costi'!I385+'Alimentazione CE Costi'!I386+'Alimentazione CE Costi'!I387+'Alimentazione CE Costi'!I388</f>
        <v>25000</v>
      </c>
    </row>
    <row r="311" spans="1:35" s="793" customFormat="1">
      <c r="A311" s="803"/>
      <c r="B311" s="1462" t="s">
        <v>1880</v>
      </c>
      <c r="C311" s="1463"/>
      <c r="D311" s="1463"/>
      <c r="E311" s="1463"/>
      <c r="F311" s="1463"/>
      <c r="G311" s="1463"/>
      <c r="H311" s="1495" t="s">
        <v>1881</v>
      </c>
      <c r="I311" s="1496" t="s">
        <v>1881</v>
      </c>
      <c r="J311" s="1496" t="s">
        <v>1881</v>
      </c>
      <c r="K311" s="1496" t="s">
        <v>1881</v>
      </c>
      <c r="L311" s="1496" t="s">
        <v>1881</v>
      </c>
      <c r="M311" s="1496" t="s">
        <v>1881</v>
      </c>
      <c r="N311" s="1496" t="s">
        <v>1881</v>
      </c>
      <c r="O311" s="1496" t="s">
        <v>1881</v>
      </c>
      <c r="P311" s="1496" t="s">
        <v>1881</v>
      </c>
      <c r="Q311" s="1496" t="s">
        <v>1881</v>
      </c>
      <c r="R311" s="1496"/>
      <c r="S311" s="1496"/>
      <c r="T311" s="1496"/>
      <c r="U311" s="1496"/>
      <c r="V311" s="1496" t="s">
        <v>1881</v>
      </c>
      <c r="W311" s="1496" t="s">
        <v>1881</v>
      </c>
      <c r="X311" s="1496" t="s">
        <v>1881</v>
      </c>
      <c r="Y311" s="1496" t="s">
        <v>1881</v>
      </c>
      <c r="Z311" s="1496" t="s">
        <v>1881</v>
      </c>
      <c r="AA311" s="1496" t="s">
        <v>1881</v>
      </c>
      <c r="AB311" s="1496" t="s">
        <v>1881</v>
      </c>
      <c r="AC311" s="1497" t="s">
        <v>1881</v>
      </c>
      <c r="AD311" s="804">
        <f>SUM(AD312:AD314)</f>
        <v>0</v>
      </c>
      <c r="AE311" s="803" t="s">
        <v>3457</v>
      </c>
      <c r="AF311" s="644" t="s">
        <v>3458</v>
      </c>
      <c r="AG311" s="784"/>
      <c r="AH311" s="805">
        <f ca="1">SUM(AH312:AH314)</f>
        <v>0</v>
      </c>
      <c r="AI311" s="805">
        <f ca="1">SUM(AI312:AI314)</f>
        <v>0</v>
      </c>
    </row>
    <row r="312" spans="1:35" s="793" customFormat="1" ht="30" customHeight="1">
      <c r="A312" s="665" t="s">
        <v>2617</v>
      </c>
      <c r="B312" s="1411" t="s">
        <v>1882</v>
      </c>
      <c r="C312" s="1412"/>
      <c r="D312" s="1412"/>
      <c r="E312" s="1412"/>
      <c r="F312" s="1412"/>
      <c r="G312" s="1412"/>
      <c r="H312" s="1445" t="s">
        <v>1883</v>
      </c>
      <c r="I312" s="1446" t="s">
        <v>3395</v>
      </c>
      <c r="J312" s="1446" t="s">
        <v>3395</v>
      </c>
      <c r="K312" s="1446" t="s">
        <v>3395</v>
      </c>
      <c r="L312" s="1446" t="s">
        <v>3395</v>
      </c>
      <c r="M312" s="1446" t="s">
        <v>3395</v>
      </c>
      <c r="N312" s="1446" t="s">
        <v>3395</v>
      </c>
      <c r="O312" s="1446" t="s">
        <v>3395</v>
      </c>
      <c r="P312" s="1446" t="s">
        <v>3395</v>
      </c>
      <c r="Q312" s="1446" t="s">
        <v>3395</v>
      </c>
      <c r="R312" s="1446"/>
      <c r="S312" s="1446"/>
      <c r="T312" s="1446"/>
      <c r="U312" s="1446"/>
      <c r="V312" s="1446" t="s">
        <v>3395</v>
      </c>
      <c r="W312" s="1446" t="s">
        <v>3395</v>
      </c>
      <c r="X312" s="1446" t="s">
        <v>3395</v>
      </c>
      <c r="Y312" s="1446" t="s">
        <v>3395</v>
      </c>
      <c r="Z312" s="1446" t="s">
        <v>3395</v>
      </c>
      <c r="AA312" s="1446" t="s">
        <v>3395</v>
      </c>
      <c r="AB312" s="1446" t="s">
        <v>3395</v>
      </c>
      <c r="AC312" s="1447" t="s">
        <v>3395</v>
      </c>
      <c r="AD312" s="792">
        <f>ROUND((AH312/1000),0)</f>
        <v>0</v>
      </c>
      <c r="AE312" s="665" t="s">
        <v>3457</v>
      </c>
      <c r="AG312" s="784"/>
      <c r="AH312" s="794">
        <f ca="1">'Alimentazione CE Costi'!H390</f>
        <v>0</v>
      </c>
      <c r="AI312" s="794">
        <f ca="1">'Alimentazione CE Costi'!I390</f>
        <v>0</v>
      </c>
    </row>
    <row r="313" spans="1:35" s="793" customFormat="1" ht="30" customHeight="1">
      <c r="A313" s="665"/>
      <c r="B313" s="1411" t="s">
        <v>3396</v>
      </c>
      <c r="C313" s="1412"/>
      <c r="D313" s="1412"/>
      <c r="E313" s="1412"/>
      <c r="F313" s="1412"/>
      <c r="G313" s="1412"/>
      <c r="H313" s="1445" t="s">
        <v>3397</v>
      </c>
      <c r="I313" s="1446" t="s">
        <v>3398</v>
      </c>
      <c r="J313" s="1446" t="s">
        <v>3398</v>
      </c>
      <c r="K313" s="1446" t="s">
        <v>3398</v>
      </c>
      <c r="L313" s="1446" t="s">
        <v>3398</v>
      </c>
      <c r="M313" s="1446" t="s">
        <v>3398</v>
      </c>
      <c r="N313" s="1446" t="s">
        <v>3398</v>
      </c>
      <c r="O313" s="1446" t="s">
        <v>3398</v>
      </c>
      <c r="P313" s="1446" t="s">
        <v>3398</v>
      </c>
      <c r="Q313" s="1446" t="s">
        <v>3398</v>
      </c>
      <c r="R313" s="1446"/>
      <c r="S313" s="1446"/>
      <c r="T313" s="1446"/>
      <c r="U313" s="1446"/>
      <c r="V313" s="1446" t="s">
        <v>3398</v>
      </c>
      <c r="W313" s="1446" t="s">
        <v>3398</v>
      </c>
      <c r="X313" s="1446" t="s">
        <v>3398</v>
      </c>
      <c r="Y313" s="1446" t="s">
        <v>3398</v>
      </c>
      <c r="Z313" s="1446" t="s">
        <v>3398</v>
      </c>
      <c r="AA313" s="1446" t="s">
        <v>3398</v>
      </c>
      <c r="AB313" s="1446" t="s">
        <v>3398</v>
      </c>
      <c r="AC313" s="1447" t="s">
        <v>3398</v>
      </c>
      <c r="AD313" s="792">
        <f>ROUND((AH313/1000),0)</f>
        <v>0</v>
      </c>
      <c r="AE313" s="665" t="s">
        <v>3457</v>
      </c>
      <c r="AG313" s="784"/>
      <c r="AH313" s="794">
        <f ca="1">'Alimentazione CE Costi'!H391</f>
        <v>0</v>
      </c>
      <c r="AI313" s="794">
        <f ca="1">'Alimentazione CE Costi'!I391</f>
        <v>0</v>
      </c>
    </row>
    <row r="314" spans="1:35" s="793" customFormat="1" ht="30" customHeight="1">
      <c r="A314" s="665" t="s">
        <v>847</v>
      </c>
      <c r="B314" s="1411" t="s">
        <v>3399</v>
      </c>
      <c r="C314" s="1412"/>
      <c r="D314" s="1412"/>
      <c r="E314" s="1412"/>
      <c r="F314" s="1412"/>
      <c r="G314" s="1412"/>
      <c r="H314" s="1445" t="s">
        <v>3400</v>
      </c>
      <c r="I314" s="1446" t="s">
        <v>3401</v>
      </c>
      <c r="J314" s="1446" t="s">
        <v>3401</v>
      </c>
      <c r="K314" s="1446" t="s">
        <v>3401</v>
      </c>
      <c r="L314" s="1446" t="s">
        <v>3401</v>
      </c>
      <c r="M314" s="1446" t="s">
        <v>3401</v>
      </c>
      <c r="N314" s="1446" t="s">
        <v>3401</v>
      </c>
      <c r="O314" s="1446" t="s">
        <v>3401</v>
      </c>
      <c r="P314" s="1446" t="s">
        <v>3401</v>
      </c>
      <c r="Q314" s="1446" t="s">
        <v>3401</v>
      </c>
      <c r="R314" s="1446"/>
      <c r="S314" s="1446"/>
      <c r="T314" s="1446"/>
      <c r="U314" s="1446"/>
      <c r="V314" s="1446" t="s">
        <v>3401</v>
      </c>
      <c r="W314" s="1446" t="s">
        <v>3401</v>
      </c>
      <c r="X314" s="1446" t="s">
        <v>3401</v>
      </c>
      <c r="Y314" s="1446" t="s">
        <v>3401</v>
      </c>
      <c r="Z314" s="1446" t="s">
        <v>3401</v>
      </c>
      <c r="AA314" s="1446" t="s">
        <v>3401</v>
      </c>
      <c r="AB314" s="1446" t="s">
        <v>3401</v>
      </c>
      <c r="AC314" s="1447" t="s">
        <v>3401</v>
      </c>
      <c r="AD314" s="792">
        <f>ROUND((AH314/1000),0)</f>
        <v>0</v>
      </c>
      <c r="AE314" s="665" t="s">
        <v>3457</v>
      </c>
      <c r="AG314" s="784"/>
      <c r="AH314" s="794">
        <f ca="1">'Alimentazione CE Costi'!H392</f>
        <v>0</v>
      </c>
      <c r="AI314" s="794">
        <f ca="1">'Alimentazione CE Costi'!I392</f>
        <v>0</v>
      </c>
    </row>
    <row r="315" spans="1:35" s="793" customFormat="1">
      <c r="A315" s="795"/>
      <c r="B315" s="1464" t="s">
        <v>3402</v>
      </c>
      <c r="C315" s="1465"/>
      <c r="D315" s="1465"/>
      <c r="E315" s="1465"/>
      <c r="F315" s="1465"/>
      <c r="G315" s="1465"/>
      <c r="H315" s="1471" t="s">
        <v>3403</v>
      </c>
      <c r="I315" s="1472" t="s">
        <v>3403</v>
      </c>
      <c r="J315" s="1472" t="s">
        <v>3403</v>
      </c>
      <c r="K315" s="1472" t="s">
        <v>3403</v>
      </c>
      <c r="L315" s="1472" t="s">
        <v>3403</v>
      </c>
      <c r="M315" s="1472" t="s">
        <v>3403</v>
      </c>
      <c r="N315" s="1472" t="s">
        <v>3403</v>
      </c>
      <c r="O315" s="1472" t="s">
        <v>3403</v>
      </c>
      <c r="P315" s="1472" t="s">
        <v>3403</v>
      </c>
      <c r="Q315" s="1472" t="s">
        <v>3403</v>
      </c>
      <c r="R315" s="1472"/>
      <c r="S315" s="1472"/>
      <c r="T315" s="1472"/>
      <c r="U315" s="1472"/>
      <c r="V315" s="1472" t="s">
        <v>3403</v>
      </c>
      <c r="W315" s="1472" t="s">
        <v>3403</v>
      </c>
      <c r="X315" s="1472" t="s">
        <v>3403</v>
      </c>
      <c r="Y315" s="1472" t="s">
        <v>3403</v>
      </c>
      <c r="Z315" s="1472" t="s">
        <v>3403</v>
      </c>
      <c r="AA315" s="1472" t="s">
        <v>3403</v>
      </c>
      <c r="AB315" s="1472" t="s">
        <v>3403</v>
      </c>
      <c r="AC315" s="1473" t="s">
        <v>3403</v>
      </c>
      <c r="AD315" s="825">
        <f>SUM(AD316:AD317)</f>
        <v>66</v>
      </c>
      <c r="AE315" s="795" t="s">
        <v>3457</v>
      </c>
      <c r="AF315" s="644" t="s">
        <v>3458</v>
      </c>
      <c r="AG315" s="784"/>
      <c r="AH315" s="826">
        <f ca="1">SUM(AH316:AH317)</f>
        <v>66000</v>
      </c>
      <c r="AI315" s="826">
        <f ca="1">SUM(AI316:AI317)</f>
        <v>66000</v>
      </c>
    </row>
    <row r="316" spans="1:35" s="793" customFormat="1">
      <c r="A316" s="665"/>
      <c r="B316" s="1411" t="s">
        <v>3404</v>
      </c>
      <c r="C316" s="1412"/>
      <c r="D316" s="1412"/>
      <c r="E316" s="1412"/>
      <c r="F316" s="1412"/>
      <c r="G316" s="1412"/>
      <c r="H316" s="1448" t="s">
        <v>1916</v>
      </c>
      <c r="I316" s="1449" t="s">
        <v>1916</v>
      </c>
      <c r="J316" s="1449" t="s">
        <v>1916</v>
      </c>
      <c r="K316" s="1449" t="s">
        <v>1916</v>
      </c>
      <c r="L316" s="1449" t="s">
        <v>1916</v>
      </c>
      <c r="M316" s="1449" t="s">
        <v>1916</v>
      </c>
      <c r="N316" s="1449" t="s">
        <v>1916</v>
      </c>
      <c r="O316" s="1449" t="s">
        <v>1916</v>
      </c>
      <c r="P316" s="1449" t="s">
        <v>1916</v>
      </c>
      <c r="Q316" s="1449" t="s">
        <v>1916</v>
      </c>
      <c r="R316" s="1449"/>
      <c r="S316" s="1449"/>
      <c r="T316" s="1449"/>
      <c r="U316" s="1449"/>
      <c r="V316" s="1449" t="s">
        <v>1916</v>
      </c>
      <c r="W316" s="1449" t="s">
        <v>1916</v>
      </c>
      <c r="X316" s="1449" t="s">
        <v>1916</v>
      </c>
      <c r="Y316" s="1449" t="s">
        <v>1916</v>
      </c>
      <c r="Z316" s="1449" t="s">
        <v>1916</v>
      </c>
      <c r="AA316" s="1449" t="s">
        <v>1916</v>
      </c>
      <c r="AB316" s="1449" t="s">
        <v>1916</v>
      </c>
      <c r="AC316" s="1450" t="s">
        <v>1916</v>
      </c>
      <c r="AD316" s="792">
        <f>ROUND((AH316/1000),0)</f>
        <v>2</v>
      </c>
      <c r="AE316" s="665" t="s">
        <v>3457</v>
      </c>
      <c r="AG316" s="784"/>
      <c r="AH316" s="794">
        <f ca="1">'Alimentazione CE Costi'!H394</f>
        <v>2000</v>
      </c>
      <c r="AI316" s="794">
        <f ca="1">'Alimentazione CE Costi'!I394</f>
        <v>2000</v>
      </c>
    </row>
    <row r="317" spans="1:35" s="793" customFormat="1">
      <c r="A317" s="665"/>
      <c r="B317" s="1411" t="s">
        <v>1917</v>
      </c>
      <c r="C317" s="1412"/>
      <c r="D317" s="1412"/>
      <c r="E317" s="1412"/>
      <c r="F317" s="1412"/>
      <c r="G317" s="1412"/>
      <c r="H317" s="1448" t="s">
        <v>1918</v>
      </c>
      <c r="I317" s="1449" t="s">
        <v>1918</v>
      </c>
      <c r="J317" s="1449" t="s">
        <v>1918</v>
      </c>
      <c r="K317" s="1449" t="s">
        <v>1918</v>
      </c>
      <c r="L317" s="1449" t="s">
        <v>1918</v>
      </c>
      <c r="M317" s="1449" t="s">
        <v>1918</v>
      </c>
      <c r="N317" s="1449" t="s">
        <v>1918</v>
      </c>
      <c r="O317" s="1449" t="s">
        <v>1918</v>
      </c>
      <c r="P317" s="1449" t="s">
        <v>1918</v>
      </c>
      <c r="Q317" s="1449" t="s">
        <v>1918</v>
      </c>
      <c r="R317" s="1449"/>
      <c r="S317" s="1449"/>
      <c r="T317" s="1449"/>
      <c r="U317" s="1449"/>
      <c r="V317" s="1449" t="s">
        <v>1918</v>
      </c>
      <c r="W317" s="1449" t="s">
        <v>1918</v>
      </c>
      <c r="X317" s="1449" t="s">
        <v>1918</v>
      </c>
      <c r="Y317" s="1449" t="s">
        <v>1918</v>
      </c>
      <c r="Z317" s="1449" t="s">
        <v>1918</v>
      </c>
      <c r="AA317" s="1449" t="s">
        <v>1918</v>
      </c>
      <c r="AB317" s="1449" t="s">
        <v>1918</v>
      </c>
      <c r="AC317" s="1450" t="s">
        <v>1918</v>
      </c>
      <c r="AD317" s="792">
        <f>ROUND((AH317/1000),0)</f>
        <v>64</v>
      </c>
      <c r="AE317" s="665" t="s">
        <v>3457</v>
      </c>
      <c r="AG317" s="784"/>
      <c r="AH317" s="794">
        <f ca="1">'Alimentazione CE Costi'!H395</f>
        <v>64000</v>
      </c>
      <c r="AI317" s="794">
        <f ca="1">'Alimentazione CE Costi'!I395</f>
        <v>64000</v>
      </c>
    </row>
    <row r="318" spans="1:35" s="793" customFormat="1">
      <c r="A318" s="782"/>
      <c r="B318" s="1413" t="s">
        <v>1919</v>
      </c>
      <c r="C318" s="1414"/>
      <c r="D318" s="1414"/>
      <c r="E318" s="1414"/>
      <c r="F318" s="1414"/>
      <c r="G318" s="1414"/>
      <c r="H318" s="1415" t="s">
        <v>1920</v>
      </c>
      <c r="I318" s="1416" t="s">
        <v>1920</v>
      </c>
      <c r="J318" s="1416" t="s">
        <v>1920</v>
      </c>
      <c r="K318" s="1416" t="s">
        <v>1920</v>
      </c>
      <c r="L318" s="1416" t="s">
        <v>1920</v>
      </c>
      <c r="M318" s="1416" t="s">
        <v>1920</v>
      </c>
      <c r="N318" s="1416" t="s">
        <v>1920</v>
      </c>
      <c r="O318" s="1416" t="s">
        <v>1920</v>
      </c>
      <c r="P318" s="1416" t="s">
        <v>1920</v>
      </c>
      <c r="Q318" s="1416" t="s">
        <v>1920</v>
      </c>
      <c r="R318" s="1416"/>
      <c r="S318" s="1416"/>
      <c r="T318" s="1416"/>
      <c r="U318" s="1416"/>
      <c r="V318" s="1416" t="s">
        <v>1920</v>
      </c>
      <c r="W318" s="1416" t="s">
        <v>1920</v>
      </c>
      <c r="X318" s="1416" t="s">
        <v>1920</v>
      </c>
      <c r="Y318" s="1416" t="s">
        <v>1920</v>
      </c>
      <c r="Z318" s="1416" t="s">
        <v>1920</v>
      </c>
      <c r="AA318" s="1416" t="s">
        <v>1920</v>
      </c>
      <c r="AB318" s="1416" t="s">
        <v>1920</v>
      </c>
      <c r="AC318" s="1417" t="s">
        <v>1920</v>
      </c>
      <c r="AD318" s="783">
        <f>SUM(AD319:AD325)</f>
        <v>1580</v>
      </c>
      <c r="AE318" s="782" t="s">
        <v>3457</v>
      </c>
      <c r="AF318" s="644" t="s">
        <v>3458</v>
      </c>
      <c r="AG318" s="784"/>
      <c r="AH318" s="785">
        <f ca="1">SUM(AH319:AH325)</f>
        <v>1578849</v>
      </c>
      <c r="AI318" s="785">
        <f ca="1">SUM(AI319:AI325)</f>
        <v>1609349</v>
      </c>
    </row>
    <row r="319" spans="1:35" s="793" customFormat="1">
      <c r="A319" s="665"/>
      <c r="B319" s="1411" t="s">
        <v>1921</v>
      </c>
      <c r="C319" s="1412"/>
      <c r="D319" s="1412"/>
      <c r="E319" s="1412"/>
      <c r="F319" s="1412"/>
      <c r="G319" s="1412"/>
      <c r="H319" s="1448" t="s">
        <v>1922</v>
      </c>
      <c r="I319" s="1449" t="s">
        <v>1923</v>
      </c>
      <c r="J319" s="1449" t="s">
        <v>1923</v>
      </c>
      <c r="K319" s="1449" t="s">
        <v>1923</v>
      </c>
      <c r="L319" s="1449" t="s">
        <v>1923</v>
      </c>
      <c r="M319" s="1449" t="s">
        <v>1923</v>
      </c>
      <c r="N319" s="1449" t="s">
        <v>1923</v>
      </c>
      <c r="O319" s="1449" t="s">
        <v>1923</v>
      </c>
      <c r="P319" s="1449" t="s">
        <v>1923</v>
      </c>
      <c r="Q319" s="1449" t="s">
        <v>1923</v>
      </c>
      <c r="R319" s="1449"/>
      <c r="S319" s="1449"/>
      <c r="T319" s="1449"/>
      <c r="U319" s="1449"/>
      <c r="V319" s="1449" t="s">
        <v>1923</v>
      </c>
      <c r="W319" s="1449" t="s">
        <v>1923</v>
      </c>
      <c r="X319" s="1449" t="s">
        <v>1923</v>
      </c>
      <c r="Y319" s="1449" t="s">
        <v>1923</v>
      </c>
      <c r="Z319" s="1449" t="s">
        <v>1923</v>
      </c>
      <c r="AA319" s="1449" t="s">
        <v>1923</v>
      </c>
      <c r="AB319" s="1449" t="s">
        <v>1923</v>
      </c>
      <c r="AC319" s="1450" t="s">
        <v>1923</v>
      </c>
      <c r="AD319" s="792">
        <f t="shared" ref="AD319:AD325" si="13">ROUND((AH319/1000),0)</f>
        <v>45</v>
      </c>
      <c r="AE319" s="665" t="s">
        <v>3457</v>
      </c>
      <c r="AG319" s="784"/>
      <c r="AH319" s="794">
        <f ca="1">'Alimentazione CE Costi'!H397</f>
        <v>45000</v>
      </c>
      <c r="AI319" s="794">
        <f ca="1">'Alimentazione CE Costi'!I397</f>
        <v>45000</v>
      </c>
    </row>
    <row r="320" spans="1:35" s="793" customFormat="1">
      <c r="A320" s="827"/>
      <c r="B320" s="1411" t="s">
        <v>1924</v>
      </c>
      <c r="C320" s="1412"/>
      <c r="D320" s="1412"/>
      <c r="E320" s="1412"/>
      <c r="F320" s="1412"/>
      <c r="G320" s="1412"/>
      <c r="H320" s="1448" t="s">
        <v>1925</v>
      </c>
      <c r="I320" s="1449" t="s">
        <v>3406</v>
      </c>
      <c r="J320" s="1449" t="s">
        <v>3406</v>
      </c>
      <c r="K320" s="1449" t="s">
        <v>3406</v>
      </c>
      <c r="L320" s="1449" t="s">
        <v>3406</v>
      </c>
      <c r="M320" s="1449" t="s">
        <v>3406</v>
      </c>
      <c r="N320" s="1449" t="s">
        <v>3406</v>
      </c>
      <c r="O320" s="1449" t="s">
        <v>3406</v>
      </c>
      <c r="P320" s="1449" t="s">
        <v>3406</v>
      </c>
      <c r="Q320" s="1449" t="s">
        <v>3406</v>
      </c>
      <c r="R320" s="1449"/>
      <c r="S320" s="1449"/>
      <c r="T320" s="1449"/>
      <c r="U320" s="1449"/>
      <c r="V320" s="1449" t="s">
        <v>3406</v>
      </c>
      <c r="W320" s="1449" t="s">
        <v>3406</v>
      </c>
      <c r="X320" s="1449" t="s">
        <v>3406</v>
      </c>
      <c r="Y320" s="1449" t="s">
        <v>3406</v>
      </c>
      <c r="Z320" s="1449" t="s">
        <v>3406</v>
      </c>
      <c r="AA320" s="1449" t="s">
        <v>3406</v>
      </c>
      <c r="AB320" s="1449" t="s">
        <v>3406</v>
      </c>
      <c r="AC320" s="1450" t="s">
        <v>3406</v>
      </c>
      <c r="AD320" s="792">
        <f>ROUND((AH320/1000),0)</f>
        <v>228</v>
      </c>
      <c r="AE320" s="665" t="s">
        <v>3457</v>
      </c>
      <c r="AG320" s="784"/>
      <c r="AH320" s="794">
        <f ca="1">'Alimentazione CE Costi'!H399+'Alimentazione CE Costi'!H400+'Alimentazione CE Costi'!H401</f>
        <v>227744</v>
      </c>
      <c r="AI320" s="794">
        <f ca="1">'Alimentazione CE Costi'!I399+'Alimentazione CE Costi'!I400+'Alimentazione CE Costi'!I401</f>
        <v>227744</v>
      </c>
    </row>
    <row r="321" spans="1:35" s="793" customFormat="1">
      <c r="A321" s="827"/>
      <c r="B321" s="1411" t="s">
        <v>3407</v>
      </c>
      <c r="C321" s="1412"/>
      <c r="D321" s="1412"/>
      <c r="E321" s="1412"/>
      <c r="F321" s="1412"/>
      <c r="G321" s="1412"/>
      <c r="H321" s="1448" t="s">
        <v>3408</v>
      </c>
      <c r="I321" s="1449" t="s">
        <v>3406</v>
      </c>
      <c r="J321" s="1449" t="s">
        <v>3406</v>
      </c>
      <c r="K321" s="1449" t="s">
        <v>3406</v>
      </c>
      <c r="L321" s="1449" t="s">
        <v>3406</v>
      </c>
      <c r="M321" s="1449" t="s">
        <v>3406</v>
      </c>
      <c r="N321" s="1449" t="s">
        <v>3406</v>
      </c>
      <c r="O321" s="1449" t="s">
        <v>3406</v>
      </c>
      <c r="P321" s="1449" t="s">
        <v>3406</v>
      </c>
      <c r="Q321" s="1449" t="s">
        <v>3406</v>
      </c>
      <c r="R321" s="1449"/>
      <c r="S321" s="1449"/>
      <c r="T321" s="1449"/>
      <c r="U321" s="1449"/>
      <c r="V321" s="1449" t="s">
        <v>3406</v>
      </c>
      <c r="W321" s="1449" t="s">
        <v>3406</v>
      </c>
      <c r="X321" s="1449" t="s">
        <v>3406</v>
      </c>
      <c r="Y321" s="1449" t="s">
        <v>3406</v>
      </c>
      <c r="Z321" s="1449" t="s">
        <v>3406</v>
      </c>
      <c r="AA321" s="1449" t="s">
        <v>3406</v>
      </c>
      <c r="AB321" s="1449" t="s">
        <v>3406</v>
      </c>
      <c r="AC321" s="1450" t="s">
        <v>3406</v>
      </c>
      <c r="AD321" s="792">
        <f t="shared" si="13"/>
        <v>1187</v>
      </c>
      <c r="AE321" s="665" t="s">
        <v>3457</v>
      </c>
      <c r="AG321" s="784"/>
      <c r="AH321" s="794">
        <f ca="1">'Alimentazione CE Costi'!H402</f>
        <v>1186605</v>
      </c>
      <c r="AI321" s="794">
        <f ca="1">'Alimentazione CE Costi'!I402</f>
        <v>1186605</v>
      </c>
    </row>
    <row r="322" spans="1:35" s="793" customFormat="1">
      <c r="A322" s="827"/>
      <c r="B322" s="1411" t="s">
        <v>3409</v>
      </c>
      <c r="C322" s="1412"/>
      <c r="D322" s="1412"/>
      <c r="E322" s="1412"/>
      <c r="F322" s="1412"/>
      <c r="G322" s="1412"/>
      <c r="H322" s="1448" t="s">
        <v>3410</v>
      </c>
      <c r="I322" s="1449" t="s">
        <v>3411</v>
      </c>
      <c r="J322" s="1449" t="s">
        <v>3411</v>
      </c>
      <c r="K322" s="1449" t="s">
        <v>3411</v>
      </c>
      <c r="L322" s="1449" t="s">
        <v>3411</v>
      </c>
      <c r="M322" s="1449" t="s">
        <v>3411</v>
      </c>
      <c r="N322" s="1449" t="s">
        <v>3411</v>
      </c>
      <c r="O322" s="1449" t="s">
        <v>3411</v>
      </c>
      <c r="P322" s="1449" t="s">
        <v>3411</v>
      </c>
      <c r="Q322" s="1449" t="s">
        <v>3411</v>
      </c>
      <c r="R322" s="1449"/>
      <c r="S322" s="1449"/>
      <c r="T322" s="1449"/>
      <c r="U322" s="1449"/>
      <c r="V322" s="1449" t="s">
        <v>3411</v>
      </c>
      <c r="W322" s="1449" t="s">
        <v>3411</v>
      </c>
      <c r="X322" s="1449" t="s">
        <v>3411</v>
      </c>
      <c r="Y322" s="1449" t="s">
        <v>3411</v>
      </c>
      <c r="Z322" s="1449" t="s">
        <v>3411</v>
      </c>
      <c r="AA322" s="1449" t="s">
        <v>3411</v>
      </c>
      <c r="AB322" s="1449" t="s">
        <v>3411</v>
      </c>
      <c r="AC322" s="1450" t="s">
        <v>3411</v>
      </c>
      <c r="AD322" s="792">
        <f t="shared" si="13"/>
        <v>0</v>
      </c>
      <c r="AE322" s="665" t="s">
        <v>3457</v>
      </c>
      <c r="AG322" s="784"/>
      <c r="AH322" s="794">
        <f ca="1">'Alimentazione CE Costi'!H403</f>
        <v>0</v>
      </c>
      <c r="AI322" s="794">
        <f ca="1">'Alimentazione CE Costi'!I403</f>
        <v>0</v>
      </c>
    </row>
    <row r="323" spans="1:35" s="793" customFormat="1">
      <c r="A323" s="827"/>
      <c r="B323" s="1411" t="s">
        <v>3412</v>
      </c>
      <c r="C323" s="1412"/>
      <c r="D323" s="1412"/>
      <c r="E323" s="1412"/>
      <c r="F323" s="1412"/>
      <c r="G323" s="1412"/>
      <c r="H323" s="1448" t="s">
        <v>3413</v>
      </c>
      <c r="I323" s="1449" t="s">
        <v>3414</v>
      </c>
      <c r="J323" s="1449" t="s">
        <v>3414</v>
      </c>
      <c r="K323" s="1449" t="s">
        <v>3414</v>
      </c>
      <c r="L323" s="1449" t="s">
        <v>3414</v>
      </c>
      <c r="M323" s="1449" t="s">
        <v>3414</v>
      </c>
      <c r="N323" s="1449" t="s">
        <v>3414</v>
      </c>
      <c r="O323" s="1449" t="s">
        <v>3414</v>
      </c>
      <c r="P323" s="1449" t="s">
        <v>3414</v>
      </c>
      <c r="Q323" s="1449" t="s">
        <v>3414</v>
      </c>
      <c r="R323" s="1449"/>
      <c r="S323" s="1449"/>
      <c r="T323" s="1449"/>
      <c r="U323" s="1449"/>
      <c r="V323" s="1449" t="s">
        <v>3414</v>
      </c>
      <c r="W323" s="1449" t="s">
        <v>3414</v>
      </c>
      <c r="X323" s="1449" t="s">
        <v>3414</v>
      </c>
      <c r="Y323" s="1449" t="s">
        <v>3414</v>
      </c>
      <c r="Z323" s="1449" t="s">
        <v>3414</v>
      </c>
      <c r="AA323" s="1449" t="s">
        <v>3414</v>
      </c>
      <c r="AB323" s="1449" t="s">
        <v>3414</v>
      </c>
      <c r="AC323" s="1450" t="s">
        <v>3414</v>
      </c>
      <c r="AD323" s="792">
        <f t="shared" si="13"/>
        <v>5</v>
      </c>
      <c r="AE323" s="665" t="s">
        <v>3457</v>
      </c>
      <c r="AG323" s="784"/>
      <c r="AH323" s="794">
        <f ca="1">'Alimentazione CE Costi'!H404</f>
        <v>5000</v>
      </c>
      <c r="AI323" s="794">
        <f ca="1">'Alimentazione CE Costi'!I404</f>
        <v>5500</v>
      </c>
    </row>
    <row r="324" spans="1:35" s="793" customFormat="1">
      <c r="A324" s="827"/>
      <c r="B324" s="1411" t="s">
        <v>3415</v>
      </c>
      <c r="C324" s="1412"/>
      <c r="D324" s="1412"/>
      <c r="E324" s="1412"/>
      <c r="F324" s="1412"/>
      <c r="G324" s="1412"/>
      <c r="H324" s="1448" t="s">
        <v>3416</v>
      </c>
      <c r="I324" s="1449" t="s">
        <v>3417</v>
      </c>
      <c r="J324" s="1449" t="s">
        <v>3417</v>
      </c>
      <c r="K324" s="1449" t="s">
        <v>3417</v>
      </c>
      <c r="L324" s="1449" t="s">
        <v>3417</v>
      </c>
      <c r="M324" s="1449" t="s">
        <v>3417</v>
      </c>
      <c r="N324" s="1449" t="s">
        <v>3417</v>
      </c>
      <c r="O324" s="1449" t="s">
        <v>3417</v>
      </c>
      <c r="P324" s="1449" t="s">
        <v>3417</v>
      </c>
      <c r="Q324" s="1449" t="s">
        <v>3417</v>
      </c>
      <c r="R324" s="1449"/>
      <c r="S324" s="1449"/>
      <c r="T324" s="1449"/>
      <c r="U324" s="1449"/>
      <c r="V324" s="1449" t="s">
        <v>3417</v>
      </c>
      <c r="W324" s="1449" t="s">
        <v>3417</v>
      </c>
      <c r="X324" s="1449" t="s">
        <v>3417</v>
      </c>
      <c r="Y324" s="1449" t="s">
        <v>3417</v>
      </c>
      <c r="Z324" s="1449" t="s">
        <v>3417</v>
      </c>
      <c r="AA324" s="1449" t="s">
        <v>3417</v>
      </c>
      <c r="AB324" s="1449" t="s">
        <v>3417</v>
      </c>
      <c r="AC324" s="1450" t="s">
        <v>3417</v>
      </c>
      <c r="AD324" s="792">
        <f t="shared" si="13"/>
        <v>115</v>
      </c>
      <c r="AE324" s="665" t="s">
        <v>3457</v>
      </c>
      <c r="AG324" s="784"/>
      <c r="AH324" s="794">
        <f ca="1">'Alimentazione CE Costi'!H406+'Alimentazione CE Costi'!H407+'Alimentazione CE Costi'!H408</f>
        <v>114500</v>
      </c>
      <c r="AI324" s="794">
        <f ca="1">'Alimentazione CE Costi'!I406+'Alimentazione CE Costi'!I407+'Alimentazione CE Costi'!I408</f>
        <v>144500</v>
      </c>
    </row>
    <row r="325" spans="1:35" s="793" customFormat="1">
      <c r="A325" s="830" t="s">
        <v>2617</v>
      </c>
      <c r="B325" s="1411" t="s">
        <v>3418</v>
      </c>
      <c r="C325" s="1412"/>
      <c r="D325" s="1412"/>
      <c r="E325" s="1412"/>
      <c r="F325" s="1412"/>
      <c r="G325" s="1412"/>
      <c r="H325" s="1448" t="s">
        <v>3419</v>
      </c>
      <c r="I325" s="1449" t="s">
        <v>3420</v>
      </c>
      <c r="J325" s="1449" t="s">
        <v>3420</v>
      </c>
      <c r="K325" s="1449" t="s">
        <v>3420</v>
      </c>
      <c r="L325" s="1449" t="s">
        <v>3420</v>
      </c>
      <c r="M325" s="1449" t="s">
        <v>3420</v>
      </c>
      <c r="N325" s="1449" t="s">
        <v>3420</v>
      </c>
      <c r="O325" s="1449" t="s">
        <v>3420</v>
      </c>
      <c r="P325" s="1449" t="s">
        <v>3420</v>
      </c>
      <c r="Q325" s="1449" t="s">
        <v>3420</v>
      </c>
      <c r="R325" s="1449"/>
      <c r="S325" s="1449"/>
      <c r="T325" s="1449"/>
      <c r="U325" s="1449"/>
      <c r="V325" s="1449" t="s">
        <v>3420</v>
      </c>
      <c r="W325" s="1449" t="s">
        <v>3420</v>
      </c>
      <c r="X325" s="1449" t="s">
        <v>3420</v>
      </c>
      <c r="Y325" s="1449" t="s">
        <v>3420</v>
      </c>
      <c r="Z325" s="1449" t="s">
        <v>3420</v>
      </c>
      <c r="AA325" s="1449" t="s">
        <v>3420</v>
      </c>
      <c r="AB325" s="1449" t="s">
        <v>3420</v>
      </c>
      <c r="AC325" s="1450" t="s">
        <v>3420</v>
      </c>
      <c r="AD325" s="792">
        <f t="shared" si="13"/>
        <v>0</v>
      </c>
      <c r="AE325" s="665" t="s">
        <v>3457</v>
      </c>
      <c r="AG325" s="784"/>
      <c r="AH325" s="794">
        <f ca="1">'Alimentazione CE Costi'!H409</f>
        <v>0</v>
      </c>
      <c r="AI325" s="794">
        <f ca="1">'Alimentazione CE Costi'!I409</f>
        <v>0</v>
      </c>
    </row>
    <row r="326" spans="1:35" s="793" customFormat="1">
      <c r="A326" s="782"/>
      <c r="B326" s="1413" t="s">
        <v>3421</v>
      </c>
      <c r="C326" s="1414"/>
      <c r="D326" s="1414"/>
      <c r="E326" s="1414"/>
      <c r="F326" s="1414"/>
      <c r="G326" s="1414"/>
      <c r="H326" s="1415" t="s">
        <v>3422</v>
      </c>
      <c r="I326" s="1416" t="s">
        <v>3422</v>
      </c>
      <c r="J326" s="1416" t="s">
        <v>3422</v>
      </c>
      <c r="K326" s="1416" t="s">
        <v>3422</v>
      </c>
      <c r="L326" s="1416" t="s">
        <v>3422</v>
      </c>
      <c r="M326" s="1416" t="s">
        <v>3422</v>
      </c>
      <c r="N326" s="1416" t="s">
        <v>3422</v>
      </c>
      <c r="O326" s="1416" t="s">
        <v>3422</v>
      </c>
      <c r="P326" s="1416" t="s">
        <v>3422</v>
      </c>
      <c r="Q326" s="1416" t="s">
        <v>3422</v>
      </c>
      <c r="R326" s="1416"/>
      <c r="S326" s="1416"/>
      <c r="T326" s="1416"/>
      <c r="U326" s="1416"/>
      <c r="V326" s="1416" t="s">
        <v>3422</v>
      </c>
      <c r="W326" s="1416" t="s">
        <v>3422</v>
      </c>
      <c r="X326" s="1416" t="s">
        <v>3422</v>
      </c>
      <c r="Y326" s="1416" t="s">
        <v>3422</v>
      </c>
      <c r="Z326" s="1416" t="s">
        <v>3422</v>
      </c>
      <c r="AA326" s="1416" t="s">
        <v>3422</v>
      </c>
      <c r="AB326" s="1416" t="s">
        <v>3422</v>
      </c>
      <c r="AC326" s="1417" t="s">
        <v>3422</v>
      </c>
      <c r="AD326" s="783">
        <f>AD327+AD328+AD331+AD334</f>
        <v>541</v>
      </c>
      <c r="AE326" s="782" t="s">
        <v>3457</v>
      </c>
      <c r="AF326" s="644" t="s">
        <v>3458</v>
      </c>
      <c r="AG326" s="784"/>
      <c r="AH326" s="785">
        <f ca="1">AH327+AH328+AH331+AH334</f>
        <v>540229</v>
      </c>
      <c r="AI326" s="785">
        <f ca="1">AI327+AI328+AI331+AI334</f>
        <v>231590</v>
      </c>
    </row>
    <row r="327" spans="1:35" s="793" customFormat="1">
      <c r="A327" s="665"/>
      <c r="B327" s="1411" t="s">
        <v>3423</v>
      </c>
      <c r="C327" s="1412"/>
      <c r="D327" s="1412"/>
      <c r="E327" s="1412"/>
      <c r="F327" s="1412"/>
      <c r="G327" s="1412"/>
      <c r="H327" s="1448" t="s">
        <v>3424</v>
      </c>
      <c r="I327" s="1449" t="s">
        <v>3425</v>
      </c>
      <c r="J327" s="1449" t="s">
        <v>3425</v>
      </c>
      <c r="K327" s="1449" t="s">
        <v>3425</v>
      </c>
      <c r="L327" s="1449" t="s">
        <v>3425</v>
      </c>
      <c r="M327" s="1449" t="s">
        <v>3425</v>
      </c>
      <c r="N327" s="1449" t="s">
        <v>3425</v>
      </c>
      <c r="O327" s="1449" t="s">
        <v>3425</v>
      </c>
      <c r="P327" s="1449" t="s">
        <v>3425</v>
      </c>
      <c r="Q327" s="1449" t="s">
        <v>3425</v>
      </c>
      <c r="R327" s="1449"/>
      <c r="S327" s="1449"/>
      <c r="T327" s="1449"/>
      <c r="U327" s="1449"/>
      <c r="V327" s="1449" t="s">
        <v>3425</v>
      </c>
      <c r="W327" s="1449" t="s">
        <v>3425</v>
      </c>
      <c r="X327" s="1449" t="s">
        <v>3425</v>
      </c>
      <c r="Y327" s="1449" t="s">
        <v>3425</v>
      </c>
      <c r="Z327" s="1449" t="s">
        <v>3425</v>
      </c>
      <c r="AA327" s="1449" t="s">
        <v>3425</v>
      </c>
      <c r="AB327" s="1449" t="s">
        <v>3425</v>
      </c>
      <c r="AC327" s="1450" t="s">
        <v>3425</v>
      </c>
      <c r="AD327" s="792">
        <f>ROUND((AH327/1000),0)</f>
        <v>36</v>
      </c>
      <c r="AE327" s="665" t="s">
        <v>3457</v>
      </c>
      <c r="AG327" s="784"/>
      <c r="AH327" s="794">
        <f ca="1">'Alimentazione CE Costi'!H412+'Alimentazione CE Costi'!H413</f>
        <v>36000</v>
      </c>
      <c r="AI327" s="794">
        <f ca="1">'Alimentazione CE Costi'!I412+'Alimentazione CE Costi'!I413</f>
        <v>37000</v>
      </c>
    </row>
    <row r="328" spans="1:35" s="793" customFormat="1">
      <c r="A328" s="789"/>
      <c r="B328" s="1418" t="s">
        <v>3426</v>
      </c>
      <c r="C328" s="1419"/>
      <c r="D328" s="1419"/>
      <c r="E328" s="1419"/>
      <c r="F328" s="1419"/>
      <c r="G328" s="1419"/>
      <c r="H328" s="1429" t="s">
        <v>3427</v>
      </c>
      <c r="I328" s="1430" t="s">
        <v>3427</v>
      </c>
      <c r="J328" s="1430" t="s">
        <v>3427</v>
      </c>
      <c r="K328" s="1430" t="s">
        <v>3427</v>
      </c>
      <c r="L328" s="1430" t="s">
        <v>3427</v>
      </c>
      <c r="M328" s="1430" t="s">
        <v>3427</v>
      </c>
      <c r="N328" s="1430" t="s">
        <v>3427</v>
      </c>
      <c r="O328" s="1430" t="s">
        <v>3427</v>
      </c>
      <c r="P328" s="1430" t="s">
        <v>3427</v>
      </c>
      <c r="Q328" s="1430" t="s">
        <v>3427</v>
      </c>
      <c r="R328" s="1430"/>
      <c r="S328" s="1430"/>
      <c r="T328" s="1430"/>
      <c r="U328" s="1430"/>
      <c r="V328" s="1430" t="s">
        <v>3427</v>
      </c>
      <c r="W328" s="1430" t="s">
        <v>3427</v>
      </c>
      <c r="X328" s="1430" t="s">
        <v>3427</v>
      </c>
      <c r="Y328" s="1430" t="s">
        <v>3427</v>
      </c>
      <c r="Z328" s="1430" t="s">
        <v>3427</v>
      </c>
      <c r="AA328" s="1430" t="s">
        <v>3427</v>
      </c>
      <c r="AB328" s="1430" t="s">
        <v>3427</v>
      </c>
      <c r="AC328" s="1431" t="s">
        <v>3427</v>
      </c>
      <c r="AD328" s="788">
        <f>SUM(AD329:AD330)</f>
        <v>505</v>
      </c>
      <c r="AE328" s="789" t="s">
        <v>3457</v>
      </c>
      <c r="AF328" s="644" t="s">
        <v>3458</v>
      </c>
      <c r="AG328" s="784"/>
      <c r="AH328" s="790">
        <f ca="1">SUM(AH329:AH330)</f>
        <v>504229</v>
      </c>
      <c r="AI328" s="790">
        <f ca="1">SUM(AI329:AI330)</f>
        <v>194590</v>
      </c>
    </row>
    <row r="329" spans="1:35" s="793" customFormat="1">
      <c r="A329" s="665"/>
      <c r="B329" s="1411" t="s">
        <v>3428</v>
      </c>
      <c r="C329" s="1412"/>
      <c r="D329" s="1412"/>
      <c r="E329" s="1412"/>
      <c r="F329" s="1412"/>
      <c r="G329" s="1412"/>
      <c r="H329" s="1448" t="s">
        <v>3429</v>
      </c>
      <c r="I329" s="1449" t="s">
        <v>3429</v>
      </c>
      <c r="J329" s="1449" t="s">
        <v>3429</v>
      </c>
      <c r="K329" s="1449" t="s">
        <v>3429</v>
      </c>
      <c r="L329" s="1449" t="s">
        <v>3429</v>
      </c>
      <c r="M329" s="1449" t="s">
        <v>3429</v>
      </c>
      <c r="N329" s="1449" t="s">
        <v>3429</v>
      </c>
      <c r="O329" s="1449" t="s">
        <v>3429</v>
      </c>
      <c r="P329" s="1449" t="s">
        <v>3429</v>
      </c>
      <c r="Q329" s="1449" t="s">
        <v>3429</v>
      </c>
      <c r="R329" s="1449"/>
      <c r="S329" s="1449"/>
      <c r="T329" s="1449"/>
      <c r="U329" s="1449"/>
      <c r="V329" s="1449" t="s">
        <v>3429</v>
      </c>
      <c r="W329" s="1449" t="s">
        <v>3429</v>
      </c>
      <c r="X329" s="1449" t="s">
        <v>3429</v>
      </c>
      <c r="Y329" s="1449" t="s">
        <v>3429</v>
      </c>
      <c r="Z329" s="1449" t="s">
        <v>3429</v>
      </c>
      <c r="AA329" s="1449" t="s">
        <v>3429</v>
      </c>
      <c r="AB329" s="1449" t="s">
        <v>3429</v>
      </c>
      <c r="AC329" s="1450" t="s">
        <v>3429</v>
      </c>
      <c r="AD329" s="792">
        <f>ROUND((AH329/1000),0)</f>
        <v>484</v>
      </c>
      <c r="AE329" s="665" t="s">
        <v>3457</v>
      </c>
      <c r="AG329" s="784"/>
      <c r="AH329" s="794">
        <f ca="1">'Alimentazione CE Costi'!H415</f>
        <v>483540</v>
      </c>
      <c r="AI329" s="794">
        <f ca="1">'Alimentazione CE Costi'!I415</f>
        <v>179590</v>
      </c>
    </row>
    <row r="330" spans="1:35" s="793" customFormat="1">
      <c r="A330" s="665"/>
      <c r="B330" s="1411" t="s">
        <v>3430</v>
      </c>
      <c r="C330" s="1412"/>
      <c r="D330" s="1412"/>
      <c r="E330" s="1412"/>
      <c r="F330" s="1412"/>
      <c r="G330" s="1412"/>
      <c r="H330" s="1448" t="s">
        <v>3431</v>
      </c>
      <c r="I330" s="1449" t="s">
        <v>3431</v>
      </c>
      <c r="J330" s="1449" t="s">
        <v>3431</v>
      </c>
      <c r="K330" s="1449" t="s">
        <v>3431</v>
      </c>
      <c r="L330" s="1449" t="s">
        <v>3431</v>
      </c>
      <c r="M330" s="1449" t="s">
        <v>3431</v>
      </c>
      <c r="N330" s="1449" t="s">
        <v>3431</v>
      </c>
      <c r="O330" s="1449" t="s">
        <v>3431</v>
      </c>
      <c r="P330" s="1449" t="s">
        <v>3431</v>
      </c>
      <c r="Q330" s="1449" t="s">
        <v>3431</v>
      </c>
      <c r="R330" s="1449"/>
      <c r="S330" s="1449"/>
      <c r="T330" s="1449"/>
      <c r="U330" s="1449"/>
      <c r="V330" s="1449" t="s">
        <v>3431</v>
      </c>
      <c r="W330" s="1449" t="s">
        <v>3431</v>
      </c>
      <c r="X330" s="1449" t="s">
        <v>3431</v>
      </c>
      <c r="Y330" s="1449" t="s">
        <v>3431</v>
      </c>
      <c r="Z330" s="1449" t="s">
        <v>3431</v>
      </c>
      <c r="AA330" s="1449" t="s">
        <v>3431</v>
      </c>
      <c r="AB330" s="1449" t="s">
        <v>3431</v>
      </c>
      <c r="AC330" s="1450" t="s">
        <v>3431</v>
      </c>
      <c r="AD330" s="792">
        <f>ROUND((AH330/1000),0)</f>
        <v>21</v>
      </c>
      <c r="AE330" s="665" t="s">
        <v>3457</v>
      </c>
      <c r="AG330" s="784"/>
      <c r="AH330" s="794">
        <f ca="1">'Alimentazione CE Costi'!H417+'Alimentazione CE Costi'!H418+'Alimentazione CE Costi'!H419+'Alimentazione CE Costi'!H420</f>
        <v>20689</v>
      </c>
      <c r="AI330" s="794">
        <f ca="1">'Alimentazione CE Costi'!I417+'Alimentazione CE Costi'!I418+'Alimentazione CE Costi'!I419+'Alimentazione CE Costi'!I420</f>
        <v>15000</v>
      </c>
    </row>
    <row r="331" spans="1:35" s="793" customFormat="1">
      <c r="A331" s="789"/>
      <c r="B331" s="1418" t="s">
        <v>1978</v>
      </c>
      <c r="C331" s="1419"/>
      <c r="D331" s="1419"/>
      <c r="E331" s="1419"/>
      <c r="F331" s="1419"/>
      <c r="G331" s="1419"/>
      <c r="H331" s="1429" t="s">
        <v>2709</v>
      </c>
      <c r="I331" s="1430" t="s">
        <v>2709</v>
      </c>
      <c r="J331" s="1430" t="s">
        <v>2709</v>
      </c>
      <c r="K331" s="1430" t="s">
        <v>2709</v>
      </c>
      <c r="L331" s="1430" t="s">
        <v>2709</v>
      </c>
      <c r="M331" s="1430" t="s">
        <v>2709</v>
      </c>
      <c r="N331" s="1430" t="s">
        <v>2709</v>
      </c>
      <c r="O331" s="1430" t="s">
        <v>2709</v>
      </c>
      <c r="P331" s="1430" t="s">
        <v>2709</v>
      </c>
      <c r="Q331" s="1430" t="s">
        <v>2709</v>
      </c>
      <c r="R331" s="1430"/>
      <c r="S331" s="1430"/>
      <c r="T331" s="1430"/>
      <c r="U331" s="1430"/>
      <c r="V331" s="1430" t="s">
        <v>2709</v>
      </c>
      <c r="W331" s="1430" t="s">
        <v>2709</v>
      </c>
      <c r="X331" s="1430" t="s">
        <v>2709</v>
      </c>
      <c r="Y331" s="1430" t="s">
        <v>2709</v>
      </c>
      <c r="Z331" s="1430" t="s">
        <v>2709</v>
      </c>
      <c r="AA331" s="1430" t="s">
        <v>2709</v>
      </c>
      <c r="AB331" s="1430" t="s">
        <v>2709</v>
      </c>
      <c r="AC331" s="1431" t="s">
        <v>2709</v>
      </c>
      <c r="AD331" s="788">
        <f>SUM(AD332:AD333)</f>
        <v>0</v>
      </c>
      <c r="AE331" s="789" t="s">
        <v>3457</v>
      </c>
      <c r="AF331" s="644" t="s">
        <v>3458</v>
      </c>
      <c r="AG331" s="784"/>
      <c r="AH331" s="790">
        <f ca="1">SUM(AH332:AH333)</f>
        <v>0</v>
      </c>
      <c r="AI331" s="790">
        <f ca="1">SUM(AI332:AI333)</f>
        <v>0</v>
      </c>
    </row>
    <row r="332" spans="1:35" s="793" customFormat="1">
      <c r="A332" s="665"/>
      <c r="B332" s="1411" t="s">
        <v>2710</v>
      </c>
      <c r="C332" s="1412"/>
      <c r="D332" s="1412"/>
      <c r="E332" s="1412"/>
      <c r="F332" s="1412"/>
      <c r="G332" s="1412"/>
      <c r="H332" s="1448" t="s">
        <v>407</v>
      </c>
      <c r="I332" s="1449" t="s">
        <v>407</v>
      </c>
      <c r="J332" s="1449" t="s">
        <v>407</v>
      </c>
      <c r="K332" s="1449" t="s">
        <v>407</v>
      </c>
      <c r="L332" s="1449" t="s">
        <v>407</v>
      </c>
      <c r="M332" s="1449" t="s">
        <v>407</v>
      </c>
      <c r="N332" s="1449" t="s">
        <v>407</v>
      </c>
      <c r="O332" s="1449" t="s">
        <v>407</v>
      </c>
      <c r="P332" s="1449" t="s">
        <v>407</v>
      </c>
      <c r="Q332" s="1449" t="s">
        <v>407</v>
      </c>
      <c r="R332" s="1449"/>
      <c r="S332" s="1449"/>
      <c r="T332" s="1449"/>
      <c r="U332" s="1449"/>
      <c r="V332" s="1449" t="s">
        <v>407</v>
      </c>
      <c r="W332" s="1449" t="s">
        <v>407</v>
      </c>
      <c r="X332" s="1449" t="s">
        <v>407</v>
      </c>
      <c r="Y332" s="1449" t="s">
        <v>407</v>
      </c>
      <c r="Z332" s="1449" t="s">
        <v>407</v>
      </c>
      <c r="AA332" s="1449" t="s">
        <v>407</v>
      </c>
      <c r="AB332" s="1449" t="s">
        <v>407</v>
      </c>
      <c r="AC332" s="1450" t="s">
        <v>407</v>
      </c>
      <c r="AD332" s="792">
        <f>ROUND((AH332/1000),0)</f>
        <v>0</v>
      </c>
      <c r="AE332" s="665" t="s">
        <v>3457</v>
      </c>
      <c r="AG332" s="784"/>
      <c r="AH332" s="794">
        <f ca="1">'Alimentazione CE Costi'!H423+'Alimentazione CE Costi'!H424</f>
        <v>0</v>
      </c>
      <c r="AI332" s="794">
        <f ca="1">'Alimentazione CE Costi'!I423+'Alimentazione CE Costi'!I424</f>
        <v>0</v>
      </c>
    </row>
    <row r="333" spans="1:35" s="793" customFormat="1">
      <c r="A333" s="665"/>
      <c r="B333" s="1411" t="s">
        <v>408</v>
      </c>
      <c r="C333" s="1412"/>
      <c r="D333" s="1412"/>
      <c r="E333" s="1412"/>
      <c r="F333" s="1412"/>
      <c r="G333" s="1412"/>
      <c r="H333" s="1448" t="s">
        <v>409</v>
      </c>
      <c r="I333" s="1449" t="s">
        <v>409</v>
      </c>
      <c r="J333" s="1449" t="s">
        <v>409</v>
      </c>
      <c r="K333" s="1449" t="s">
        <v>409</v>
      </c>
      <c r="L333" s="1449" t="s">
        <v>409</v>
      </c>
      <c r="M333" s="1449" t="s">
        <v>409</v>
      </c>
      <c r="N333" s="1449" t="s">
        <v>409</v>
      </c>
      <c r="O333" s="1449" t="s">
        <v>409</v>
      </c>
      <c r="P333" s="1449" t="s">
        <v>409</v>
      </c>
      <c r="Q333" s="1449" t="s">
        <v>409</v>
      </c>
      <c r="R333" s="1449"/>
      <c r="S333" s="1449"/>
      <c r="T333" s="1449"/>
      <c r="U333" s="1449"/>
      <c r="V333" s="1449" t="s">
        <v>409</v>
      </c>
      <c r="W333" s="1449" t="s">
        <v>409</v>
      </c>
      <c r="X333" s="1449" t="s">
        <v>409</v>
      </c>
      <c r="Y333" s="1449" t="s">
        <v>409</v>
      </c>
      <c r="Z333" s="1449" t="s">
        <v>409</v>
      </c>
      <c r="AA333" s="1449" t="s">
        <v>409</v>
      </c>
      <c r="AB333" s="1449" t="s">
        <v>409</v>
      </c>
      <c r="AC333" s="1450" t="s">
        <v>409</v>
      </c>
      <c r="AD333" s="792">
        <f>ROUND((AH333/1000),0)</f>
        <v>0</v>
      </c>
      <c r="AE333" s="665" t="s">
        <v>3457</v>
      </c>
      <c r="AG333" s="784"/>
      <c r="AH333" s="794">
        <f ca="1">'Alimentazione CE Costi'!H426+'Alimentazione CE Costi'!H427</f>
        <v>0</v>
      </c>
      <c r="AI333" s="794">
        <f ca="1">'Alimentazione CE Costi'!I426+'Alimentazione CE Costi'!I427</f>
        <v>0</v>
      </c>
    </row>
    <row r="334" spans="1:35" s="793" customFormat="1">
      <c r="A334" s="665" t="s">
        <v>2617</v>
      </c>
      <c r="B334" s="1508" t="s">
        <v>410</v>
      </c>
      <c r="C334" s="1509"/>
      <c r="D334" s="1509"/>
      <c r="E334" s="1509"/>
      <c r="F334" s="1509"/>
      <c r="G334" s="1509"/>
      <c r="H334" s="1510" t="s">
        <v>411</v>
      </c>
      <c r="I334" s="1511" t="s">
        <v>412</v>
      </c>
      <c r="J334" s="1511" t="s">
        <v>412</v>
      </c>
      <c r="K334" s="1511" t="s">
        <v>412</v>
      </c>
      <c r="L334" s="1511" t="s">
        <v>412</v>
      </c>
      <c r="M334" s="1511" t="s">
        <v>412</v>
      </c>
      <c r="N334" s="1511" t="s">
        <v>412</v>
      </c>
      <c r="O334" s="1511" t="s">
        <v>412</v>
      </c>
      <c r="P334" s="1511" t="s">
        <v>412</v>
      </c>
      <c r="Q334" s="1511" t="s">
        <v>412</v>
      </c>
      <c r="R334" s="1511"/>
      <c r="S334" s="1511"/>
      <c r="T334" s="1511"/>
      <c r="U334" s="1511"/>
      <c r="V334" s="1511" t="s">
        <v>412</v>
      </c>
      <c r="W334" s="1511" t="s">
        <v>412</v>
      </c>
      <c r="X334" s="1511" t="s">
        <v>412</v>
      </c>
      <c r="Y334" s="1511" t="s">
        <v>412</v>
      </c>
      <c r="Z334" s="1511" t="s">
        <v>412</v>
      </c>
      <c r="AA334" s="1511" t="s">
        <v>412</v>
      </c>
      <c r="AB334" s="1511" t="s">
        <v>412</v>
      </c>
      <c r="AC334" s="1512" t="s">
        <v>412</v>
      </c>
      <c r="AD334" s="792">
        <f>ROUND((AH334/1000),0)</f>
        <v>0</v>
      </c>
      <c r="AE334" s="665" t="s">
        <v>3457</v>
      </c>
      <c r="AG334" s="784"/>
      <c r="AH334" s="831">
        <f ca="1">'Alimentazione CE Costi'!H428</f>
        <v>0</v>
      </c>
      <c r="AI334" s="831">
        <f ca="1">'Alimentazione CE Costi'!I428</f>
        <v>0</v>
      </c>
    </row>
    <row r="335" spans="1:35" s="793" customFormat="1">
      <c r="A335" s="832"/>
      <c r="B335" s="1498" t="s">
        <v>413</v>
      </c>
      <c r="C335" s="1499"/>
      <c r="D335" s="1499"/>
      <c r="E335" s="1499"/>
      <c r="F335" s="1499"/>
      <c r="G335" s="1499"/>
      <c r="H335" s="1505" t="s">
        <v>414</v>
      </c>
      <c r="I335" s="1506" t="s">
        <v>414</v>
      </c>
      <c r="J335" s="1506" t="s">
        <v>414</v>
      </c>
      <c r="K335" s="1506" t="s">
        <v>414</v>
      </c>
      <c r="L335" s="1506" t="s">
        <v>414</v>
      </c>
      <c r="M335" s="1506" t="s">
        <v>414</v>
      </c>
      <c r="N335" s="1506" t="s">
        <v>414</v>
      </c>
      <c r="O335" s="1506" t="s">
        <v>414</v>
      </c>
      <c r="P335" s="1506" t="s">
        <v>414</v>
      </c>
      <c r="Q335" s="1506" t="s">
        <v>414</v>
      </c>
      <c r="R335" s="1506"/>
      <c r="S335" s="1506"/>
      <c r="T335" s="1506"/>
      <c r="U335" s="1506"/>
      <c r="V335" s="1506" t="s">
        <v>414</v>
      </c>
      <c r="W335" s="1506" t="s">
        <v>414</v>
      </c>
      <c r="X335" s="1506" t="s">
        <v>414</v>
      </c>
      <c r="Y335" s="1506" t="s">
        <v>414</v>
      </c>
      <c r="Z335" s="1506" t="s">
        <v>414</v>
      </c>
      <c r="AA335" s="1506" t="s">
        <v>414</v>
      </c>
      <c r="AB335" s="1506" t="s">
        <v>414</v>
      </c>
      <c r="AC335" s="1507" t="s">
        <v>414</v>
      </c>
      <c r="AD335" s="833">
        <f>AD336+AD350+AD359+AD368</f>
        <v>34955</v>
      </c>
      <c r="AE335" s="832" t="s">
        <v>3457</v>
      </c>
      <c r="AF335" s="644" t="s">
        <v>3458</v>
      </c>
      <c r="AG335" s="784"/>
      <c r="AH335" s="834">
        <f>AH336+AH350+AH359+AH368</f>
        <v>34958124</v>
      </c>
      <c r="AI335" s="834">
        <f>AI336+AI350+AI359+AI368</f>
        <v>35934920</v>
      </c>
    </row>
    <row r="336" spans="1:35" s="793" customFormat="1">
      <c r="A336" s="782"/>
      <c r="B336" s="1413" t="s">
        <v>415</v>
      </c>
      <c r="C336" s="1414"/>
      <c r="D336" s="1414"/>
      <c r="E336" s="1414"/>
      <c r="F336" s="1414"/>
      <c r="G336" s="1414"/>
      <c r="H336" s="1415" t="s">
        <v>416</v>
      </c>
      <c r="I336" s="1416" t="s">
        <v>416</v>
      </c>
      <c r="J336" s="1416" t="s">
        <v>416</v>
      </c>
      <c r="K336" s="1416" t="s">
        <v>416</v>
      </c>
      <c r="L336" s="1416" t="s">
        <v>416</v>
      </c>
      <c r="M336" s="1416" t="s">
        <v>416</v>
      </c>
      <c r="N336" s="1416" t="s">
        <v>416</v>
      </c>
      <c r="O336" s="1416" t="s">
        <v>416</v>
      </c>
      <c r="P336" s="1416" t="s">
        <v>416</v>
      </c>
      <c r="Q336" s="1416" t="s">
        <v>416</v>
      </c>
      <c r="R336" s="1416"/>
      <c r="S336" s="1416"/>
      <c r="T336" s="1416"/>
      <c r="U336" s="1416"/>
      <c r="V336" s="1416" t="s">
        <v>416</v>
      </c>
      <c r="W336" s="1416" t="s">
        <v>416</v>
      </c>
      <c r="X336" s="1416" t="s">
        <v>416</v>
      </c>
      <c r="Y336" s="1416" t="s">
        <v>416</v>
      </c>
      <c r="Z336" s="1416" t="s">
        <v>416</v>
      </c>
      <c r="AA336" s="1416" t="s">
        <v>416</v>
      </c>
      <c r="AB336" s="1416" t="s">
        <v>416</v>
      </c>
      <c r="AC336" s="1417" t="s">
        <v>416</v>
      </c>
      <c r="AD336" s="783">
        <f>AD337+AD346</f>
        <v>27786</v>
      </c>
      <c r="AE336" s="782" t="s">
        <v>3457</v>
      </c>
      <c r="AF336" s="644" t="s">
        <v>3458</v>
      </c>
      <c r="AG336" s="784"/>
      <c r="AH336" s="785">
        <f>AH337+AH346</f>
        <v>27786539</v>
      </c>
      <c r="AI336" s="785">
        <f>AI337+AI346</f>
        <v>29153182</v>
      </c>
    </row>
    <row r="337" spans="1:35" s="793" customFormat="1">
      <c r="A337" s="789"/>
      <c r="B337" s="1418" t="s">
        <v>417</v>
      </c>
      <c r="C337" s="1419"/>
      <c r="D337" s="1419"/>
      <c r="E337" s="1419"/>
      <c r="F337" s="1419"/>
      <c r="G337" s="1419"/>
      <c r="H337" s="1429" t="s">
        <v>418</v>
      </c>
      <c r="I337" s="1430" t="s">
        <v>418</v>
      </c>
      <c r="J337" s="1430" t="s">
        <v>418</v>
      </c>
      <c r="K337" s="1430" t="s">
        <v>418</v>
      </c>
      <c r="L337" s="1430" t="s">
        <v>418</v>
      </c>
      <c r="M337" s="1430" t="s">
        <v>418</v>
      </c>
      <c r="N337" s="1430" t="s">
        <v>418</v>
      </c>
      <c r="O337" s="1430" t="s">
        <v>418</v>
      </c>
      <c r="P337" s="1430" t="s">
        <v>418</v>
      </c>
      <c r="Q337" s="1430" t="s">
        <v>418</v>
      </c>
      <c r="R337" s="1430"/>
      <c r="S337" s="1430"/>
      <c r="T337" s="1430"/>
      <c r="U337" s="1430"/>
      <c r="V337" s="1430" t="s">
        <v>418</v>
      </c>
      <c r="W337" s="1430" t="s">
        <v>418</v>
      </c>
      <c r="X337" s="1430" t="s">
        <v>418</v>
      </c>
      <c r="Y337" s="1430" t="s">
        <v>418</v>
      </c>
      <c r="Z337" s="1430" t="s">
        <v>418</v>
      </c>
      <c r="AA337" s="1430" t="s">
        <v>418</v>
      </c>
      <c r="AB337" s="1430" t="s">
        <v>418</v>
      </c>
      <c r="AC337" s="1431" t="s">
        <v>418</v>
      </c>
      <c r="AD337" s="788">
        <f>AD338+AD342</f>
        <v>14139</v>
      </c>
      <c r="AE337" s="789" t="s">
        <v>3457</v>
      </c>
      <c r="AF337" s="644" t="s">
        <v>3458</v>
      </c>
      <c r="AG337" s="784"/>
      <c r="AH337" s="790">
        <f>AH338+AH342</f>
        <v>14139965</v>
      </c>
      <c r="AI337" s="790">
        <f>AI338+AI342</f>
        <v>14829777</v>
      </c>
    </row>
    <row r="338" spans="1:35" s="793" customFormat="1">
      <c r="A338" s="835"/>
      <c r="B338" s="1464" t="s">
        <v>419</v>
      </c>
      <c r="C338" s="1465"/>
      <c r="D338" s="1465"/>
      <c r="E338" s="1465"/>
      <c r="F338" s="1465"/>
      <c r="G338" s="1465"/>
      <c r="H338" s="1471" t="s">
        <v>420</v>
      </c>
      <c r="I338" s="1472" t="s">
        <v>420</v>
      </c>
      <c r="J338" s="1472" t="s">
        <v>420</v>
      </c>
      <c r="K338" s="1472" t="s">
        <v>420</v>
      </c>
      <c r="L338" s="1472" t="s">
        <v>420</v>
      </c>
      <c r="M338" s="1472" t="s">
        <v>420</v>
      </c>
      <c r="N338" s="1472" t="s">
        <v>420</v>
      </c>
      <c r="O338" s="1472" t="s">
        <v>420</v>
      </c>
      <c r="P338" s="1472" t="s">
        <v>420</v>
      </c>
      <c r="Q338" s="1472" t="s">
        <v>420</v>
      </c>
      <c r="R338" s="1472"/>
      <c r="S338" s="1472"/>
      <c r="T338" s="1472"/>
      <c r="U338" s="1472"/>
      <c r="V338" s="1472" t="s">
        <v>420</v>
      </c>
      <c r="W338" s="1472" t="s">
        <v>420</v>
      </c>
      <c r="X338" s="1472" t="s">
        <v>420</v>
      </c>
      <c r="Y338" s="1472" t="s">
        <v>420</v>
      </c>
      <c r="Z338" s="1472" t="s">
        <v>420</v>
      </c>
      <c r="AA338" s="1472" t="s">
        <v>420</v>
      </c>
      <c r="AB338" s="1472" t="s">
        <v>420</v>
      </c>
      <c r="AC338" s="1473" t="s">
        <v>420</v>
      </c>
      <c r="AD338" s="825">
        <f>SUM(AD339:AD341)</f>
        <v>12762</v>
      </c>
      <c r="AE338" s="835" t="s">
        <v>3457</v>
      </c>
      <c r="AF338" s="644" t="s">
        <v>3458</v>
      </c>
      <c r="AG338" s="784"/>
      <c r="AH338" s="826">
        <f>SUM(AH339:AH341)</f>
        <v>12762295</v>
      </c>
      <c r="AI338" s="826">
        <f>SUM(AI339:AI341)</f>
        <v>13374723</v>
      </c>
    </row>
    <row r="339" spans="1:35" s="793" customFormat="1">
      <c r="A339" s="827"/>
      <c r="B339" s="1411" t="s">
        <v>421</v>
      </c>
      <c r="C339" s="1412"/>
      <c r="D339" s="1412"/>
      <c r="E339" s="1412"/>
      <c r="F339" s="1412"/>
      <c r="G339" s="1412"/>
      <c r="H339" s="1448" t="s">
        <v>1356</v>
      </c>
      <c r="I339" s="1449" t="s">
        <v>1357</v>
      </c>
      <c r="J339" s="1449" t="s">
        <v>1357</v>
      </c>
      <c r="K339" s="1449" t="s">
        <v>1357</v>
      </c>
      <c r="L339" s="1449" t="s">
        <v>1357</v>
      </c>
      <c r="M339" s="1449" t="s">
        <v>1357</v>
      </c>
      <c r="N339" s="1449" t="s">
        <v>1357</v>
      </c>
      <c r="O339" s="1449" t="s">
        <v>1357</v>
      </c>
      <c r="P339" s="1449" t="s">
        <v>1357</v>
      </c>
      <c r="Q339" s="1449" t="s">
        <v>1357</v>
      </c>
      <c r="R339" s="1449"/>
      <c r="S339" s="1449"/>
      <c r="T339" s="1449"/>
      <c r="U339" s="1449"/>
      <c r="V339" s="1449" t="s">
        <v>1357</v>
      </c>
      <c r="W339" s="1449" t="s">
        <v>1357</v>
      </c>
      <c r="X339" s="1449" t="s">
        <v>1357</v>
      </c>
      <c r="Y339" s="1449" t="s">
        <v>1357</v>
      </c>
      <c r="Z339" s="1449" t="s">
        <v>1357</v>
      </c>
      <c r="AA339" s="1449" t="s">
        <v>1357</v>
      </c>
      <c r="AB339" s="1449" t="s">
        <v>1357</v>
      </c>
      <c r="AC339" s="1450" t="s">
        <v>1357</v>
      </c>
      <c r="AD339" s="792">
        <f>ROUND((AH339/1000),0)</f>
        <v>11963</v>
      </c>
      <c r="AE339" s="665" t="s">
        <v>3457</v>
      </c>
      <c r="AG339" s="784"/>
      <c r="AH339" s="794">
        <f ca="1">'Alimentazione CE Costi'!H433+'Alimentazione CE Costi'!H434+'Alimentazione CE Costi'!H436+'Alimentazione CE Costi'!H437+'Alimentazione CE Costi'!H439+'Alimentazione CE Costi'!H440+'Alimentazione CE Costi'!H442+'Alimentazione CE Costi'!H443+'Alimentazione CE Costi'!H444+'Alimentazione CE Costi'!H445+'Alimentazione CE Costi'!H447+'Alimentazione CE Costi'!H448</f>
        <v>11963244</v>
      </c>
      <c r="AI339" s="794">
        <f ca="1">'Alimentazione CE Costi'!I433+'Alimentazione CE Costi'!I434+'Alimentazione CE Costi'!I436+'Alimentazione CE Costi'!I437+'Alimentazione CE Costi'!I439+'Alimentazione CE Costi'!I440+'Alimentazione CE Costi'!I442+'Alimentazione CE Costi'!I443+'Alimentazione CE Costi'!I444+'Alimentazione CE Costi'!I445+'Alimentazione CE Costi'!I447+'Alimentazione CE Costi'!I448</f>
        <v>11639418</v>
      </c>
    </row>
    <row r="340" spans="1:35" s="793" customFormat="1">
      <c r="A340" s="827"/>
      <c r="B340" s="1411" t="s">
        <v>1358</v>
      </c>
      <c r="C340" s="1412"/>
      <c r="D340" s="1412"/>
      <c r="E340" s="1412"/>
      <c r="F340" s="1412"/>
      <c r="G340" s="1412"/>
      <c r="H340" s="1448" t="s">
        <v>1359</v>
      </c>
      <c r="I340" s="1449" t="s">
        <v>1357</v>
      </c>
      <c r="J340" s="1449" t="s">
        <v>1357</v>
      </c>
      <c r="K340" s="1449" t="s">
        <v>1357</v>
      </c>
      <c r="L340" s="1449" t="s">
        <v>1357</v>
      </c>
      <c r="M340" s="1449" t="s">
        <v>1357</v>
      </c>
      <c r="N340" s="1449" t="s">
        <v>1357</v>
      </c>
      <c r="O340" s="1449" t="s">
        <v>1357</v>
      </c>
      <c r="P340" s="1449" t="s">
        <v>1357</v>
      </c>
      <c r="Q340" s="1449" t="s">
        <v>1357</v>
      </c>
      <c r="R340" s="1449"/>
      <c r="S340" s="1449"/>
      <c r="T340" s="1449"/>
      <c r="U340" s="1449"/>
      <c r="V340" s="1449" t="s">
        <v>1357</v>
      </c>
      <c r="W340" s="1449" t="s">
        <v>1357</v>
      </c>
      <c r="X340" s="1449" t="s">
        <v>1357</v>
      </c>
      <c r="Y340" s="1449" t="s">
        <v>1357</v>
      </c>
      <c r="Z340" s="1449" t="s">
        <v>1357</v>
      </c>
      <c r="AA340" s="1449" t="s">
        <v>1357</v>
      </c>
      <c r="AB340" s="1449" t="s">
        <v>1357</v>
      </c>
      <c r="AC340" s="1450" t="s">
        <v>1357</v>
      </c>
      <c r="AD340" s="792">
        <f>ROUND((AH340/1000),0)</f>
        <v>799</v>
      </c>
      <c r="AE340" s="665" t="s">
        <v>3457</v>
      </c>
      <c r="AG340" s="784"/>
      <c r="AH340" s="794">
        <f ca="1">'Alimentazione CE Costi'!H450+'Alimentazione CE Costi'!H451+'Alimentazione CE Costi'!H453+'Alimentazione CE Costi'!H454+'Alimentazione CE Costi'!H456+'Alimentazione CE Costi'!H457+'Alimentazione CE Costi'!H459+'Alimentazione CE Costi'!H460+'Alimentazione CE Costi'!H461+'Alimentazione CE Costi'!H462+'Alimentazione CE Costi'!H464+'Alimentazione CE Costi'!H465</f>
        <v>799051</v>
      </c>
      <c r="AI340" s="794">
        <f ca="1">'Alimentazione CE Costi'!I450+'Alimentazione CE Costi'!I451+'Alimentazione CE Costi'!I453+'Alimentazione CE Costi'!I454+'Alimentazione CE Costi'!I456+'Alimentazione CE Costi'!I457+'Alimentazione CE Costi'!I459+'Alimentazione CE Costi'!I460+'Alimentazione CE Costi'!I461+'Alimentazione CE Costi'!I462+'Alimentazione CE Costi'!I464+'Alimentazione CE Costi'!I465</f>
        <v>1735305</v>
      </c>
    </row>
    <row r="341" spans="1:35" s="793" customFormat="1">
      <c r="A341" s="827"/>
      <c r="B341" s="1411" t="s">
        <v>1360</v>
      </c>
      <c r="C341" s="1412"/>
      <c r="D341" s="1412"/>
      <c r="E341" s="1412"/>
      <c r="F341" s="1412"/>
      <c r="G341" s="1412"/>
      <c r="H341" s="1448" t="s">
        <v>2735</v>
      </c>
      <c r="I341" s="1449" t="s">
        <v>1357</v>
      </c>
      <c r="J341" s="1449" t="s">
        <v>1357</v>
      </c>
      <c r="K341" s="1449" t="s">
        <v>1357</v>
      </c>
      <c r="L341" s="1449" t="s">
        <v>1357</v>
      </c>
      <c r="M341" s="1449" t="s">
        <v>1357</v>
      </c>
      <c r="N341" s="1449" t="s">
        <v>1357</v>
      </c>
      <c r="O341" s="1449" t="s">
        <v>1357</v>
      </c>
      <c r="P341" s="1449" t="s">
        <v>1357</v>
      </c>
      <c r="Q341" s="1449" t="s">
        <v>1357</v>
      </c>
      <c r="R341" s="1449"/>
      <c r="S341" s="1449"/>
      <c r="T341" s="1449"/>
      <c r="U341" s="1449"/>
      <c r="V341" s="1449" t="s">
        <v>1357</v>
      </c>
      <c r="W341" s="1449" t="s">
        <v>1357</v>
      </c>
      <c r="X341" s="1449" t="s">
        <v>1357</v>
      </c>
      <c r="Y341" s="1449" t="s">
        <v>1357</v>
      </c>
      <c r="Z341" s="1449" t="s">
        <v>1357</v>
      </c>
      <c r="AA341" s="1449" t="s">
        <v>1357</v>
      </c>
      <c r="AB341" s="1449" t="s">
        <v>1357</v>
      </c>
      <c r="AC341" s="1450" t="s">
        <v>1357</v>
      </c>
      <c r="AD341" s="792">
        <f>ROUND((AH341/1000),0)</f>
        <v>0</v>
      </c>
      <c r="AE341" s="665" t="s">
        <v>3457</v>
      </c>
      <c r="AG341" s="784"/>
      <c r="AH341" s="794">
        <f ca="1">'Alimentazione CE Costi'!H466</f>
        <v>0</v>
      </c>
      <c r="AI341" s="794">
        <f ca="1">'Alimentazione CE Costi'!I466</f>
        <v>0</v>
      </c>
    </row>
    <row r="342" spans="1:35" s="793" customFormat="1">
      <c r="A342" s="835"/>
      <c r="B342" s="1464" t="s">
        <v>2736</v>
      </c>
      <c r="C342" s="1465"/>
      <c r="D342" s="1465"/>
      <c r="E342" s="1465"/>
      <c r="F342" s="1465"/>
      <c r="G342" s="1465"/>
      <c r="H342" s="1471" t="s">
        <v>2737</v>
      </c>
      <c r="I342" s="1472" t="s">
        <v>2737</v>
      </c>
      <c r="J342" s="1472" t="s">
        <v>2737</v>
      </c>
      <c r="K342" s="1472" t="s">
        <v>2737</v>
      </c>
      <c r="L342" s="1472" t="s">
        <v>2737</v>
      </c>
      <c r="M342" s="1472" t="s">
        <v>2737</v>
      </c>
      <c r="N342" s="1472" t="s">
        <v>2737</v>
      </c>
      <c r="O342" s="1472" t="s">
        <v>2737</v>
      </c>
      <c r="P342" s="1472" t="s">
        <v>2737</v>
      </c>
      <c r="Q342" s="1472" t="s">
        <v>2737</v>
      </c>
      <c r="R342" s="1472"/>
      <c r="S342" s="1472"/>
      <c r="T342" s="1472"/>
      <c r="U342" s="1472"/>
      <c r="V342" s="1472" t="s">
        <v>2737</v>
      </c>
      <c r="W342" s="1472" t="s">
        <v>2737</v>
      </c>
      <c r="X342" s="1472" t="s">
        <v>2737</v>
      </c>
      <c r="Y342" s="1472" t="s">
        <v>2737</v>
      </c>
      <c r="Z342" s="1472" t="s">
        <v>2737</v>
      </c>
      <c r="AA342" s="1472" t="s">
        <v>2737</v>
      </c>
      <c r="AB342" s="1472" t="s">
        <v>2737</v>
      </c>
      <c r="AC342" s="1473" t="s">
        <v>2737</v>
      </c>
      <c r="AD342" s="825">
        <f>SUM(AD343:AD345)</f>
        <v>1377</v>
      </c>
      <c r="AE342" s="835" t="s">
        <v>3457</v>
      </c>
      <c r="AF342" s="644" t="s">
        <v>3458</v>
      </c>
      <c r="AG342" s="784"/>
      <c r="AH342" s="826">
        <f ca="1">SUM(AH343:AH345)</f>
        <v>1377670</v>
      </c>
      <c r="AI342" s="826">
        <f ca="1">SUM(AI343:AI345)</f>
        <v>1455054</v>
      </c>
    </row>
    <row r="343" spans="1:35" s="793" customFormat="1">
      <c r="A343" s="827"/>
      <c r="B343" s="1411" t="s">
        <v>2738</v>
      </c>
      <c r="C343" s="1412"/>
      <c r="D343" s="1412"/>
      <c r="E343" s="1412"/>
      <c r="F343" s="1412"/>
      <c r="G343" s="1412"/>
      <c r="H343" s="1448" t="s">
        <v>2739</v>
      </c>
      <c r="I343" s="1449" t="s">
        <v>1357</v>
      </c>
      <c r="J343" s="1449" t="s">
        <v>1357</v>
      </c>
      <c r="K343" s="1449" t="s">
        <v>1357</v>
      </c>
      <c r="L343" s="1449" t="s">
        <v>1357</v>
      </c>
      <c r="M343" s="1449" t="s">
        <v>1357</v>
      </c>
      <c r="N343" s="1449" t="s">
        <v>1357</v>
      </c>
      <c r="O343" s="1449" t="s">
        <v>1357</v>
      </c>
      <c r="P343" s="1449" t="s">
        <v>1357</v>
      </c>
      <c r="Q343" s="1449" t="s">
        <v>1357</v>
      </c>
      <c r="R343" s="1449"/>
      <c r="S343" s="1449"/>
      <c r="T343" s="1449"/>
      <c r="U343" s="1449"/>
      <c r="V343" s="1449" t="s">
        <v>1357</v>
      </c>
      <c r="W343" s="1449" t="s">
        <v>1357</v>
      </c>
      <c r="X343" s="1449" t="s">
        <v>1357</v>
      </c>
      <c r="Y343" s="1449" t="s">
        <v>1357</v>
      </c>
      <c r="Z343" s="1449" t="s">
        <v>1357</v>
      </c>
      <c r="AA343" s="1449" t="s">
        <v>1357</v>
      </c>
      <c r="AB343" s="1449" t="s">
        <v>1357</v>
      </c>
      <c r="AC343" s="1450" t="s">
        <v>1357</v>
      </c>
      <c r="AD343" s="792">
        <f>ROUND((AH343/1000),0)</f>
        <v>1172</v>
      </c>
      <c r="AE343" s="665" t="s">
        <v>3457</v>
      </c>
      <c r="AG343" s="784"/>
      <c r="AH343" s="794">
        <f ca="1">'Alimentazione CE Costi'!H469+'Alimentazione CE Costi'!H470+'Alimentazione CE Costi'!H471+'Alimentazione CE Costi'!H472+'Alimentazione CE Costi'!H474+'Alimentazione CE Costi'!H475+'Alimentazione CE Costi'!H476+'Alimentazione CE Costi'!H477</f>
        <v>1172131</v>
      </c>
      <c r="AI343" s="794">
        <f ca="1">'Alimentazione CE Costi'!I469+'Alimentazione CE Costi'!I470+'Alimentazione CE Costi'!I471+'Alimentazione CE Costi'!I472+'Alimentazione CE Costi'!I474+'Alimentazione CE Costi'!I475+'Alimentazione CE Costi'!I476+'Alimentazione CE Costi'!I477</f>
        <v>1254593</v>
      </c>
    </row>
    <row r="344" spans="1:35" s="793" customFormat="1">
      <c r="A344" s="827"/>
      <c r="B344" s="1411" t="s">
        <v>2740</v>
      </c>
      <c r="C344" s="1412"/>
      <c r="D344" s="1412"/>
      <c r="E344" s="1412"/>
      <c r="F344" s="1412"/>
      <c r="G344" s="1412"/>
      <c r="H344" s="1448" t="s">
        <v>2741</v>
      </c>
      <c r="I344" s="1449" t="s">
        <v>1357</v>
      </c>
      <c r="J344" s="1449" t="s">
        <v>1357</v>
      </c>
      <c r="K344" s="1449" t="s">
        <v>1357</v>
      </c>
      <c r="L344" s="1449" t="s">
        <v>1357</v>
      </c>
      <c r="M344" s="1449" t="s">
        <v>1357</v>
      </c>
      <c r="N344" s="1449" t="s">
        <v>1357</v>
      </c>
      <c r="O344" s="1449" t="s">
        <v>1357</v>
      </c>
      <c r="P344" s="1449" t="s">
        <v>1357</v>
      </c>
      <c r="Q344" s="1449" t="s">
        <v>1357</v>
      </c>
      <c r="R344" s="1449"/>
      <c r="S344" s="1449"/>
      <c r="T344" s="1449"/>
      <c r="U344" s="1449"/>
      <c r="V344" s="1449" t="s">
        <v>1357</v>
      </c>
      <c r="W344" s="1449" t="s">
        <v>1357</v>
      </c>
      <c r="X344" s="1449" t="s">
        <v>1357</v>
      </c>
      <c r="Y344" s="1449" t="s">
        <v>1357</v>
      </c>
      <c r="Z344" s="1449" t="s">
        <v>1357</v>
      </c>
      <c r="AA344" s="1449" t="s">
        <v>1357</v>
      </c>
      <c r="AB344" s="1449" t="s">
        <v>1357</v>
      </c>
      <c r="AC344" s="1450" t="s">
        <v>1357</v>
      </c>
      <c r="AD344" s="792">
        <f>ROUND((AH344/1000),0)-1</f>
        <v>205</v>
      </c>
      <c r="AE344" s="665" t="s">
        <v>3457</v>
      </c>
      <c r="AG344" s="784"/>
      <c r="AH344" s="794">
        <f ca="1">'Alimentazione CE Costi'!H479+'Alimentazione CE Costi'!H480+'Alimentazione CE Costi'!H481+'Alimentazione CE Costi'!H482+'Alimentazione CE Costi'!H484+'Alimentazione CE Costi'!H485+'Alimentazione CE Costi'!H486+'Alimentazione CE Costi'!H487</f>
        <v>205539</v>
      </c>
      <c r="AI344" s="794">
        <f ca="1">'Alimentazione CE Costi'!I479+'Alimentazione CE Costi'!I480+'Alimentazione CE Costi'!I481+'Alimentazione CE Costi'!I482+'Alimentazione CE Costi'!I484+'Alimentazione CE Costi'!I485+'Alimentazione CE Costi'!I486+'Alimentazione CE Costi'!I487</f>
        <v>200461</v>
      </c>
    </row>
    <row r="345" spans="1:35" s="793" customFormat="1">
      <c r="A345" s="827"/>
      <c r="B345" s="1411" t="s">
        <v>2742</v>
      </c>
      <c r="C345" s="1412"/>
      <c r="D345" s="1412"/>
      <c r="E345" s="1412"/>
      <c r="F345" s="1412"/>
      <c r="G345" s="1412"/>
      <c r="H345" s="1448" t="s">
        <v>2743</v>
      </c>
      <c r="I345" s="1449" t="s">
        <v>1357</v>
      </c>
      <c r="J345" s="1449" t="s">
        <v>1357</v>
      </c>
      <c r="K345" s="1449" t="s">
        <v>1357</v>
      </c>
      <c r="L345" s="1449" t="s">
        <v>1357</v>
      </c>
      <c r="M345" s="1449" t="s">
        <v>1357</v>
      </c>
      <c r="N345" s="1449" t="s">
        <v>1357</v>
      </c>
      <c r="O345" s="1449" t="s">
        <v>1357</v>
      </c>
      <c r="P345" s="1449" t="s">
        <v>1357</v>
      </c>
      <c r="Q345" s="1449" t="s">
        <v>1357</v>
      </c>
      <c r="R345" s="1449"/>
      <c r="S345" s="1449"/>
      <c r="T345" s="1449"/>
      <c r="U345" s="1449"/>
      <c r="V345" s="1449" t="s">
        <v>1357</v>
      </c>
      <c r="W345" s="1449" t="s">
        <v>1357</v>
      </c>
      <c r="X345" s="1449" t="s">
        <v>1357</v>
      </c>
      <c r="Y345" s="1449" t="s">
        <v>1357</v>
      </c>
      <c r="Z345" s="1449" t="s">
        <v>1357</v>
      </c>
      <c r="AA345" s="1449" t="s">
        <v>1357</v>
      </c>
      <c r="AB345" s="1449" t="s">
        <v>1357</v>
      </c>
      <c r="AC345" s="1450" t="s">
        <v>1357</v>
      </c>
      <c r="AD345" s="792">
        <f>ROUND((AH345/1000),0)</f>
        <v>0</v>
      </c>
      <c r="AE345" s="665" t="s">
        <v>3457</v>
      </c>
      <c r="AG345" s="784"/>
      <c r="AH345" s="794">
        <f ca="1">'Alimentazione CE Costi'!H488</f>
        <v>0</v>
      </c>
      <c r="AI345" s="794">
        <f ca="1">'Alimentazione CE Costi'!I488</f>
        <v>0</v>
      </c>
    </row>
    <row r="346" spans="1:35" s="793" customFormat="1">
      <c r="A346" s="813"/>
      <c r="B346" s="1418" t="s">
        <v>2744</v>
      </c>
      <c r="C346" s="1419"/>
      <c r="D346" s="1419"/>
      <c r="E346" s="1419"/>
      <c r="F346" s="1419"/>
      <c r="G346" s="1419"/>
      <c r="H346" s="1429" t="s">
        <v>2745</v>
      </c>
      <c r="I346" s="1430" t="s">
        <v>2745</v>
      </c>
      <c r="J346" s="1430" t="s">
        <v>2745</v>
      </c>
      <c r="K346" s="1430" t="s">
        <v>2745</v>
      </c>
      <c r="L346" s="1430" t="s">
        <v>2745</v>
      </c>
      <c r="M346" s="1430" t="s">
        <v>2745</v>
      </c>
      <c r="N346" s="1430" t="s">
        <v>2745</v>
      </c>
      <c r="O346" s="1430" t="s">
        <v>2745</v>
      </c>
      <c r="P346" s="1430" t="s">
        <v>2745</v>
      </c>
      <c r="Q346" s="1430" t="s">
        <v>2745</v>
      </c>
      <c r="R346" s="1430"/>
      <c r="S346" s="1430"/>
      <c r="T346" s="1430"/>
      <c r="U346" s="1430"/>
      <c r="V346" s="1430" t="s">
        <v>2745</v>
      </c>
      <c r="W346" s="1430" t="s">
        <v>2745</v>
      </c>
      <c r="X346" s="1430" t="s">
        <v>2745</v>
      </c>
      <c r="Y346" s="1430" t="s">
        <v>2745</v>
      </c>
      <c r="Z346" s="1430" t="s">
        <v>2745</v>
      </c>
      <c r="AA346" s="1430" t="s">
        <v>2745</v>
      </c>
      <c r="AB346" s="1430" t="s">
        <v>2745</v>
      </c>
      <c r="AC346" s="1431" t="s">
        <v>2745</v>
      </c>
      <c r="AD346" s="788">
        <f>SUM(AD347:AD349)</f>
        <v>13647</v>
      </c>
      <c r="AE346" s="813" t="s">
        <v>3457</v>
      </c>
      <c r="AF346" s="644" t="s">
        <v>3458</v>
      </c>
      <c r="AG346" s="784"/>
      <c r="AH346" s="790">
        <f ca="1">SUM(AH347:AH349)</f>
        <v>13646574</v>
      </c>
      <c r="AI346" s="790">
        <f ca="1">SUM(AI347:AI349)</f>
        <v>14323405</v>
      </c>
    </row>
    <row r="347" spans="1:35" s="793" customFormat="1">
      <c r="A347" s="827"/>
      <c r="B347" s="1411" t="s">
        <v>2746</v>
      </c>
      <c r="C347" s="1412"/>
      <c r="D347" s="1412"/>
      <c r="E347" s="1412"/>
      <c r="F347" s="1412"/>
      <c r="G347" s="1412"/>
      <c r="H347" s="1448" t="s">
        <v>3069</v>
      </c>
      <c r="I347" s="1449" t="s">
        <v>1357</v>
      </c>
      <c r="J347" s="1449" t="s">
        <v>1357</v>
      </c>
      <c r="K347" s="1449" t="s">
        <v>1357</v>
      </c>
      <c r="L347" s="1449" t="s">
        <v>1357</v>
      </c>
      <c r="M347" s="1449" t="s">
        <v>1357</v>
      </c>
      <c r="N347" s="1449" t="s">
        <v>1357</v>
      </c>
      <c r="O347" s="1449" t="s">
        <v>1357</v>
      </c>
      <c r="P347" s="1449" t="s">
        <v>1357</v>
      </c>
      <c r="Q347" s="1449" t="s">
        <v>1357</v>
      </c>
      <c r="R347" s="1449"/>
      <c r="S347" s="1449"/>
      <c r="T347" s="1449"/>
      <c r="U347" s="1449"/>
      <c r="V347" s="1449" t="s">
        <v>1357</v>
      </c>
      <c r="W347" s="1449" t="s">
        <v>1357</v>
      </c>
      <c r="X347" s="1449" t="s">
        <v>1357</v>
      </c>
      <c r="Y347" s="1449" t="s">
        <v>1357</v>
      </c>
      <c r="Z347" s="1449" t="s">
        <v>1357</v>
      </c>
      <c r="AA347" s="1449" t="s">
        <v>1357</v>
      </c>
      <c r="AB347" s="1449" t="s">
        <v>1357</v>
      </c>
      <c r="AC347" s="1450" t="s">
        <v>1357</v>
      </c>
      <c r="AD347" s="792">
        <f>ROUND((AH347/1000),0)</f>
        <v>12949</v>
      </c>
      <c r="AE347" s="665" t="s">
        <v>3457</v>
      </c>
      <c r="AG347" s="784"/>
      <c r="AH347" s="794">
        <f ca="1">'Alimentazione CE Costi'!H491+'Alimentazione CE Costi'!H492+'Alimentazione CE Costi'!H493+'Alimentazione CE Costi'!H494+'Alimentazione CE Costi'!H495+'Alimentazione CE Costi'!H496+'Alimentazione CE Costi'!H497+'Alimentazione CE Costi'!H498+'Alimentazione CE Costi'!H499+'Alimentazione CE Costi'!H500</f>
        <v>12948518</v>
      </c>
      <c r="AI347" s="794">
        <f ca="1">'Alimentazione CE Costi'!I491+'Alimentazione CE Costi'!I492+'Alimentazione CE Costi'!I493+'Alimentazione CE Costi'!I494+'Alimentazione CE Costi'!I495+'Alimentazione CE Costi'!I496+'Alimentazione CE Costi'!I497+'Alimentazione CE Costi'!I498+'Alimentazione CE Costi'!I499+'Alimentazione CE Costi'!I500</f>
        <v>12765161</v>
      </c>
    </row>
    <row r="348" spans="1:35" s="793" customFormat="1">
      <c r="A348" s="827"/>
      <c r="B348" s="1411" t="s">
        <v>3070</v>
      </c>
      <c r="C348" s="1412"/>
      <c r="D348" s="1412"/>
      <c r="E348" s="1412"/>
      <c r="F348" s="1412"/>
      <c r="G348" s="1412"/>
      <c r="H348" s="1448" t="s">
        <v>3071</v>
      </c>
      <c r="I348" s="1449" t="s">
        <v>1357</v>
      </c>
      <c r="J348" s="1449" t="s">
        <v>1357</v>
      </c>
      <c r="K348" s="1449" t="s">
        <v>1357</v>
      </c>
      <c r="L348" s="1449" t="s">
        <v>1357</v>
      </c>
      <c r="M348" s="1449" t="s">
        <v>1357</v>
      </c>
      <c r="N348" s="1449" t="s">
        <v>1357</v>
      </c>
      <c r="O348" s="1449" t="s">
        <v>1357</v>
      </c>
      <c r="P348" s="1449" t="s">
        <v>1357</v>
      </c>
      <c r="Q348" s="1449" t="s">
        <v>1357</v>
      </c>
      <c r="R348" s="1449"/>
      <c r="S348" s="1449"/>
      <c r="T348" s="1449"/>
      <c r="U348" s="1449"/>
      <c r="V348" s="1449" t="s">
        <v>1357</v>
      </c>
      <c r="W348" s="1449" t="s">
        <v>1357</v>
      </c>
      <c r="X348" s="1449" t="s">
        <v>1357</v>
      </c>
      <c r="Y348" s="1449" t="s">
        <v>1357</v>
      </c>
      <c r="Z348" s="1449" t="s">
        <v>1357</v>
      </c>
      <c r="AA348" s="1449" t="s">
        <v>1357</v>
      </c>
      <c r="AB348" s="1449" t="s">
        <v>1357</v>
      </c>
      <c r="AC348" s="1450" t="s">
        <v>1357</v>
      </c>
      <c r="AD348" s="792">
        <f>ROUND((AH348/1000),0)</f>
        <v>698</v>
      </c>
      <c r="AE348" s="665" t="s">
        <v>3457</v>
      </c>
      <c r="AG348" s="784"/>
      <c r="AH348" s="794">
        <f ca="1">'Alimentazione CE Costi'!H502+'Alimentazione CE Costi'!H503+'Alimentazione CE Costi'!H504+'Alimentazione CE Costi'!H505+'Alimentazione CE Costi'!H506+'Alimentazione CE Costi'!H508+'Alimentazione CE Costi'!H509+'Alimentazione CE Costi'!H510+'Alimentazione CE Costi'!H511</f>
        <v>698056</v>
      </c>
      <c r="AI348" s="794">
        <f ca="1">'Alimentazione CE Costi'!I502+'Alimentazione CE Costi'!I503+'Alimentazione CE Costi'!I504+'Alimentazione CE Costi'!I505+'Alimentazione CE Costi'!I506+'Alimentazione CE Costi'!I508+'Alimentazione CE Costi'!I509+'Alimentazione CE Costi'!I510+'Alimentazione CE Costi'!I511</f>
        <v>1558244</v>
      </c>
    </row>
    <row r="349" spans="1:35" s="793" customFormat="1">
      <c r="A349" s="827"/>
      <c r="B349" s="1411" t="s">
        <v>3072</v>
      </c>
      <c r="C349" s="1412"/>
      <c r="D349" s="1412"/>
      <c r="E349" s="1412"/>
      <c r="F349" s="1412"/>
      <c r="G349" s="1412"/>
      <c r="H349" s="1448" t="s">
        <v>3073</v>
      </c>
      <c r="I349" s="1449" t="s">
        <v>1357</v>
      </c>
      <c r="J349" s="1449" t="s">
        <v>1357</v>
      </c>
      <c r="K349" s="1449" t="s">
        <v>1357</v>
      </c>
      <c r="L349" s="1449" t="s">
        <v>1357</v>
      </c>
      <c r="M349" s="1449" t="s">
        <v>1357</v>
      </c>
      <c r="N349" s="1449" t="s">
        <v>1357</v>
      </c>
      <c r="O349" s="1449" t="s">
        <v>1357</v>
      </c>
      <c r="P349" s="1449" t="s">
        <v>1357</v>
      </c>
      <c r="Q349" s="1449" t="s">
        <v>1357</v>
      </c>
      <c r="R349" s="1449"/>
      <c r="S349" s="1449"/>
      <c r="T349" s="1449"/>
      <c r="U349" s="1449"/>
      <c r="V349" s="1449" t="s">
        <v>1357</v>
      </c>
      <c r="W349" s="1449" t="s">
        <v>1357</v>
      </c>
      <c r="X349" s="1449" t="s">
        <v>1357</v>
      </c>
      <c r="Y349" s="1449" t="s">
        <v>1357</v>
      </c>
      <c r="Z349" s="1449" t="s">
        <v>1357</v>
      </c>
      <c r="AA349" s="1449" t="s">
        <v>1357</v>
      </c>
      <c r="AB349" s="1449" t="s">
        <v>1357</v>
      </c>
      <c r="AC349" s="1450" t="s">
        <v>1357</v>
      </c>
      <c r="AD349" s="792">
        <f>ROUND((AH349/1000),0)</f>
        <v>0</v>
      </c>
      <c r="AE349" s="665" t="s">
        <v>3457</v>
      </c>
      <c r="AG349" s="784"/>
      <c r="AH349" s="794">
        <f ca="1">'Alimentazione CE Costi'!H512</f>
        <v>0</v>
      </c>
      <c r="AI349" s="794">
        <f ca="1">'Alimentazione CE Costi'!I512</f>
        <v>0</v>
      </c>
    </row>
    <row r="350" spans="1:35" s="793" customFormat="1">
      <c r="A350" s="836"/>
      <c r="B350" s="1413" t="s">
        <v>3074</v>
      </c>
      <c r="C350" s="1414"/>
      <c r="D350" s="1414"/>
      <c r="E350" s="1414"/>
      <c r="F350" s="1414"/>
      <c r="G350" s="1414"/>
      <c r="H350" s="1415" t="s">
        <v>3075</v>
      </c>
      <c r="I350" s="1416" t="s">
        <v>3075</v>
      </c>
      <c r="J350" s="1416" t="s">
        <v>3075</v>
      </c>
      <c r="K350" s="1416" t="s">
        <v>3075</v>
      </c>
      <c r="L350" s="1416" t="s">
        <v>3075</v>
      </c>
      <c r="M350" s="1416" t="s">
        <v>3075</v>
      </c>
      <c r="N350" s="1416" t="s">
        <v>3075</v>
      </c>
      <c r="O350" s="1416" t="s">
        <v>3075</v>
      </c>
      <c r="P350" s="1416" t="s">
        <v>3075</v>
      </c>
      <c r="Q350" s="1416" t="s">
        <v>3075</v>
      </c>
      <c r="R350" s="1416"/>
      <c r="S350" s="1416"/>
      <c r="T350" s="1416"/>
      <c r="U350" s="1416"/>
      <c r="V350" s="1416" t="s">
        <v>3075</v>
      </c>
      <c r="W350" s="1416" t="s">
        <v>3075</v>
      </c>
      <c r="X350" s="1416" t="s">
        <v>3075</v>
      </c>
      <c r="Y350" s="1416" t="s">
        <v>3075</v>
      </c>
      <c r="Z350" s="1416" t="s">
        <v>3075</v>
      </c>
      <c r="AA350" s="1416" t="s">
        <v>3075</v>
      </c>
      <c r="AB350" s="1416" t="s">
        <v>3075</v>
      </c>
      <c r="AC350" s="1417" t="s">
        <v>3075</v>
      </c>
      <c r="AD350" s="783">
        <f>AD351+AD355</f>
        <v>131</v>
      </c>
      <c r="AE350" s="836" t="s">
        <v>3457</v>
      </c>
      <c r="AF350" s="644" t="s">
        <v>3458</v>
      </c>
      <c r="AG350" s="784"/>
      <c r="AH350" s="785">
        <f ca="1">AH351+AH355</f>
        <v>131414</v>
      </c>
      <c r="AI350" s="785">
        <f ca="1">AI351+AI355</f>
        <v>231820</v>
      </c>
    </row>
    <row r="351" spans="1:35" s="793" customFormat="1">
      <c r="A351" s="813"/>
      <c r="B351" s="1418" t="s">
        <v>3076</v>
      </c>
      <c r="C351" s="1419"/>
      <c r="D351" s="1419"/>
      <c r="E351" s="1419"/>
      <c r="F351" s="1419"/>
      <c r="G351" s="1419"/>
      <c r="H351" s="1429" t="s">
        <v>1357</v>
      </c>
      <c r="I351" s="1430" t="s">
        <v>1357</v>
      </c>
      <c r="J351" s="1430" t="s">
        <v>1357</v>
      </c>
      <c r="K351" s="1430" t="s">
        <v>1357</v>
      </c>
      <c r="L351" s="1430" t="s">
        <v>1357</v>
      </c>
      <c r="M351" s="1430" t="s">
        <v>1357</v>
      </c>
      <c r="N351" s="1430" t="s">
        <v>1357</v>
      </c>
      <c r="O351" s="1430" t="s">
        <v>1357</v>
      </c>
      <c r="P351" s="1430" t="s">
        <v>1357</v>
      </c>
      <c r="Q351" s="1430" t="s">
        <v>1357</v>
      </c>
      <c r="R351" s="1430"/>
      <c r="S351" s="1430"/>
      <c r="T351" s="1430"/>
      <c r="U351" s="1430"/>
      <c r="V351" s="1430" t="s">
        <v>1357</v>
      </c>
      <c r="W351" s="1430" t="s">
        <v>1357</v>
      </c>
      <c r="X351" s="1430" t="s">
        <v>1357</v>
      </c>
      <c r="Y351" s="1430" t="s">
        <v>1357</v>
      </c>
      <c r="Z351" s="1430" t="s">
        <v>1357</v>
      </c>
      <c r="AA351" s="1430" t="s">
        <v>1357</v>
      </c>
      <c r="AB351" s="1430" t="s">
        <v>1357</v>
      </c>
      <c r="AC351" s="1431" t="s">
        <v>1357</v>
      </c>
      <c r="AD351" s="788">
        <f>SUM(AD352:AD354)</f>
        <v>131</v>
      </c>
      <c r="AE351" s="789" t="s">
        <v>3457</v>
      </c>
      <c r="AF351" s="644" t="s">
        <v>3458</v>
      </c>
      <c r="AG351" s="784"/>
      <c r="AH351" s="790">
        <f ca="1">SUM(AH352:AH354)</f>
        <v>131414</v>
      </c>
      <c r="AI351" s="790">
        <f ca="1">SUM(AI352:AI354)</f>
        <v>231820</v>
      </c>
    </row>
    <row r="352" spans="1:35" s="793" customFormat="1">
      <c r="A352" s="827"/>
      <c r="B352" s="1411" t="s">
        <v>3077</v>
      </c>
      <c r="C352" s="1412"/>
      <c r="D352" s="1412"/>
      <c r="E352" s="1412"/>
      <c r="F352" s="1412"/>
      <c r="G352" s="1412"/>
      <c r="H352" s="1448" t="s">
        <v>3078</v>
      </c>
      <c r="I352" s="1449" t="s">
        <v>1357</v>
      </c>
      <c r="J352" s="1449" t="s">
        <v>1357</v>
      </c>
      <c r="K352" s="1449" t="s">
        <v>1357</v>
      </c>
      <c r="L352" s="1449" t="s">
        <v>1357</v>
      </c>
      <c r="M352" s="1449" t="s">
        <v>1357</v>
      </c>
      <c r="N352" s="1449" t="s">
        <v>1357</v>
      </c>
      <c r="O352" s="1449" t="s">
        <v>1357</v>
      </c>
      <c r="P352" s="1449" t="s">
        <v>1357</v>
      </c>
      <c r="Q352" s="1449" t="s">
        <v>1357</v>
      </c>
      <c r="R352" s="1449"/>
      <c r="S352" s="1449"/>
      <c r="T352" s="1449"/>
      <c r="U352" s="1449"/>
      <c r="V352" s="1449" t="s">
        <v>1357</v>
      </c>
      <c r="W352" s="1449" t="s">
        <v>1357</v>
      </c>
      <c r="X352" s="1449" t="s">
        <v>1357</v>
      </c>
      <c r="Y352" s="1449" t="s">
        <v>1357</v>
      </c>
      <c r="Z352" s="1449" t="s">
        <v>1357</v>
      </c>
      <c r="AA352" s="1449" t="s">
        <v>1357</v>
      </c>
      <c r="AB352" s="1449" t="s">
        <v>1357</v>
      </c>
      <c r="AC352" s="1450" t="s">
        <v>1357</v>
      </c>
      <c r="AD352" s="792">
        <f>ROUND((AH352/1000),0)-1</f>
        <v>58</v>
      </c>
      <c r="AE352" s="665" t="s">
        <v>3457</v>
      </c>
      <c r="AG352" s="784"/>
      <c r="AH352" s="794">
        <f ca="1">'Alimentazione CE Costi'!H516+'Alimentazione CE Costi'!H517+'Alimentazione CE Costi'!H518+'Alimentazione CE Costi'!H519+'Alimentazione CE Costi'!H521+'Alimentazione CE Costi'!H522+'Alimentazione CE Costi'!H523+'Alimentazione CE Costi'!H524</f>
        <v>58619</v>
      </c>
      <c r="AI352" s="794">
        <f ca="1">'Alimentazione CE Costi'!I516+'Alimentazione CE Costi'!I517+'Alimentazione CE Costi'!I518+'Alimentazione CE Costi'!I519+'Alimentazione CE Costi'!I521+'Alimentazione CE Costi'!I522+'Alimentazione CE Costi'!I523+'Alimentazione CE Costi'!I524</f>
        <v>197593</v>
      </c>
    </row>
    <row r="353" spans="1:35" s="793" customFormat="1">
      <c r="A353" s="827"/>
      <c r="B353" s="1411" t="s">
        <v>3079</v>
      </c>
      <c r="C353" s="1412"/>
      <c r="D353" s="1412"/>
      <c r="E353" s="1412"/>
      <c r="F353" s="1412"/>
      <c r="G353" s="1412"/>
      <c r="H353" s="1448" t="s">
        <v>3080</v>
      </c>
      <c r="I353" s="1449" t="s">
        <v>1357</v>
      </c>
      <c r="J353" s="1449" t="s">
        <v>1357</v>
      </c>
      <c r="K353" s="1449" t="s">
        <v>1357</v>
      </c>
      <c r="L353" s="1449" t="s">
        <v>1357</v>
      </c>
      <c r="M353" s="1449" t="s">
        <v>1357</v>
      </c>
      <c r="N353" s="1449" t="s">
        <v>1357</v>
      </c>
      <c r="O353" s="1449" t="s">
        <v>1357</v>
      </c>
      <c r="P353" s="1449" t="s">
        <v>1357</v>
      </c>
      <c r="Q353" s="1449" t="s">
        <v>1357</v>
      </c>
      <c r="R353" s="1449"/>
      <c r="S353" s="1449"/>
      <c r="T353" s="1449"/>
      <c r="U353" s="1449"/>
      <c r="V353" s="1449" t="s">
        <v>1357</v>
      </c>
      <c r="W353" s="1449" t="s">
        <v>1357</v>
      </c>
      <c r="X353" s="1449" t="s">
        <v>1357</v>
      </c>
      <c r="Y353" s="1449" t="s">
        <v>1357</v>
      </c>
      <c r="Z353" s="1449" t="s">
        <v>1357</v>
      </c>
      <c r="AA353" s="1449" t="s">
        <v>1357</v>
      </c>
      <c r="AB353" s="1449" t="s">
        <v>1357</v>
      </c>
      <c r="AC353" s="1450" t="s">
        <v>1357</v>
      </c>
      <c r="AD353" s="792">
        <f>ROUND((AH353/1000),0)</f>
        <v>73</v>
      </c>
      <c r="AE353" s="665" t="s">
        <v>3457</v>
      </c>
      <c r="AG353" s="784"/>
      <c r="AH353" s="794">
        <f ca="1">'Alimentazione CE Costi'!H526+'Alimentazione CE Costi'!H527+'Alimentazione CE Costi'!H528+'Alimentazione CE Costi'!H529+'Alimentazione CE Costi'!H531+'Alimentazione CE Costi'!H532+'Alimentazione CE Costi'!H533+'Alimentazione CE Costi'!H534</f>
        <v>72795</v>
      </c>
      <c r="AI353" s="794">
        <f ca="1">'Alimentazione CE Costi'!I526+'Alimentazione CE Costi'!I527+'Alimentazione CE Costi'!I528+'Alimentazione CE Costi'!I529+'Alimentazione CE Costi'!I531+'Alimentazione CE Costi'!I532+'Alimentazione CE Costi'!I533+'Alimentazione CE Costi'!I534</f>
        <v>34227</v>
      </c>
    </row>
    <row r="354" spans="1:35" s="793" customFormat="1">
      <c r="A354" s="827"/>
      <c r="B354" s="1411" t="s">
        <v>3081</v>
      </c>
      <c r="C354" s="1412"/>
      <c r="D354" s="1412"/>
      <c r="E354" s="1412"/>
      <c r="F354" s="1412"/>
      <c r="G354" s="1412"/>
      <c r="H354" s="1448" t="s">
        <v>3082</v>
      </c>
      <c r="I354" s="1449" t="s">
        <v>1357</v>
      </c>
      <c r="J354" s="1449" t="s">
        <v>1357</v>
      </c>
      <c r="K354" s="1449" t="s">
        <v>1357</v>
      </c>
      <c r="L354" s="1449" t="s">
        <v>1357</v>
      </c>
      <c r="M354" s="1449" t="s">
        <v>1357</v>
      </c>
      <c r="N354" s="1449" t="s">
        <v>1357</v>
      </c>
      <c r="O354" s="1449" t="s">
        <v>1357</v>
      </c>
      <c r="P354" s="1449" t="s">
        <v>1357</v>
      </c>
      <c r="Q354" s="1449" t="s">
        <v>1357</v>
      </c>
      <c r="R354" s="1449"/>
      <c r="S354" s="1449"/>
      <c r="T354" s="1449"/>
      <c r="U354" s="1449"/>
      <c r="V354" s="1449" t="s">
        <v>1357</v>
      </c>
      <c r="W354" s="1449" t="s">
        <v>1357</v>
      </c>
      <c r="X354" s="1449" t="s">
        <v>1357</v>
      </c>
      <c r="Y354" s="1449" t="s">
        <v>1357</v>
      </c>
      <c r="Z354" s="1449" t="s">
        <v>1357</v>
      </c>
      <c r="AA354" s="1449" t="s">
        <v>1357</v>
      </c>
      <c r="AB354" s="1449" t="s">
        <v>1357</v>
      </c>
      <c r="AC354" s="1450" t="s">
        <v>1357</v>
      </c>
      <c r="AD354" s="792">
        <f>ROUND((AH354/1000),0)</f>
        <v>0</v>
      </c>
      <c r="AE354" s="665" t="s">
        <v>3457</v>
      </c>
      <c r="AG354" s="784"/>
      <c r="AH354" s="794">
        <f ca="1">'Alimentazione CE Costi'!H535</f>
        <v>0</v>
      </c>
      <c r="AI354" s="794">
        <f ca="1">'Alimentazione CE Costi'!I535</f>
        <v>0</v>
      </c>
    </row>
    <row r="355" spans="1:35" s="793" customFormat="1">
      <c r="A355" s="813"/>
      <c r="B355" s="1418" t="s">
        <v>3083</v>
      </c>
      <c r="C355" s="1419"/>
      <c r="D355" s="1419"/>
      <c r="E355" s="1419"/>
      <c r="F355" s="1419"/>
      <c r="G355" s="1419"/>
      <c r="H355" s="1429" t="s">
        <v>3084</v>
      </c>
      <c r="I355" s="1430" t="s">
        <v>3084</v>
      </c>
      <c r="J355" s="1430" t="s">
        <v>3084</v>
      </c>
      <c r="K355" s="1430" t="s">
        <v>3084</v>
      </c>
      <c r="L355" s="1430" t="s">
        <v>3084</v>
      </c>
      <c r="M355" s="1430" t="s">
        <v>3084</v>
      </c>
      <c r="N355" s="1430" t="s">
        <v>3084</v>
      </c>
      <c r="O355" s="1430" t="s">
        <v>3084</v>
      </c>
      <c r="P355" s="1430" t="s">
        <v>3084</v>
      </c>
      <c r="Q355" s="1430" t="s">
        <v>3084</v>
      </c>
      <c r="R355" s="1430"/>
      <c r="S355" s="1430"/>
      <c r="T355" s="1430"/>
      <c r="U355" s="1430"/>
      <c r="V355" s="1430" t="s">
        <v>3084</v>
      </c>
      <c r="W355" s="1430" t="s">
        <v>3084</v>
      </c>
      <c r="X355" s="1430" t="s">
        <v>3084</v>
      </c>
      <c r="Y355" s="1430" t="s">
        <v>3084</v>
      </c>
      <c r="Z355" s="1430" t="s">
        <v>3084</v>
      </c>
      <c r="AA355" s="1430" t="s">
        <v>3084</v>
      </c>
      <c r="AB355" s="1430" t="s">
        <v>3084</v>
      </c>
      <c r="AC355" s="1431" t="s">
        <v>3084</v>
      </c>
      <c r="AD355" s="788">
        <f>SUM(AD356:AD358)</f>
        <v>0</v>
      </c>
      <c r="AE355" s="789" t="s">
        <v>3457</v>
      </c>
      <c r="AF355" s="644" t="s">
        <v>3458</v>
      </c>
      <c r="AG355" s="784"/>
      <c r="AH355" s="790">
        <f ca="1">SUM(AH356:AH358)</f>
        <v>0</v>
      </c>
      <c r="AI355" s="790">
        <f ca="1">SUM(AI356:AI358)</f>
        <v>0</v>
      </c>
    </row>
    <row r="356" spans="1:35" s="793" customFormat="1">
      <c r="A356" s="827"/>
      <c r="B356" s="1411" t="s">
        <v>3085</v>
      </c>
      <c r="C356" s="1412"/>
      <c r="D356" s="1412"/>
      <c r="E356" s="1412"/>
      <c r="F356" s="1412"/>
      <c r="G356" s="1412"/>
      <c r="H356" s="1448" t="s">
        <v>3086</v>
      </c>
      <c r="I356" s="1449" t="s">
        <v>1357</v>
      </c>
      <c r="J356" s="1449" t="s">
        <v>1357</v>
      </c>
      <c r="K356" s="1449" t="s">
        <v>1357</v>
      </c>
      <c r="L356" s="1449" t="s">
        <v>1357</v>
      </c>
      <c r="M356" s="1449" t="s">
        <v>1357</v>
      </c>
      <c r="N356" s="1449" t="s">
        <v>1357</v>
      </c>
      <c r="O356" s="1449" t="s">
        <v>1357</v>
      </c>
      <c r="P356" s="1449" t="s">
        <v>1357</v>
      </c>
      <c r="Q356" s="1449" t="s">
        <v>1357</v>
      </c>
      <c r="R356" s="1449"/>
      <c r="S356" s="1449"/>
      <c r="T356" s="1449"/>
      <c r="U356" s="1449"/>
      <c r="V356" s="1449" t="s">
        <v>1357</v>
      </c>
      <c r="W356" s="1449" t="s">
        <v>1357</v>
      </c>
      <c r="X356" s="1449" t="s">
        <v>1357</v>
      </c>
      <c r="Y356" s="1449" t="s">
        <v>1357</v>
      </c>
      <c r="Z356" s="1449" t="s">
        <v>1357</v>
      </c>
      <c r="AA356" s="1449" t="s">
        <v>1357</v>
      </c>
      <c r="AB356" s="1449" t="s">
        <v>1357</v>
      </c>
      <c r="AC356" s="1450" t="s">
        <v>1357</v>
      </c>
      <c r="AD356" s="792">
        <f>ROUND((AH356/1000),0)</f>
        <v>0</v>
      </c>
      <c r="AE356" s="665" t="s">
        <v>3457</v>
      </c>
      <c r="AG356" s="784"/>
      <c r="AH356" s="794">
        <f ca="1">'Alimentazione CE Costi'!H538+'Alimentazione CE Costi'!H539+'Alimentazione CE Costi'!H540+'Alimentazione CE Costi'!H541+'Alimentazione CE Costi'!H542+'Alimentazione CE Costi'!H544+'Alimentazione CE Costi'!H545+'Alimentazione CE Costi'!H546+'Alimentazione CE Costi'!H547</f>
        <v>0</v>
      </c>
      <c r="AI356" s="794">
        <f ca="1">'Alimentazione CE Costi'!I538+'Alimentazione CE Costi'!I539+'Alimentazione CE Costi'!I540+'Alimentazione CE Costi'!I541+'Alimentazione CE Costi'!I542+'Alimentazione CE Costi'!I544+'Alimentazione CE Costi'!I545+'Alimentazione CE Costi'!I546+'Alimentazione CE Costi'!I547</f>
        <v>0</v>
      </c>
    </row>
    <row r="357" spans="1:35" s="793" customFormat="1">
      <c r="A357" s="827"/>
      <c r="B357" s="1411" t="s">
        <v>3087</v>
      </c>
      <c r="C357" s="1412"/>
      <c r="D357" s="1412"/>
      <c r="E357" s="1412"/>
      <c r="F357" s="1412"/>
      <c r="G357" s="1412"/>
      <c r="H357" s="1448" t="s">
        <v>3088</v>
      </c>
      <c r="I357" s="1449" t="s">
        <v>1357</v>
      </c>
      <c r="J357" s="1449" t="s">
        <v>1357</v>
      </c>
      <c r="K357" s="1449" t="s">
        <v>1357</v>
      </c>
      <c r="L357" s="1449" t="s">
        <v>1357</v>
      </c>
      <c r="M357" s="1449" t="s">
        <v>1357</v>
      </c>
      <c r="N357" s="1449" t="s">
        <v>1357</v>
      </c>
      <c r="O357" s="1449" t="s">
        <v>1357</v>
      </c>
      <c r="P357" s="1449" t="s">
        <v>1357</v>
      </c>
      <c r="Q357" s="1449" t="s">
        <v>1357</v>
      </c>
      <c r="R357" s="1449"/>
      <c r="S357" s="1449"/>
      <c r="T357" s="1449"/>
      <c r="U357" s="1449"/>
      <c r="V357" s="1449" t="s">
        <v>1357</v>
      </c>
      <c r="W357" s="1449" t="s">
        <v>1357</v>
      </c>
      <c r="X357" s="1449" t="s">
        <v>1357</v>
      </c>
      <c r="Y357" s="1449" t="s">
        <v>1357</v>
      </c>
      <c r="Z357" s="1449" t="s">
        <v>1357</v>
      </c>
      <c r="AA357" s="1449" t="s">
        <v>1357</v>
      </c>
      <c r="AB357" s="1449" t="s">
        <v>1357</v>
      </c>
      <c r="AC357" s="1450" t="s">
        <v>1357</v>
      </c>
      <c r="AD357" s="792">
        <f>ROUND((AH357/1000),0)</f>
        <v>0</v>
      </c>
      <c r="AE357" s="665" t="s">
        <v>3457</v>
      </c>
      <c r="AG357" s="784"/>
      <c r="AH357" s="794">
        <f ca="1">'Alimentazione CE Costi'!H549+'Alimentazione CE Costi'!H550+'Alimentazione CE Costi'!H551+'Alimentazione CE Costi'!H552+'Alimentazione CE Costi'!H553+'Alimentazione CE Costi'!H555+'Alimentazione CE Costi'!H556+'Alimentazione CE Costi'!H557+'Alimentazione CE Costi'!H558</f>
        <v>0</v>
      </c>
      <c r="AI357" s="794">
        <f ca="1">'Alimentazione CE Costi'!I549+'Alimentazione CE Costi'!I550+'Alimentazione CE Costi'!I551+'Alimentazione CE Costi'!I552+'Alimentazione CE Costi'!I553+'Alimentazione CE Costi'!I555+'Alimentazione CE Costi'!I556+'Alimentazione CE Costi'!I557+'Alimentazione CE Costi'!I558</f>
        <v>0</v>
      </c>
    </row>
    <row r="358" spans="1:35" s="793" customFormat="1">
      <c r="A358" s="827"/>
      <c r="B358" s="1411" t="s">
        <v>3089</v>
      </c>
      <c r="C358" s="1412"/>
      <c r="D358" s="1412"/>
      <c r="E358" s="1412"/>
      <c r="F358" s="1412"/>
      <c r="G358" s="1412"/>
      <c r="H358" s="1448" t="s">
        <v>3090</v>
      </c>
      <c r="I358" s="1449" t="s">
        <v>1357</v>
      </c>
      <c r="J358" s="1449" t="s">
        <v>1357</v>
      </c>
      <c r="K358" s="1449" t="s">
        <v>1357</v>
      </c>
      <c r="L358" s="1449" t="s">
        <v>1357</v>
      </c>
      <c r="M358" s="1449" t="s">
        <v>1357</v>
      </c>
      <c r="N358" s="1449" t="s">
        <v>1357</v>
      </c>
      <c r="O358" s="1449" t="s">
        <v>1357</v>
      </c>
      <c r="P358" s="1449" t="s">
        <v>1357</v>
      </c>
      <c r="Q358" s="1449" t="s">
        <v>1357</v>
      </c>
      <c r="R358" s="1449"/>
      <c r="S358" s="1449"/>
      <c r="T358" s="1449"/>
      <c r="U358" s="1449"/>
      <c r="V358" s="1449" t="s">
        <v>1357</v>
      </c>
      <c r="W358" s="1449" t="s">
        <v>1357</v>
      </c>
      <c r="X358" s="1449" t="s">
        <v>1357</v>
      </c>
      <c r="Y358" s="1449" t="s">
        <v>1357</v>
      </c>
      <c r="Z358" s="1449" t="s">
        <v>1357</v>
      </c>
      <c r="AA358" s="1449" t="s">
        <v>1357</v>
      </c>
      <c r="AB358" s="1449" t="s">
        <v>1357</v>
      </c>
      <c r="AC358" s="1450" t="s">
        <v>1357</v>
      </c>
      <c r="AD358" s="792">
        <f>ROUND((AH358/1000),0)</f>
        <v>0</v>
      </c>
      <c r="AE358" s="665" t="s">
        <v>3457</v>
      </c>
      <c r="AG358" s="784"/>
      <c r="AH358" s="794">
        <f ca="1">'Alimentazione CE Costi'!H559</f>
        <v>0</v>
      </c>
      <c r="AI358" s="794">
        <f ca="1">'Alimentazione CE Costi'!I559</f>
        <v>0</v>
      </c>
    </row>
    <row r="359" spans="1:35" s="793" customFormat="1">
      <c r="A359" s="836"/>
      <c r="B359" s="1413" t="s">
        <v>3091</v>
      </c>
      <c r="C359" s="1414"/>
      <c r="D359" s="1414"/>
      <c r="E359" s="1414"/>
      <c r="F359" s="1414"/>
      <c r="G359" s="1414"/>
      <c r="H359" s="1415" t="s">
        <v>3092</v>
      </c>
      <c r="I359" s="1416" t="s">
        <v>3092</v>
      </c>
      <c r="J359" s="1416" t="s">
        <v>3092</v>
      </c>
      <c r="K359" s="1416" t="s">
        <v>3092</v>
      </c>
      <c r="L359" s="1416" t="s">
        <v>3092</v>
      </c>
      <c r="M359" s="1416" t="s">
        <v>3092</v>
      </c>
      <c r="N359" s="1416" t="s">
        <v>3092</v>
      </c>
      <c r="O359" s="1416" t="s">
        <v>3092</v>
      </c>
      <c r="P359" s="1416" t="s">
        <v>3092</v>
      </c>
      <c r="Q359" s="1416" t="s">
        <v>3092</v>
      </c>
      <c r="R359" s="1416"/>
      <c r="S359" s="1416"/>
      <c r="T359" s="1416"/>
      <c r="U359" s="1416"/>
      <c r="V359" s="1416" t="s">
        <v>3092</v>
      </c>
      <c r="W359" s="1416" t="s">
        <v>3092</v>
      </c>
      <c r="X359" s="1416" t="s">
        <v>3092</v>
      </c>
      <c r="Y359" s="1416" t="s">
        <v>3092</v>
      </c>
      <c r="Z359" s="1416" t="s">
        <v>3092</v>
      </c>
      <c r="AA359" s="1416" t="s">
        <v>3092</v>
      </c>
      <c r="AB359" s="1416" t="s">
        <v>3092</v>
      </c>
      <c r="AC359" s="1417" t="s">
        <v>3092</v>
      </c>
      <c r="AD359" s="783">
        <f>AD360+AD364</f>
        <v>4300</v>
      </c>
      <c r="AE359" s="836" t="s">
        <v>3457</v>
      </c>
      <c r="AF359" s="644" t="s">
        <v>3458</v>
      </c>
      <c r="AG359" s="784"/>
      <c r="AH359" s="785">
        <f ca="1">AH360+AH364</f>
        <v>4301189</v>
      </c>
      <c r="AI359" s="785">
        <f ca="1">AI360+AI364</f>
        <v>3868760</v>
      </c>
    </row>
    <row r="360" spans="1:35" s="793" customFormat="1">
      <c r="A360" s="813"/>
      <c r="B360" s="1418" t="s">
        <v>3093</v>
      </c>
      <c r="C360" s="1419"/>
      <c r="D360" s="1419"/>
      <c r="E360" s="1419"/>
      <c r="F360" s="1419"/>
      <c r="G360" s="1419"/>
      <c r="H360" s="1429" t="s">
        <v>2750</v>
      </c>
      <c r="I360" s="1430" t="s">
        <v>2750</v>
      </c>
      <c r="J360" s="1430" t="s">
        <v>2750</v>
      </c>
      <c r="K360" s="1430" t="s">
        <v>2750</v>
      </c>
      <c r="L360" s="1430" t="s">
        <v>2750</v>
      </c>
      <c r="M360" s="1430" t="s">
        <v>2750</v>
      </c>
      <c r="N360" s="1430" t="s">
        <v>2750</v>
      </c>
      <c r="O360" s="1430" t="s">
        <v>2750</v>
      </c>
      <c r="P360" s="1430" t="s">
        <v>2750</v>
      </c>
      <c r="Q360" s="1430" t="s">
        <v>2750</v>
      </c>
      <c r="R360" s="1430"/>
      <c r="S360" s="1430"/>
      <c r="T360" s="1430"/>
      <c r="U360" s="1430"/>
      <c r="V360" s="1430" t="s">
        <v>2750</v>
      </c>
      <c r="W360" s="1430" t="s">
        <v>2750</v>
      </c>
      <c r="X360" s="1430" t="s">
        <v>2750</v>
      </c>
      <c r="Y360" s="1430" t="s">
        <v>2750</v>
      </c>
      <c r="Z360" s="1430" t="s">
        <v>2750</v>
      </c>
      <c r="AA360" s="1430" t="s">
        <v>2750</v>
      </c>
      <c r="AB360" s="1430" t="s">
        <v>2750</v>
      </c>
      <c r="AC360" s="1431" t="s">
        <v>2750</v>
      </c>
      <c r="AD360" s="788">
        <f>SUM(AD361:AD363)</f>
        <v>216</v>
      </c>
      <c r="AE360" s="813" t="s">
        <v>3457</v>
      </c>
      <c r="AF360" s="644" t="s">
        <v>3458</v>
      </c>
      <c r="AG360" s="784"/>
      <c r="AH360" s="790">
        <f ca="1">SUM(AH361:AH363)</f>
        <v>217104</v>
      </c>
      <c r="AI360" s="790">
        <f ca="1">SUM(AI361:AI363)</f>
        <v>120923</v>
      </c>
    </row>
    <row r="361" spans="1:35" s="793" customFormat="1">
      <c r="A361" s="827"/>
      <c r="B361" s="1411" t="s">
        <v>2751</v>
      </c>
      <c r="C361" s="1412"/>
      <c r="D361" s="1412"/>
      <c r="E361" s="1412"/>
      <c r="F361" s="1412"/>
      <c r="G361" s="1412"/>
      <c r="H361" s="1448" t="s">
        <v>2752</v>
      </c>
      <c r="I361" s="1449" t="s">
        <v>1357</v>
      </c>
      <c r="J361" s="1449" t="s">
        <v>1357</v>
      </c>
      <c r="K361" s="1449" t="s">
        <v>1357</v>
      </c>
      <c r="L361" s="1449" t="s">
        <v>1357</v>
      </c>
      <c r="M361" s="1449" t="s">
        <v>1357</v>
      </c>
      <c r="N361" s="1449" t="s">
        <v>1357</v>
      </c>
      <c r="O361" s="1449" t="s">
        <v>1357</v>
      </c>
      <c r="P361" s="1449" t="s">
        <v>1357</v>
      </c>
      <c r="Q361" s="1449" t="s">
        <v>1357</v>
      </c>
      <c r="R361" s="1449"/>
      <c r="S361" s="1449"/>
      <c r="T361" s="1449"/>
      <c r="U361" s="1449"/>
      <c r="V361" s="1449" t="s">
        <v>1357</v>
      </c>
      <c r="W361" s="1449" t="s">
        <v>1357</v>
      </c>
      <c r="X361" s="1449" t="s">
        <v>1357</v>
      </c>
      <c r="Y361" s="1449" t="s">
        <v>1357</v>
      </c>
      <c r="Z361" s="1449" t="s">
        <v>1357</v>
      </c>
      <c r="AA361" s="1449" t="s">
        <v>1357</v>
      </c>
      <c r="AB361" s="1449" t="s">
        <v>1357</v>
      </c>
      <c r="AC361" s="1450" t="s">
        <v>1357</v>
      </c>
      <c r="AD361" s="792">
        <f>ROUND((AH361/1000),0)-1</f>
        <v>71</v>
      </c>
      <c r="AE361" s="665" t="s">
        <v>3457</v>
      </c>
      <c r="AG361" s="784"/>
      <c r="AH361" s="794">
        <f ca="1">'Alimentazione CE Costi'!H563+'Alimentazione CE Costi'!H564+'Alimentazione CE Costi'!H565+'Alimentazione CE Costi'!H566+'Alimentazione CE Costi'!H568+'Alimentazione CE Costi'!H569+'Alimentazione CE Costi'!H570+'Alimentazione CE Costi'!H571</f>
        <v>71702</v>
      </c>
      <c r="AI361" s="794">
        <f ca="1">'Alimentazione CE Costi'!I563+'Alimentazione CE Costi'!I564+'Alimentazione CE Costi'!I565+'Alimentazione CE Costi'!I566+'Alimentazione CE Costi'!I568+'Alimentazione CE Costi'!I569+'Alimentazione CE Costi'!I570+'Alimentazione CE Costi'!I571</f>
        <v>74115</v>
      </c>
    </row>
    <row r="362" spans="1:35" s="793" customFormat="1">
      <c r="A362" s="827"/>
      <c r="B362" s="1411" t="s">
        <v>2753</v>
      </c>
      <c r="C362" s="1412"/>
      <c r="D362" s="1412"/>
      <c r="E362" s="1412"/>
      <c r="F362" s="1412"/>
      <c r="G362" s="1412"/>
      <c r="H362" s="1448" t="s">
        <v>2754</v>
      </c>
      <c r="I362" s="1449" t="s">
        <v>1357</v>
      </c>
      <c r="J362" s="1449" t="s">
        <v>1357</v>
      </c>
      <c r="K362" s="1449" t="s">
        <v>1357</v>
      </c>
      <c r="L362" s="1449" t="s">
        <v>1357</v>
      </c>
      <c r="M362" s="1449" t="s">
        <v>1357</v>
      </c>
      <c r="N362" s="1449" t="s">
        <v>1357</v>
      </c>
      <c r="O362" s="1449" t="s">
        <v>1357</v>
      </c>
      <c r="P362" s="1449" t="s">
        <v>1357</v>
      </c>
      <c r="Q362" s="1449" t="s">
        <v>1357</v>
      </c>
      <c r="R362" s="1449"/>
      <c r="S362" s="1449"/>
      <c r="T362" s="1449"/>
      <c r="U362" s="1449"/>
      <c r="V362" s="1449" t="s">
        <v>1357</v>
      </c>
      <c r="W362" s="1449" t="s">
        <v>1357</v>
      </c>
      <c r="X362" s="1449" t="s">
        <v>1357</v>
      </c>
      <c r="Y362" s="1449" t="s">
        <v>1357</v>
      </c>
      <c r="Z362" s="1449" t="s">
        <v>1357</v>
      </c>
      <c r="AA362" s="1449" t="s">
        <v>1357</v>
      </c>
      <c r="AB362" s="1449" t="s">
        <v>1357</v>
      </c>
      <c r="AC362" s="1450" t="s">
        <v>1357</v>
      </c>
      <c r="AD362" s="792">
        <f>ROUND((AH362/1000),0)</f>
        <v>145</v>
      </c>
      <c r="AE362" s="665" t="s">
        <v>3457</v>
      </c>
      <c r="AG362" s="784"/>
      <c r="AH362" s="794">
        <f ca="1">'Alimentazione CE Costi'!H573+'Alimentazione CE Costi'!H574+'Alimentazione CE Costi'!H575+'Alimentazione CE Costi'!H576+'Alimentazione CE Costi'!H578+'Alimentazione CE Costi'!H579+'Alimentazione CE Costi'!H580+'Alimentazione CE Costi'!H581</f>
        <v>145402</v>
      </c>
      <c r="AI362" s="794">
        <f ca="1">'Alimentazione CE Costi'!I573+'Alimentazione CE Costi'!I574+'Alimentazione CE Costi'!I575+'Alimentazione CE Costi'!I576+'Alimentazione CE Costi'!I578+'Alimentazione CE Costi'!I579+'Alimentazione CE Costi'!I580+'Alimentazione CE Costi'!I581</f>
        <v>46808</v>
      </c>
    </row>
    <row r="363" spans="1:35" s="793" customFormat="1">
      <c r="A363" s="827"/>
      <c r="B363" s="1411" t="s">
        <v>2755</v>
      </c>
      <c r="C363" s="1412"/>
      <c r="D363" s="1412"/>
      <c r="E363" s="1412"/>
      <c r="F363" s="1412"/>
      <c r="G363" s="1412"/>
      <c r="H363" s="1448" t="s">
        <v>2756</v>
      </c>
      <c r="I363" s="1449" t="s">
        <v>1357</v>
      </c>
      <c r="J363" s="1449" t="s">
        <v>1357</v>
      </c>
      <c r="K363" s="1449" t="s">
        <v>1357</v>
      </c>
      <c r="L363" s="1449" t="s">
        <v>1357</v>
      </c>
      <c r="M363" s="1449" t="s">
        <v>1357</v>
      </c>
      <c r="N363" s="1449" t="s">
        <v>1357</v>
      </c>
      <c r="O363" s="1449" t="s">
        <v>1357</v>
      </c>
      <c r="P363" s="1449" t="s">
        <v>1357</v>
      </c>
      <c r="Q363" s="1449" t="s">
        <v>1357</v>
      </c>
      <c r="R363" s="1449"/>
      <c r="S363" s="1449"/>
      <c r="T363" s="1449"/>
      <c r="U363" s="1449"/>
      <c r="V363" s="1449" t="s">
        <v>1357</v>
      </c>
      <c r="W363" s="1449" t="s">
        <v>1357</v>
      </c>
      <c r="X363" s="1449" t="s">
        <v>1357</v>
      </c>
      <c r="Y363" s="1449" t="s">
        <v>1357</v>
      </c>
      <c r="Z363" s="1449" t="s">
        <v>1357</v>
      </c>
      <c r="AA363" s="1449" t="s">
        <v>1357</v>
      </c>
      <c r="AB363" s="1449" t="s">
        <v>1357</v>
      </c>
      <c r="AC363" s="1450" t="s">
        <v>1357</v>
      </c>
      <c r="AD363" s="792">
        <f>ROUND((AH363/1000),0)</f>
        <v>0</v>
      </c>
      <c r="AE363" s="665" t="s">
        <v>3457</v>
      </c>
      <c r="AG363" s="784"/>
      <c r="AH363" s="794">
        <f ca="1">'Alimentazione CE Costi'!H582</f>
        <v>0</v>
      </c>
      <c r="AI363" s="794">
        <f ca="1">'Alimentazione CE Costi'!I582</f>
        <v>0</v>
      </c>
    </row>
    <row r="364" spans="1:35" s="793" customFormat="1">
      <c r="A364" s="813"/>
      <c r="B364" s="1418" t="s">
        <v>2757</v>
      </c>
      <c r="C364" s="1419"/>
      <c r="D364" s="1419"/>
      <c r="E364" s="1419"/>
      <c r="F364" s="1419"/>
      <c r="G364" s="1419"/>
      <c r="H364" s="1429" t="s">
        <v>2758</v>
      </c>
      <c r="I364" s="1430" t="s">
        <v>2758</v>
      </c>
      <c r="J364" s="1430" t="s">
        <v>2758</v>
      </c>
      <c r="K364" s="1430" t="s">
        <v>2758</v>
      </c>
      <c r="L364" s="1430" t="s">
        <v>2758</v>
      </c>
      <c r="M364" s="1430" t="s">
        <v>2758</v>
      </c>
      <c r="N364" s="1430" t="s">
        <v>2758</v>
      </c>
      <c r="O364" s="1430" t="s">
        <v>2758</v>
      </c>
      <c r="P364" s="1430" t="s">
        <v>2758</v>
      </c>
      <c r="Q364" s="1430" t="s">
        <v>2758</v>
      </c>
      <c r="R364" s="1430"/>
      <c r="S364" s="1430"/>
      <c r="T364" s="1430"/>
      <c r="U364" s="1430"/>
      <c r="V364" s="1430" t="s">
        <v>2758</v>
      </c>
      <c r="W364" s="1430" t="s">
        <v>2758</v>
      </c>
      <c r="X364" s="1430" t="s">
        <v>2758</v>
      </c>
      <c r="Y364" s="1430" t="s">
        <v>2758</v>
      </c>
      <c r="Z364" s="1430" t="s">
        <v>2758</v>
      </c>
      <c r="AA364" s="1430" t="s">
        <v>2758</v>
      </c>
      <c r="AB364" s="1430" t="s">
        <v>2758</v>
      </c>
      <c r="AC364" s="1431" t="s">
        <v>2758</v>
      </c>
      <c r="AD364" s="788">
        <f>SUM(AD365:AD367)</f>
        <v>4084</v>
      </c>
      <c r="AE364" s="813" t="s">
        <v>3457</v>
      </c>
      <c r="AF364" s="644" t="s">
        <v>3458</v>
      </c>
      <c r="AG364" s="784"/>
      <c r="AH364" s="790">
        <f ca="1">SUM(AH365:AH367)</f>
        <v>4084085</v>
      </c>
      <c r="AI364" s="790">
        <f ca="1">SUM(AI365:AI367)</f>
        <v>3747837</v>
      </c>
    </row>
    <row r="365" spans="1:35" s="793" customFormat="1">
      <c r="A365" s="827"/>
      <c r="B365" s="1411" t="s">
        <v>2759</v>
      </c>
      <c r="C365" s="1412"/>
      <c r="D365" s="1412"/>
      <c r="E365" s="1412"/>
      <c r="F365" s="1412"/>
      <c r="G365" s="1412"/>
      <c r="H365" s="1448" t="s">
        <v>2760</v>
      </c>
      <c r="I365" s="1449" t="s">
        <v>1357</v>
      </c>
      <c r="J365" s="1449" t="s">
        <v>1357</v>
      </c>
      <c r="K365" s="1449" t="s">
        <v>1357</v>
      </c>
      <c r="L365" s="1449" t="s">
        <v>1357</v>
      </c>
      <c r="M365" s="1449" t="s">
        <v>1357</v>
      </c>
      <c r="N365" s="1449" t="s">
        <v>1357</v>
      </c>
      <c r="O365" s="1449" t="s">
        <v>1357</v>
      </c>
      <c r="P365" s="1449" t="s">
        <v>1357</v>
      </c>
      <c r="Q365" s="1449" t="s">
        <v>1357</v>
      </c>
      <c r="R365" s="1449"/>
      <c r="S365" s="1449"/>
      <c r="T365" s="1449"/>
      <c r="U365" s="1449"/>
      <c r="V365" s="1449" t="s">
        <v>1357</v>
      </c>
      <c r="W365" s="1449" t="s">
        <v>1357</v>
      </c>
      <c r="X365" s="1449" t="s">
        <v>1357</v>
      </c>
      <c r="Y365" s="1449" t="s">
        <v>1357</v>
      </c>
      <c r="Z365" s="1449" t="s">
        <v>1357</v>
      </c>
      <c r="AA365" s="1449" t="s">
        <v>1357</v>
      </c>
      <c r="AB365" s="1449" t="s">
        <v>1357</v>
      </c>
      <c r="AC365" s="1450" t="s">
        <v>1357</v>
      </c>
      <c r="AD365" s="792">
        <f>ROUND((AH365/1000),0)</f>
        <v>3923</v>
      </c>
      <c r="AE365" s="665" t="s">
        <v>3457</v>
      </c>
      <c r="AG365" s="784"/>
      <c r="AH365" s="794">
        <f ca="1">'Alimentazione CE Costi'!H585+'Alimentazione CE Costi'!H586+'Alimentazione CE Costi'!H587+'Alimentazione CE Costi'!H588+'Alimentazione CE Costi'!H589+'Alimentazione CE Costi'!H591+'Alimentazione CE Costi'!H592+'Alimentazione CE Costi'!H593+'Alimentazione CE Costi'!H594</f>
        <v>3923031</v>
      </c>
      <c r="AI365" s="794">
        <f ca="1">'Alimentazione CE Costi'!I585+'Alimentazione CE Costi'!I586+'Alimentazione CE Costi'!I587+'Alimentazione CE Costi'!I588+'Alimentazione CE Costi'!I589+'Alimentazione CE Costi'!I591+'Alimentazione CE Costi'!I592+'Alimentazione CE Costi'!I593+'Alimentazione CE Costi'!I594</f>
        <v>3537080</v>
      </c>
    </row>
    <row r="366" spans="1:35" s="793" customFormat="1">
      <c r="A366" s="827"/>
      <c r="B366" s="1411" t="s">
        <v>2761</v>
      </c>
      <c r="C366" s="1412"/>
      <c r="D366" s="1412"/>
      <c r="E366" s="1412"/>
      <c r="F366" s="1412"/>
      <c r="G366" s="1412"/>
      <c r="H366" s="1448" t="s">
        <v>1979</v>
      </c>
      <c r="I366" s="1449" t="s">
        <v>1357</v>
      </c>
      <c r="J366" s="1449" t="s">
        <v>1357</v>
      </c>
      <c r="K366" s="1449" t="s">
        <v>1357</v>
      </c>
      <c r="L366" s="1449" t="s">
        <v>1357</v>
      </c>
      <c r="M366" s="1449" t="s">
        <v>1357</v>
      </c>
      <c r="N366" s="1449" t="s">
        <v>1357</v>
      </c>
      <c r="O366" s="1449" t="s">
        <v>1357</v>
      </c>
      <c r="P366" s="1449" t="s">
        <v>1357</v>
      </c>
      <c r="Q366" s="1449" t="s">
        <v>1357</v>
      </c>
      <c r="R366" s="1449"/>
      <c r="S366" s="1449"/>
      <c r="T366" s="1449"/>
      <c r="U366" s="1449"/>
      <c r="V366" s="1449" t="s">
        <v>1357</v>
      </c>
      <c r="W366" s="1449" t="s">
        <v>1357</v>
      </c>
      <c r="X366" s="1449" t="s">
        <v>1357</v>
      </c>
      <c r="Y366" s="1449" t="s">
        <v>1357</v>
      </c>
      <c r="Z366" s="1449" t="s">
        <v>1357</v>
      </c>
      <c r="AA366" s="1449" t="s">
        <v>1357</v>
      </c>
      <c r="AB366" s="1449" t="s">
        <v>1357</v>
      </c>
      <c r="AC366" s="1450" t="s">
        <v>1357</v>
      </c>
      <c r="AD366" s="792">
        <f>ROUND((AH366/1000),0)</f>
        <v>161</v>
      </c>
      <c r="AE366" s="665" t="s">
        <v>3457</v>
      </c>
      <c r="AG366" s="784"/>
      <c r="AH366" s="794">
        <f ca="1">'Alimentazione CE Costi'!H596+'Alimentazione CE Costi'!H597+'Alimentazione CE Costi'!H598+'Alimentazione CE Costi'!H599+'Alimentazione CE Costi'!H600+'Alimentazione CE Costi'!H602+'Alimentazione CE Costi'!H603+'Alimentazione CE Costi'!H604+'Alimentazione CE Costi'!H605</f>
        <v>161054</v>
      </c>
      <c r="AI366" s="794">
        <f ca="1">'Alimentazione CE Costi'!I596+'Alimentazione CE Costi'!I597+'Alimentazione CE Costi'!I598+'Alimentazione CE Costi'!I599+'Alimentazione CE Costi'!I600+'Alimentazione CE Costi'!I602+'Alimentazione CE Costi'!I603+'Alimentazione CE Costi'!I604+'Alimentazione CE Costi'!I605</f>
        <v>210757</v>
      </c>
    </row>
    <row r="367" spans="1:35" s="793" customFormat="1">
      <c r="A367" s="827"/>
      <c r="B367" s="1411" t="s">
        <v>1980</v>
      </c>
      <c r="C367" s="1412"/>
      <c r="D367" s="1412"/>
      <c r="E367" s="1412"/>
      <c r="F367" s="1412"/>
      <c r="G367" s="1412"/>
      <c r="H367" s="1448" t="s">
        <v>1981</v>
      </c>
      <c r="I367" s="1449" t="s">
        <v>1357</v>
      </c>
      <c r="J367" s="1449" t="s">
        <v>1357</v>
      </c>
      <c r="K367" s="1449" t="s">
        <v>1357</v>
      </c>
      <c r="L367" s="1449" t="s">
        <v>1357</v>
      </c>
      <c r="M367" s="1449" t="s">
        <v>1357</v>
      </c>
      <c r="N367" s="1449" t="s">
        <v>1357</v>
      </c>
      <c r="O367" s="1449" t="s">
        <v>1357</v>
      </c>
      <c r="P367" s="1449" t="s">
        <v>1357</v>
      </c>
      <c r="Q367" s="1449" t="s">
        <v>1357</v>
      </c>
      <c r="R367" s="1449"/>
      <c r="S367" s="1449"/>
      <c r="T367" s="1449"/>
      <c r="U367" s="1449"/>
      <c r="V367" s="1449" t="s">
        <v>1357</v>
      </c>
      <c r="W367" s="1449" t="s">
        <v>1357</v>
      </c>
      <c r="X367" s="1449" t="s">
        <v>1357</v>
      </c>
      <c r="Y367" s="1449" t="s">
        <v>1357</v>
      </c>
      <c r="Z367" s="1449" t="s">
        <v>1357</v>
      </c>
      <c r="AA367" s="1449" t="s">
        <v>1357</v>
      </c>
      <c r="AB367" s="1449" t="s">
        <v>1357</v>
      </c>
      <c r="AC367" s="1450" t="s">
        <v>1357</v>
      </c>
      <c r="AD367" s="792">
        <f>ROUND((AH367/1000),0)</f>
        <v>0</v>
      </c>
      <c r="AE367" s="665" t="s">
        <v>3457</v>
      </c>
      <c r="AG367" s="784"/>
      <c r="AH367" s="794">
        <f ca="1">'Alimentazione CE Costi'!H606</f>
        <v>0</v>
      </c>
      <c r="AI367" s="794">
        <f ca="1">'Alimentazione CE Costi'!I606</f>
        <v>0</v>
      </c>
    </row>
    <row r="368" spans="1:35" s="793" customFormat="1">
      <c r="A368" s="836"/>
      <c r="B368" s="1413" t="s">
        <v>1982</v>
      </c>
      <c r="C368" s="1414"/>
      <c r="D368" s="1414"/>
      <c r="E368" s="1414"/>
      <c r="F368" s="1414"/>
      <c r="G368" s="1414"/>
      <c r="H368" s="1415" t="s">
        <v>1983</v>
      </c>
      <c r="I368" s="1416" t="s">
        <v>1983</v>
      </c>
      <c r="J368" s="1416" t="s">
        <v>1983</v>
      </c>
      <c r="K368" s="1416" t="s">
        <v>1983</v>
      </c>
      <c r="L368" s="1416" t="s">
        <v>1983</v>
      </c>
      <c r="M368" s="1416" t="s">
        <v>1983</v>
      </c>
      <c r="N368" s="1416" t="s">
        <v>1983</v>
      </c>
      <c r="O368" s="1416" t="s">
        <v>1983</v>
      </c>
      <c r="P368" s="1416" t="s">
        <v>1983</v>
      </c>
      <c r="Q368" s="1416" t="s">
        <v>1983</v>
      </c>
      <c r="R368" s="1416"/>
      <c r="S368" s="1416"/>
      <c r="T368" s="1416"/>
      <c r="U368" s="1416"/>
      <c r="V368" s="1416" t="s">
        <v>1983</v>
      </c>
      <c r="W368" s="1416" t="s">
        <v>1983</v>
      </c>
      <c r="X368" s="1416" t="s">
        <v>1983</v>
      </c>
      <c r="Y368" s="1416" t="s">
        <v>1983</v>
      </c>
      <c r="Z368" s="1416" t="s">
        <v>1983</v>
      </c>
      <c r="AA368" s="1416" t="s">
        <v>1983</v>
      </c>
      <c r="AB368" s="1416" t="s">
        <v>1983</v>
      </c>
      <c r="AC368" s="1417" t="s">
        <v>1983</v>
      </c>
      <c r="AD368" s="783">
        <f>AD369+AD373</f>
        <v>2738</v>
      </c>
      <c r="AE368" s="836" t="s">
        <v>3457</v>
      </c>
      <c r="AF368" s="644" t="s">
        <v>3458</v>
      </c>
      <c r="AG368" s="784"/>
      <c r="AH368" s="785">
        <f ca="1">AH369+AH373</f>
        <v>2738982</v>
      </c>
      <c r="AI368" s="785">
        <f ca="1">AI369+AI373</f>
        <v>2681158</v>
      </c>
    </row>
    <row r="369" spans="1:35" s="793" customFormat="1">
      <c r="A369" s="813"/>
      <c r="B369" s="1418" t="s">
        <v>1984</v>
      </c>
      <c r="C369" s="1419"/>
      <c r="D369" s="1419"/>
      <c r="E369" s="1419"/>
      <c r="F369" s="1419"/>
      <c r="G369" s="1419"/>
      <c r="H369" s="1429" t="s">
        <v>1985</v>
      </c>
      <c r="I369" s="1430" t="s">
        <v>1985</v>
      </c>
      <c r="J369" s="1430" t="s">
        <v>1985</v>
      </c>
      <c r="K369" s="1430" t="s">
        <v>1985</v>
      </c>
      <c r="L369" s="1430" t="s">
        <v>1985</v>
      </c>
      <c r="M369" s="1430" t="s">
        <v>1985</v>
      </c>
      <c r="N369" s="1430" t="s">
        <v>1985</v>
      </c>
      <c r="O369" s="1430" t="s">
        <v>1985</v>
      </c>
      <c r="P369" s="1430" t="s">
        <v>1985</v>
      </c>
      <c r="Q369" s="1430" t="s">
        <v>1985</v>
      </c>
      <c r="R369" s="1430"/>
      <c r="S369" s="1430"/>
      <c r="T369" s="1430"/>
      <c r="U369" s="1430"/>
      <c r="V369" s="1430" t="s">
        <v>1985</v>
      </c>
      <c r="W369" s="1430" t="s">
        <v>1985</v>
      </c>
      <c r="X369" s="1430" t="s">
        <v>1985</v>
      </c>
      <c r="Y369" s="1430" t="s">
        <v>1985</v>
      </c>
      <c r="Z369" s="1430" t="s">
        <v>1985</v>
      </c>
      <c r="AA369" s="1430" t="s">
        <v>1985</v>
      </c>
      <c r="AB369" s="1430" t="s">
        <v>1985</v>
      </c>
      <c r="AC369" s="1431" t="s">
        <v>1985</v>
      </c>
      <c r="AD369" s="788">
        <f>SUM(AD370:AD372)</f>
        <v>357</v>
      </c>
      <c r="AE369" s="813" t="s">
        <v>3457</v>
      </c>
      <c r="AF369" s="644" t="s">
        <v>3458</v>
      </c>
      <c r="AG369" s="784"/>
      <c r="AH369" s="790">
        <f ca="1">SUM(AH370:AH372)</f>
        <v>356789</v>
      </c>
      <c r="AI369" s="790">
        <f ca="1">SUM(AI370:AI372)</f>
        <v>341813</v>
      </c>
    </row>
    <row r="370" spans="1:35" s="793" customFormat="1">
      <c r="A370" s="827"/>
      <c r="B370" s="1411" t="s">
        <v>1986</v>
      </c>
      <c r="C370" s="1412"/>
      <c r="D370" s="1412"/>
      <c r="E370" s="1412"/>
      <c r="F370" s="1412"/>
      <c r="G370" s="1412"/>
      <c r="H370" s="1448" t="s">
        <v>1987</v>
      </c>
      <c r="I370" s="1449" t="s">
        <v>1357</v>
      </c>
      <c r="J370" s="1449" t="s">
        <v>1357</v>
      </c>
      <c r="K370" s="1449" t="s">
        <v>1357</v>
      </c>
      <c r="L370" s="1449" t="s">
        <v>1357</v>
      </c>
      <c r="M370" s="1449" t="s">
        <v>1357</v>
      </c>
      <c r="N370" s="1449" t="s">
        <v>1357</v>
      </c>
      <c r="O370" s="1449" t="s">
        <v>1357</v>
      </c>
      <c r="P370" s="1449" t="s">
        <v>1357</v>
      </c>
      <c r="Q370" s="1449" t="s">
        <v>1357</v>
      </c>
      <c r="R370" s="1449"/>
      <c r="S370" s="1449"/>
      <c r="T370" s="1449"/>
      <c r="U370" s="1449"/>
      <c r="V370" s="1449" t="s">
        <v>1357</v>
      </c>
      <c r="W370" s="1449" t="s">
        <v>1357</v>
      </c>
      <c r="X370" s="1449" t="s">
        <v>1357</v>
      </c>
      <c r="Y370" s="1449" t="s">
        <v>1357</v>
      </c>
      <c r="Z370" s="1449" t="s">
        <v>1357</v>
      </c>
      <c r="AA370" s="1449" t="s">
        <v>1357</v>
      </c>
      <c r="AB370" s="1449" t="s">
        <v>1357</v>
      </c>
      <c r="AC370" s="1450" t="s">
        <v>1357</v>
      </c>
      <c r="AD370" s="792">
        <f>ROUND((AH370/1000),0)</f>
        <v>138</v>
      </c>
      <c r="AE370" s="665" t="s">
        <v>3457</v>
      </c>
      <c r="AG370" s="784"/>
      <c r="AH370" s="794">
        <f ca="1">'Alimentazione CE Costi'!H610+'Alimentazione CE Costi'!H611+'Alimentazione CE Costi'!H612+'Alimentazione CE Costi'!H613+'Alimentazione CE Costi'!H615+'Alimentazione CE Costi'!H616+'Alimentazione CE Costi'!H617+'Alimentazione CE Costi'!H618</f>
        <v>138003</v>
      </c>
      <c r="AI370" s="794">
        <f ca="1">'Alimentazione CE Costi'!I610+'Alimentazione CE Costi'!I611+'Alimentazione CE Costi'!I612+'Alimentazione CE Costi'!I613+'Alimentazione CE Costi'!I615+'Alimentazione CE Costi'!I616+'Alimentazione CE Costi'!I617+'Alimentazione CE Costi'!I618</f>
        <v>205115</v>
      </c>
    </row>
    <row r="371" spans="1:35" s="793" customFormat="1">
      <c r="A371" s="827"/>
      <c r="B371" s="1411" t="s">
        <v>1988</v>
      </c>
      <c r="C371" s="1412"/>
      <c r="D371" s="1412"/>
      <c r="E371" s="1412"/>
      <c r="F371" s="1412"/>
      <c r="G371" s="1412"/>
      <c r="H371" s="1448" t="s">
        <v>3434</v>
      </c>
      <c r="I371" s="1449" t="s">
        <v>1357</v>
      </c>
      <c r="J371" s="1449" t="s">
        <v>1357</v>
      </c>
      <c r="K371" s="1449" t="s">
        <v>1357</v>
      </c>
      <c r="L371" s="1449" t="s">
        <v>1357</v>
      </c>
      <c r="M371" s="1449" t="s">
        <v>1357</v>
      </c>
      <c r="N371" s="1449" t="s">
        <v>1357</v>
      </c>
      <c r="O371" s="1449" t="s">
        <v>1357</v>
      </c>
      <c r="P371" s="1449" t="s">
        <v>1357</v>
      </c>
      <c r="Q371" s="1449" t="s">
        <v>1357</v>
      </c>
      <c r="R371" s="1449"/>
      <c r="S371" s="1449"/>
      <c r="T371" s="1449"/>
      <c r="U371" s="1449"/>
      <c r="V371" s="1449" t="s">
        <v>1357</v>
      </c>
      <c r="W371" s="1449" t="s">
        <v>1357</v>
      </c>
      <c r="X371" s="1449" t="s">
        <v>1357</v>
      </c>
      <c r="Y371" s="1449" t="s">
        <v>1357</v>
      </c>
      <c r="Z371" s="1449" t="s">
        <v>1357</v>
      </c>
      <c r="AA371" s="1449" t="s">
        <v>1357</v>
      </c>
      <c r="AB371" s="1449" t="s">
        <v>1357</v>
      </c>
      <c r="AC371" s="1450" t="s">
        <v>1357</v>
      </c>
      <c r="AD371" s="792">
        <f>ROUND((AH371/1000),0)</f>
        <v>219</v>
      </c>
      <c r="AE371" s="665" t="s">
        <v>3457</v>
      </c>
      <c r="AG371" s="784"/>
      <c r="AH371" s="794">
        <f ca="1">'Alimentazione CE Costi'!H620+'Alimentazione CE Costi'!H621+'Alimentazione CE Costi'!H622+'Alimentazione CE Costi'!H623+'Alimentazione CE Costi'!H625+'Alimentazione CE Costi'!H626+'Alimentazione CE Costi'!H627+'Alimentazione CE Costi'!H628</f>
        <v>218786</v>
      </c>
      <c r="AI371" s="794">
        <f ca="1">'Alimentazione CE Costi'!I620+'Alimentazione CE Costi'!I621+'Alimentazione CE Costi'!I622+'Alimentazione CE Costi'!I623+'Alimentazione CE Costi'!I625+'Alimentazione CE Costi'!I626+'Alimentazione CE Costi'!I627+'Alimentazione CE Costi'!I628</f>
        <v>136698</v>
      </c>
    </row>
    <row r="372" spans="1:35" s="793" customFormat="1">
      <c r="A372" s="827"/>
      <c r="B372" s="1411" t="s">
        <v>3435</v>
      </c>
      <c r="C372" s="1412"/>
      <c r="D372" s="1412"/>
      <c r="E372" s="1412"/>
      <c r="F372" s="1412"/>
      <c r="G372" s="1412"/>
      <c r="H372" s="1448" t="s">
        <v>3436</v>
      </c>
      <c r="I372" s="1449" t="s">
        <v>1357</v>
      </c>
      <c r="J372" s="1449" t="s">
        <v>1357</v>
      </c>
      <c r="K372" s="1449" t="s">
        <v>1357</v>
      </c>
      <c r="L372" s="1449" t="s">
        <v>1357</v>
      </c>
      <c r="M372" s="1449" t="s">
        <v>1357</v>
      </c>
      <c r="N372" s="1449" t="s">
        <v>1357</v>
      </c>
      <c r="O372" s="1449" t="s">
        <v>1357</v>
      </c>
      <c r="P372" s="1449" t="s">
        <v>1357</v>
      </c>
      <c r="Q372" s="1449" t="s">
        <v>1357</v>
      </c>
      <c r="R372" s="1449"/>
      <c r="S372" s="1449"/>
      <c r="T372" s="1449"/>
      <c r="U372" s="1449"/>
      <c r="V372" s="1449" t="s">
        <v>1357</v>
      </c>
      <c r="W372" s="1449" t="s">
        <v>1357</v>
      </c>
      <c r="X372" s="1449" t="s">
        <v>1357</v>
      </c>
      <c r="Y372" s="1449" t="s">
        <v>1357</v>
      </c>
      <c r="Z372" s="1449" t="s">
        <v>1357</v>
      </c>
      <c r="AA372" s="1449" t="s">
        <v>1357</v>
      </c>
      <c r="AB372" s="1449" t="s">
        <v>1357</v>
      </c>
      <c r="AC372" s="1450" t="s">
        <v>1357</v>
      </c>
      <c r="AD372" s="792">
        <f>ROUND((AH372/1000),0)</f>
        <v>0</v>
      </c>
      <c r="AE372" s="665" t="s">
        <v>3457</v>
      </c>
      <c r="AG372" s="784"/>
      <c r="AH372" s="794">
        <f ca="1">'Alimentazione CE Costi'!H629</f>
        <v>0</v>
      </c>
      <c r="AI372" s="794">
        <f ca="1">'Alimentazione CE Costi'!I629</f>
        <v>0</v>
      </c>
    </row>
    <row r="373" spans="1:35" s="793" customFormat="1">
      <c r="A373" s="813"/>
      <c r="B373" s="1418" t="s">
        <v>3437</v>
      </c>
      <c r="C373" s="1419"/>
      <c r="D373" s="1419"/>
      <c r="E373" s="1419"/>
      <c r="F373" s="1419"/>
      <c r="G373" s="1419"/>
      <c r="H373" s="1429" t="s">
        <v>3438</v>
      </c>
      <c r="I373" s="1430" t="s">
        <v>3438</v>
      </c>
      <c r="J373" s="1430" t="s">
        <v>3438</v>
      </c>
      <c r="K373" s="1430" t="s">
        <v>3438</v>
      </c>
      <c r="L373" s="1430" t="s">
        <v>3438</v>
      </c>
      <c r="M373" s="1430" t="s">
        <v>3438</v>
      </c>
      <c r="N373" s="1430" t="s">
        <v>3438</v>
      </c>
      <c r="O373" s="1430" t="s">
        <v>3438</v>
      </c>
      <c r="P373" s="1430" t="s">
        <v>3438</v>
      </c>
      <c r="Q373" s="1430" t="s">
        <v>3438</v>
      </c>
      <c r="R373" s="1430"/>
      <c r="S373" s="1430"/>
      <c r="T373" s="1430"/>
      <c r="U373" s="1430"/>
      <c r="V373" s="1430" t="s">
        <v>3438</v>
      </c>
      <c r="W373" s="1430" t="s">
        <v>3438</v>
      </c>
      <c r="X373" s="1430" t="s">
        <v>3438</v>
      </c>
      <c r="Y373" s="1430" t="s">
        <v>3438</v>
      </c>
      <c r="Z373" s="1430" t="s">
        <v>3438</v>
      </c>
      <c r="AA373" s="1430" t="s">
        <v>3438</v>
      </c>
      <c r="AB373" s="1430" t="s">
        <v>3438</v>
      </c>
      <c r="AC373" s="1431" t="s">
        <v>3438</v>
      </c>
      <c r="AD373" s="788">
        <f>SUM(AD374:AD376)</f>
        <v>2381</v>
      </c>
      <c r="AE373" s="813" t="s">
        <v>3457</v>
      </c>
      <c r="AF373" s="644" t="s">
        <v>3458</v>
      </c>
      <c r="AG373" s="784"/>
      <c r="AH373" s="790">
        <f ca="1">SUM(AH374:AH376)</f>
        <v>2382193</v>
      </c>
      <c r="AI373" s="790">
        <f ca="1">SUM(AI374:AI376)</f>
        <v>2339345</v>
      </c>
    </row>
    <row r="374" spans="1:35" s="793" customFormat="1">
      <c r="A374" s="827"/>
      <c r="B374" s="1411" t="s">
        <v>3439</v>
      </c>
      <c r="C374" s="1412"/>
      <c r="D374" s="1412"/>
      <c r="E374" s="1412"/>
      <c r="F374" s="1412"/>
      <c r="G374" s="1412"/>
      <c r="H374" s="1448" t="s">
        <v>3440</v>
      </c>
      <c r="I374" s="1449" t="s">
        <v>1357</v>
      </c>
      <c r="J374" s="1449" t="s">
        <v>1357</v>
      </c>
      <c r="K374" s="1449" t="s">
        <v>1357</v>
      </c>
      <c r="L374" s="1449" t="s">
        <v>1357</v>
      </c>
      <c r="M374" s="1449" t="s">
        <v>1357</v>
      </c>
      <c r="N374" s="1449" t="s">
        <v>1357</v>
      </c>
      <c r="O374" s="1449" t="s">
        <v>1357</v>
      </c>
      <c r="P374" s="1449" t="s">
        <v>1357</v>
      </c>
      <c r="Q374" s="1449" t="s">
        <v>1357</v>
      </c>
      <c r="R374" s="1449"/>
      <c r="S374" s="1449"/>
      <c r="T374" s="1449"/>
      <c r="U374" s="1449"/>
      <c r="V374" s="1449" t="s">
        <v>1357</v>
      </c>
      <c r="W374" s="1449" t="s">
        <v>1357</v>
      </c>
      <c r="X374" s="1449" t="s">
        <v>1357</v>
      </c>
      <c r="Y374" s="1449" t="s">
        <v>1357</v>
      </c>
      <c r="Z374" s="1449" t="s">
        <v>1357</v>
      </c>
      <c r="AA374" s="1449" t="s">
        <v>1357</v>
      </c>
      <c r="AB374" s="1449" t="s">
        <v>1357</v>
      </c>
      <c r="AC374" s="1450" t="s">
        <v>1357</v>
      </c>
      <c r="AD374" s="792">
        <f>ROUND((AH374/1000),0)-1</f>
        <v>2304</v>
      </c>
      <c r="AE374" s="665" t="s">
        <v>3457</v>
      </c>
      <c r="AG374" s="784"/>
      <c r="AH374" s="794">
        <f ca="1">'Alimentazione CE Costi'!H632+'Alimentazione CE Costi'!H633+'Alimentazione CE Costi'!H634+'Alimentazione CE Costi'!H635+'Alimentazione CE Costi'!H636+'Alimentazione CE Costi'!H638+'Alimentazione CE Costi'!H639+'Alimentazione CE Costi'!H640+'Alimentazione CE Costi'!H641</f>
        <v>2304623</v>
      </c>
      <c r="AI374" s="794">
        <f ca="1">'Alimentazione CE Costi'!I632+'Alimentazione CE Costi'!I633+'Alimentazione CE Costi'!I634+'Alimentazione CE Costi'!I635+'Alimentazione CE Costi'!I636+'Alimentazione CE Costi'!I638+'Alimentazione CE Costi'!I639+'Alimentazione CE Costi'!I640+'Alimentazione CE Costi'!I641</f>
        <v>2267791</v>
      </c>
    </row>
    <row r="375" spans="1:35" s="793" customFormat="1">
      <c r="A375" s="827"/>
      <c r="B375" s="1411" t="s">
        <v>3441</v>
      </c>
      <c r="C375" s="1412"/>
      <c r="D375" s="1412"/>
      <c r="E375" s="1412"/>
      <c r="F375" s="1412"/>
      <c r="G375" s="1412"/>
      <c r="H375" s="1448" t="s">
        <v>3442</v>
      </c>
      <c r="I375" s="1449" t="s">
        <v>1357</v>
      </c>
      <c r="J375" s="1449" t="s">
        <v>1357</v>
      </c>
      <c r="K375" s="1449" t="s">
        <v>1357</v>
      </c>
      <c r="L375" s="1449" t="s">
        <v>1357</v>
      </c>
      <c r="M375" s="1449" t="s">
        <v>1357</v>
      </c>
      <c r="N375" s="1449" t="s">
        <v>1357</v>
      </c>
      <c r="O375" s="1449" t="s">
        <v>1357</v>
      </c>
      <c r="P375" s="1449" t="s">
        <v>1357</v>
      </c>
      <c r="Q375" s="1449" t="s">
        <v>1357</v>
      </c>
      <c r="R375" s="1449"/>
      <c r="S375" s="1449"/>
      <c r="T375" s="1449"/>
      <c r="U375" s="1449"/>
      <c r="V375" s="1449" t="s">
        <v>1357</v>
      </c>
      <c r="W375" s="1449" t="s">
        <v>1357</v>
      </c>
      <c r="X375" s="1449" t="s">
        <v>1357</v>
      </c>
      <c r="Y375" s="1449" t="s">
        <v>1357</v>
      </c>
      <c r="Z375" s="1449" t="s">
        <v>1357</v>
      </c>
      <c r="AA375" s="1449" t="s">
        <v>1357</v>
      </c>
      <c r="AB375" s="1449" t="s">
        <v>1357</v>
      </c>
      <c r="AC375" s="1450" t="s">
        <v>1357</v>
      </c>
      <c r="AD375" s="792">
        <f>ROUND((AH375/1000),0)-1</f>
        <v>77</v>
      </c>
      <c r="AE375" s="665" t="s">
        <v>3457</v>
      </c>
      <c r="AG375" s="784"/>
      <c r="AH375" s="794">
        <f ca="1">'Alimentazione CE Costi'!H643+'Alimentazione CE Costi'!H644+'Alimentazione CE Costi'!H645+'Alimentazione CE Costi'!H646+'Alimentazione CE Costi'!H647+'Alimentazione CE Costi'!H649+'Alimentazione CE Costi'!H650+'Alimentazione CE Costi'!H651+'Alimentazione CE Costi'!H652</f>
        <v>77570</v>
      </c>
      <c r="AI375" s="794">
        <f ca="1">'Alimentazione CE Costi'!I643+'Alimentazione CE Costi'!I644+'Alimentazione CE Costi'!I645+'Alimentazione CE Costi'!I646+'Alimentazione CE Costi'!I647+'Alimentazione CE Costi'!I649+'Alimentazione CE Costi'!I650+'Alimentazione CE Costi'!I651+'Alimentazione CE Costi'!I652</f>
        <v>71554</v>
      </c>
    </row>
    <row r="376" spans="1:35" s="793" customFormat="1">
      <c r="A376" s="827"/>
      <c r="B376" s="1411" t="s">
        <v>3443</v>
      </c>
      <c r="C376" s="1412"/>
      <c r="D376" s="1412"/>
      <c r="E376" s="1412"/>
      <c r="F376" s="1412"/>
      <c r="G376" s="1412"/>
      <c r="H376" s="1448" t="s">
        <v>3444</v>
      </c>
      <c r="I376" s="1449" t="s">
        <v>1357</v>
      </c>
      <c r="J376" s="1449" t="s">
        <v>1357</v>
      </c>
      <c r="K376" s="1449" t="s">
        <v>1357</v>
      </c>
      <c r="L376" s="1449" t="s">
        <v>1357</v>
      </c>
      <c r="M376" s="1449" t="s">
        <v>1357</v>
      </c>
      <c r="N376" s="1449" t="s">
        <v>1357</v>
      </c>
      <c r="O376" s="1449" t="s">
        <v>1357</v>
      </c>
      <c r="P376" s="1449" t="s">
        <v>1357</v>
      </c>
      <c r="Q376" s="1449" t="s">
        <v>1357</v>
      </c>
      <c r="R376" s="1449"/>
      <c r="S376" s="1449"/>
      <c r="T376" s="1449"/>
      <c r="U376" s="1449"/>
      <c r="V376" s="1449" t="s">
        <v>1357</v>
      </c>
      <c r="W376" s="1449" t="s">
        <v>1357</v>
      </c>
      <c r="X376" s="1449" t="s">
        <v>1357</v>
      </c>
      <c r="Y376" s="1449" t="s">
        <v>1357</v>
      </c>
      <c r="Z376" s="1449" t="s">
        <v>1357</v>
      </c>
      <c r="AA376" s="1449" t="s">
        <v>1357</v>
      </c>
      <c r="AB376" s="1449" t="s">
        <v>1357</v>
      </c>
      <c r="AC376" s="1450" t="s">
        <v>1357</v>
      </c>
      <c r="AD376" s="792">
        <f>ROUND((AH376/1000),0)</f>
        <v>0</v>
      </c>
      <c r="AE376" s="665" t="s">
        <v>3457</v>
      </c>
      <c r="AG376" s="784"/>
      <c r="AH376" s="794">
        <f ca="1">'Alimentazione CE Costi'!H653</f>
        <v>0</v>
      </c>
      <c r="AI376" s="794">
        <f ca="1">'Alimentazione CE Costi'!I653</f>
        <v>0</v>
      </c>
    </row>
    <row r="377" spans="1:35" s="793" customFormat="1">
      <c r="A377" s="782"/>
      <c r="B377" s="1413" t="s">
        <v>3445</v>
      </c>
      <c r="C377" s="1414"/>
      <c r="D377" s="1414"/>
      <c r="E377" s="1414"/>
      <c r="F377" s="1414"/>
      <c r="G377" s="1414"/>
      <c r="H377" s="1415" t="s">
        <v>2012</v>
      </c>
      <c r="I377" s="1416" t="s">
        <v>2012</v>
      </c>
      <c r="J377" s="1416" t="s">
        <v>2012</v>
      </c>
      <c r="K377" s="1416" t="s">
        <v>2012</v>
      </c>
      <c r="L377" s="1416" t="s">
        <v>2012</v>
      </c>
      <c r="M377" s="1416" t="s">
        <v>2012</v>
      </c>
      <c r="N377" s="1416" t="s">
        <v>2012</v>
      </c>
      <c r="O377" s="1416" t="s">
        <v>2012</v>
      </c>
      <c r="P377" s="1416" t="s">
        <v>2012</v>
      </c>
      <c r="Q377" s="1416" t="s">
        <v>2012</v>
      </c>
      <c r="R377" s="1416"/>
      <c r="S377" s="1416"/>
      <c r="T377" s="1416"/>
      <c r="U377" s="1416"/>
      <c r="V377" s="1416" t="s">
        <v>2012</v>
      </c>
      <c r="W377" s="1416" t="s">
        <v>2012</v>
      </c>
      <c r="X377" s="1416" t="s">
        <v>2012</v>
      </c>
      <c r="Y377" s="1416" t="s">
        <v>2012</v>
      </c>
      <c r="Z377" s="1416" t="s">
        <v>2012</v>
      </c>
      <c r="AA377" s="1416" t="s">
        <v>2012</v>
      </c>
      <c r="AB377" s="1416" t="s">
        <v>2012</v>
      </c>
      <c r="AC377" s="1417" t="s">
        <v>2012</v>
      </c>
      <c r="AD377" s="783">
        <f>SUM(AD378:AD380)</f>
        <v>923</v>
      </c>
      <c r="AE377" s="782" t="s">
        <v>3457</v>
      </c>
      <c r="AF377" s="644" t="s">
        <v>3458</v>
      </c>
      <c r="AG377" s="784"/>
      <c r="AH377" s="785">
        <f ca="1">SUM(AH378:AH380)</f>
        <v>923808</v>
      </c>
      <c r="AI377" s="785">
        <f ca="1">SUM(AI378:AI380)</f>
        <v>942837</v>
      </c>
    </row>
    <row r="378" spans="1:35" s="793" customFormat="1">
      <c r="A378" s="665"/>
      <c r="B378" s="1411" t="s">
        <v>2013</v>
      </c>
      <c r="C378" s="1412"/>
      <c r="D378" s="1412"/>
      <c r="E378" s="1412"/>
      <c r="F378" s="1412"/>
      <c r="G378" s="1412"/>
      <c r="H378" s="1448" t="s">
        <v>2014</v>
      </c>
      <c r="I378" s="1449" t="s">
        <v>2015</v>
      </c>
      <c r="J378" s="1449" t="s">
        <v>2015</v>
      </c>
      <c r="K378" s="1449" t="s">
        <v>2015</v>
      </c>
      <c r="L378" s="1449" t="s">
        <v>2015</v>
      </c>
      <c r="M378" s="1449" t="s">
        <v>2015</v>
      </c>
      <c r="N378" s="1449" t="s">
        <v>2015</v>
      </c>
      <c r="O378" s="1449" t="s">
        <v>2015</v>
      </c>
      <c r="P378" s="1449" t="s">
        <v>2015</v>
      </c>
      <c r="Q378" s="1449" t="s">
        <v>2015</v>
      </c>
      <c r="R378" s="1449"/>
      <c r="S378" s="1449"/>
      <c r="T378" s="1449"/>
      <c r="U378" s="1449"/>
      <c r="V378" s="1449" t="s">
        <v>2015</v>
      </c>
      <c r="W378" s="1449" t="s">
        <v>2015</v>
      </c>
      <c r="X378" s="1449" t="s">
        <v>2015</v>
      </c>
      <c r="Y378" s="1449" t="s">
        <v>2015</v>
      </c>
      <c r="Z378" s="1449" t="s">
        <v>2015</v>
      </c>
      <c r="AA378" s="1449" t="s">
        <v>2015</v>
      </c>
      <c r="AB378" s="1449" t="s">
        <v>2015</v>
      </c>
      <c r="AC378" s="1450" t="s">
        <v>2015</v>
      </c>
      <c r="AD378" s="792">
        <f>ROUND((AH378/1000),0)</f>
        <v>108</v>
      </c>
      <c r="AE378" s="665" t="s">
        <v>3457</v>
      </c>
      <c r="AG378" s="784"/>
      <c r="AH378" s="794">
        <f ca="1">'Alimentazione CE Costi'!H656+'Alimentazione CE Costi'!H657+'Alimentazione CE Costi'!H658+'Alimentazione CE Costi'!H659+'Alimentazione CE Costi'!H660+'Alimentazione CE Costi'!H661+'Alimentazione CE Costi'!H662</f>
        <v>108300</v>
      </c>
      <c r="AI378" s="794">
        <f ca="1">'Alimentazione CE Costi'!I656+'Alimentazione CE Costi'!I657+'Alimentazione CE Costi'!I658+'Alimentazione CE Costi'!I659+'Alimentazione CE Costi'!I660+'Alimentazione CE Costi'!I661+'Alimentazione CE Costi'!I662</f>
        <v>127329</v>
      </c>
    </row>
    <row r="379" spans="1:35" s="793" customFormat="1">
      <c r="A379" s="665"/>
      <c r="B379" s="1411" t="s">
        <v>2016</v>
      </c>
      <c r="C379" s="1412"/>
      <c r="D379" s="1412"/>
      <c r="E379" s="1412"/>
      <c r="F379" s="1412"/>
      <c r="G379" s="1412"/>
      <c r="H379" s="1448" t="s">
        <v>2017</v>
      </c>
      <c r="I379" s="1449" t="s">
        <v>2017</v>
      </c>
      <c r="J379" s="1449" t="s">
        <v>2017</v>
      </c>
      <c r="K379" s="1449" t="s">
        <v>2017</v>
      </c>
      <c r="L379" s="1449" t="s">
        <v>2017</v>
      </c>
      <c r="M379" s="1449" t="s">
        <v>2017</v>
      </c>
      <c r="N379" s="1449" t="s">
        <v>2017</v>
      </c>
      <c r="O379" s="1449" t="s">
        <v>2017</v>
      </c>
      <c r="P379" s="1449" t="s">
        <v>2017</v>
      </c>
      <c r="Q379" s="1449" t="s">
        <v>2017</v>
      </c>
      <c r="R379" s="1449"/>
      <c r="S379" s="1449"/>
      <c r="T379" s="1449"/>
      <c r="U379" s="1449"/>
      <c r="V379" s="1449" t="s">
        <v>2017</v>
      </c>
      <c r="W379" s="1449" t="s">
        <v>2017</v>
      </c>
      <c r="X379" s="1449" t="s">
        <v>2017</v>
      </c>
      <c r="Y379" s="1449" t="s">
        <v>2017</v>
      </c>
      <c r="Z379" s="1449" t="s">
        <v>2017</v>
      </c>
      <c r="AA379" s="1449" t="s">
        <v>2017</v>
      </c>
      <c r="AB379" s="1449" t="s">
        <v>2017</v>
      </c>
      <c r="AC379" s="1450" t="s">
        <v>2017</v>
      </c>
      <c r="AD379" s="792">
        <f>ROUND((AH379/1000),0)</f>
        <v>0</v>
      </c>
      <c r="AE379" s="665" t="s">
        <v>3457</v>
      </c>
      <c r="AG379" s="784"/>
      <c r="AH379" s="837">
        <f ca="1">'Alimentazione CE Costi'!H663</f>
        <v>0</v>
      </c>
      <c r="AI379" s="837">
        <f ca="1">'Alimentazione CE Costi'!I663</f>
        <v>0</v>
      </c>
    </row>
    <row r="380" spans="1:35" s="793" customFormat="1">
      <c r="A380" s="813"/>
      <c r="B380" s="1418" t="s">
        <v>2018</v>
      </c>
      <c r="C380" s="1419"/>
      <c r="D380" s="1419"/>
      <c r="E380" s="1419"/>
      <c r="F380" s="1419"/>
      <c r="G380" s="1419"/>
      <c r="H380" s="1429" t="s">
        <v>2019</v>
      </c>
      <c r="I380" s="1430" t="s">
        <v>2019</v>
      </c>
      <c r="J380" s="1430" t="s">
        <v>2019</v>
      </c>
      <c r="K380" s="1430" t="s">
        <v>2019</v>
      </c>
      <c r="L380" s="1430" t="s">
        <v>2019</v>
      </c>
      <c r="M380" s="1430" t="s">
        <v>2019</v>
      </c>
      <c r="N380" s="1430" t="s">
        <v>2019</v>
      </c>
      <c r="O380" s="1430" t="s">
        <v>2019</v>
      </c>
      <c r="P380" s="1430" t="s">
        <v>2019</v>
      </c>
      <c r="Q380" s="1430" t="s">
        <v>2019</v>
      </c>
      <c r="R380" s="1430"/>
      <c r="S380" s="1430"/>
      <c r="T380" s="1430"/>
      <c r="U380" s="1430"/>
      <c r="V380" s="1430" t="s">
        <v>2019</v>
      </c>
      <c r="W380" s="1430" t="s">
        <v>2019</v>
      </c>
      <c r="X380" s="1430" t="s">
        <v>2019</v>
      </c>
      <c r="Y380" s="1430" t="s">
        <v>2019</v>
      </c>
      <c r="Z380" s="1430" t="s">
        <v>2019</v>
      </c>
      <c r="AA380" s="1430" t="s">
        <v>2019</v>
      </c>
      <c r="AB380" s="1430" t="s">
        <v>2019</v>
      </c>
      <c r="AC380" s="1431" t="s">
        <v>2019</v>
      </c>
      <c r="AD380" s="838">
        <f>SUM(AD381:AD382)</f>
        <v>815</v>
      </c>
      <c r="AE380" s="813" t="s">
        <v>3457</v>
      </c>
      <c r="AF380" s="644" t="s">
        <v>3458</v>
      </c>
      <c r="AG380" s="784"/>
      <c r="AH380" s="839">
        <f ca="1">SUM(AH381:AH382)</f>
        <v>815508</v>
      </c>
      <c r="AI380" s="839">
        <f ca="1">SUM(AI381:AI382)</f>
        <v>815508</v>
      </c>
    </row>
    <row r="381" spans="1:35" s="793" customFormat="1">
      <c r="A381" s="665"/>
      <c r="B381" s="1411" t="s">
        <v>2020</v>
      </c>
      <c r="C381" s="1412"/>
      <c r="D381" s="1412"/>
      <c r="E381" s="1412"/>
      <c r="F381" s="1412"/>
      <c r="G381" s="1412"/>
      <c r="H381" s="1448" t="s">
        <v>2021</v>
      </c>
      <c r="I381" s="1449" t="s">
        <v>2021</v>
      </c>
      <c r="J381" s="1449" t="s">
        <v>2021</v>
      </c>
      <c r="K381" s="1449" t="s">
        <v>2021</v>
      </c>
      <c r="L381" s="1449" t="s">
        <v>2021</v>
      </c>
      <c r="M381" s="1449" t="s">
        <v>2021</v>
      </c>
      <c r="N381" s="1449" t="s">
        <v>2021</v>
      </c>
      <c r="O381" s="1449" t="s">
        <v>2021</v>
      </c>
      <c r="P381" s="1449" t="s">
        <v>2021</v>
      </c>
      <c r="Q381" s="1449" t="s">
        <v>2021</v>
      </c>
      <c r="R381" s="1449"/>
      <c r="S381" s="1449"/>
      <c r="T381" s="1449"/>
      <c r="U381" s="1449"/>
      <c r="V381" s="1449" t="s">
        <v>2021</v>
      </c>
      <c r="W381" s="1449" t="s">
        <v>2021</v>
      </c>
      <c r="X381" s="1449" t="s">
        <v>2021</v>
      </c>
      <c r="Y381" s="1449" t="s">
        <v>2021</v>
      </c>
      <c r="Z381" s="1449" t="s">
        <v>2021</v>
      </c>
      <c r="AA381" s="1449" t="s">
        <v>2021</v>
      </c>
      <c r="AB381" s="1449" t="s">
        <v>2021</v>
      </c>
      <c r="AC381" s="1450" t="s">
        <v>2021</v>
      </c>
      <c r="AD381" s="792">
        <f>ROUND((AH381/1000),0)-1</f>
        <v>815</v>
      </c>
      <c r="AE381" s="665" t="s">
        <v>3457</v>
      </c>
      <c r="AG381" s="784"/>
      <c r="AH381" s="794">
        <f ca="1">'Alimentazione CE Costi'!H667+'Alimentazione CE Costi'!H668+'Alimentazione CE Costi'!H669+'Alimentazione CE Costi'!H671+'Alimentazione CE Costi'!H672+'Alimentazione CE Costi'!H673+'Alimentazione CE Costi'!H675+'Alimentazione CE Costi'!H676+'Alimentazione CE Costi'!H677</f>
        <v>815508</v>
      </c>
      <c r="AI381" s="794">
        <f ca="1">'Alimentazione CE Costi'!I667+'Alimentazione CE Costi'!I668+'Alimentazione CE Costi'!I669+'Alimentazione CE Costi'!I671+'Alimentazione CE Costi'!I672+'Alimentazione CE Costi'!I673+'Alimentazione CE Costi'!I675+'Alimentazione CE Costi'!I676+'Alimentazione CE Costi'!I677</f>
        <v>815508</v>
      </c>
    </row>
    <row r="382" spans="1:35" s="793" customFormat="1">
      <c r="A382" s="827"/>
      <c r="B382" s="1411" t="s">
        <v>2022</v>
      </c>
      <c r="C382" s="1412"/>
      <c r="D382" s="1412"/>
      <c r="E382" s="1412"/>
      <c r="F382" s="1412"/>
      <c r="G382" s="1412"/>
      <c r="H382" s="1448" t="s">
        <v>2023</v>
      </c>
      <c r="I382" s="1449" t="s">
        <v>2023</v>
      </c>
      <c r="J382" s="1449" t="s">
        <v>2023</v>
      </c>
      <c r="K382" s="1449" t="s">
        <v>2023</v>
      </c>
      <c r="L382" s="1449" t="s">
        <v>2023</v>
      </c>
      <c r="M382" s="1449" t="s">
        <v>2023</v>
      </c>
      <c r="N382" s="1449" t="s">
        <v>2023</v>
      </c>
      <c r="O382" s="1449" t="s">
        <v>2023</v>
      </c>
      <c r="P382" s="1449" t="s">
        <v>2023</v>
      </c>
      <c r="Q382" s="1449" t="s">
        <v>2023</v>
      </c>
      <c r="R382" s="1449"/>
      <c r="S382" s="1449"/>
      <c r="T382" s="1449"/>
      <c r="U382" s="1449"/>
      <c r="V382" s="1449" t="s">
        <v>2023</v>
      </c>
      <c r="W382" s="1449" t="s">
        <v>2023</v>
      </c>
      <c r="X382" s="1449" t="s">
        <v>2023</v>
      </c>
      <c r="Y382" s="1449" t="s">
        <v>2023</v>
      </c>
      <c r="Z382" s="1449" t="s">
        <v>2023</v>
      </c>
      <c r="AA382" s="1449" t="s">
        <v>2023</v>
      </c>
      <c r="AB382" s="1449" t="s">
        <v>2023</v>
      </c>
      <c r="AC382" s="1450" t="s">
        <v>2023</v>
      </c>
      <c r="AD382" s="792">
        <f>ROUND((AH382/1000),0)</f>
        <v>0</v>
      </c>
      <c r="AE382" s="665" t="s">
        <v>3457</v>
      </c>
      <c r="AG382" s="784"/>
      <c r="AH382" s="794">
        <f ca="1">'Alimentazione CE Costi'!H679+'Alimentazione CE Costi'!H680+'Alimentazione CE Costi'!H681</f>
        <v>0</v>
      </c>
      <c r="AI382" s="794">
        <f ca="1">'Alimentazione CE Costi'!I679+'Alimentazione CE Costi'!I680+'Alimentazione CE Costi'!I681</f>
        <v>0</v>
      </c>
    </row>
    <row r="383" spans="1:35" s="793" customFormat="1">
      <c r="A383" s="832"/>
      <c r="B383" s="1498" t="s">
        <v>2024</v>
      </c>
      <c r="C383" s="1499"/>
      <c r="D383" s="1499"/>
      <c r="E383" s="1499"/>
      <c r="F383" s="1499"/>
      <c r="G383" s="1499"/>
      <c r="H383" s="1505" t="s">
        <v>2025</v>
      </c>
      <c r="I383" s="1506" t="s">
        <v>2026</v>
      </c>
      <c r="J383" s="1506" t="s">
        <v>2026</v>
      </c>
      <c r="K383" s="1506" t="s">
        <v>2026</v>
      </c>
      <c r="L383" s="1506" t="s">
        <v>2026</v>
      </c>
      <c r="M383" s="1506" t="s">
        <v>2026</v>
      </c>
      <c r="N383" s="1506" t="s">
        <v>2026</v>
      </c>
      <c r="O383" s="1506" t="s">
        <v>2026</v>
      </c>
      <c r="P383" s="1506" t="s">
        <v>2026</v>
      </c>
      <c r="Q383" s="1506" t="s">
        <v>2026</v>
      </c>
      <c r="R383" s="1506"/>
      <c r="S383" s="1506"/>
      <c r="T383" s="1506"/>
      <c r="U383" s="1506"/>
      <c r="V383" s="1506" t="s">
        <v>2026</v>
      </c>
      <c r="W383" s="1506" t="s">
        <v>2026</v>
      </c>
      <c r="X383" s="1506" t="s">
        <v>2026</v>
      </c>
      <c r="Y383" s="1506" t="s">
        <v>2026</v>
      </c>
      <c r="Z383" s="1506" t="s">
        <v>2026</v>
      </c>
      <c r="AA383" s="1506" t="s">
        <v>2026</v>
      </c>
      <c r="AB383" s="1506" t="s">
        <v>2026</v>
      </c>
      <c r="AC383" s="1507" t="s">
        <v>2026</v>
      </c>
      <c r="AD383" s="833">
        <f>SUM(AD384:AD385)</f>
        <v>2075</v>
      </c>
      <c r="AE383" s="832" t="s">
        <v>3457</v>
      </c>
      <c r="AF383" s="644" t="s">
        <v>3458</v>
      </c>
      <c r="AG383" s="784"/>
      <c r="AH383" s="834">
        <f ca="1">SUM(AH384:AH385)</f>
        <v>2076164</v>
      </c>
      <c r="AI383" s="834">
        <f ca="1">SUM(AI384:AI385)</f>
        <v>2076164</v>
      </c>
    </row>
    <row r="384" spans="1:35" s="793" customFormat="1">
      <c r="A384" s="665"/>
      <c r="B384" s="1411" t="s">
        <v>2027</v>
      </c>
      <c r="C384" s="1412"/>
      <c r="D384" s="1412"/>
      <c r="E384" s="1412"/>
      <c r="F384" s="1412"/>
      <c r="G384" s="1412"/>
      <c r="H384" s="1445" t="s">
        <v>2028</v>
      </c>
      <c r="I384" s="1446" t="s">
        <v>2028</v>
      </c>
      <c r="J384" s="1446" t="s">
        <v>2028</v>
      </c>
      <c r="K384" s="1446" t="s">
        <v>2028</v>
      </c>
      <c r="L384" s="1446" t="s">
        <v>2028</v>
      </c>
      <c r="M384" s="1446" t="s">
        <v>2028</v>
      </c>
      <c r="N384" s="1446" t="s">
        <v>2028</v>
      </c>
      <c r="O384" s="1446" t="s">
        <v>2028</v>
      </c>
      <c r="P384" s="1446" t="s">
        <v>2028</v>
      </c>
      <c r="Q384" s="1446" t="s">
        <v>2028</v>
      </c>
      <c r="R384" s="1446"/>
      <c r="S384" s="1446"/>
      <c r="T384" s="1446"/>
      <c r="U384" s="1446"/>
      <c r="V384" s="1446" t="s">
        <v>2028</v>
      </c>
      <c r="W384" s="1446" t="s">
        <v>2028</v>
      </c>
      <c r="X384" s="1446" t="s">
        <v>2028</v>
      </c>
      <c r="Y384" s="1446" t="s">
        <v>2028</v>
      </c>
      <c r="Z384" s="1446" t="s">
        <v>2028</v>
      </c>
      <c r="AA384" s="1446" t="s">
        <v>2028</v>
      </c>
      <c r="AB384" s="1446" t="s">
        <v>2028</v>
      </c>
      <c r="AC384" s="1447" t="s">
        <v>2028</v>
      </c>
      <c r="AD384" s="792">
        <f>ROUND((AH384/1000),0)-1</f>
        <v>6</v>
      </c>
      <c r="AE384" s="665" t="s">
        <v>3457</v>
      </c>
      <c r="AG384" s="784"/>
      <c r="AH384" s="794">
        <f ca="1">'Alimentazione CE Costi'!H683+'Alimentazione CE Costi'!H684+'Alimentazione CE Costi'!H685+'Alimentazione CE Costi'!H686+'Alimentazione CE Costi'!H687+'Alimentazione CE Costi'!H688+'Alimentazione CE Costi'!H689+'Alimentazione CE Costi'!H690</f>
        <v>6506</v>
      </c>
      <c r="AI384" s="794">
        <f ca="1">'Alimentazione CE Costi'!I683+'Alimentazione CE Costi'!I684+'Alimentazione CE Costi'!I685+'Alimentazione CE Costi'!I686+'Alimentazione CE Costi'!I687+'Alimentazione CE Costi'!I688+'Alimentazione CE Costi'!I689+'Alimentazione CE Costi'!I690</f>
        <v>6506</v>
      </c>
    </row>
    <row r="385" spans="1:35" s="793" customFormat="1">
      <c r="A385" s="840"/>
      <c r="B385" s="1503" t="s">
        <v>2029</v>
      </c>
      <c r="C385" s="1504"/>
      <c r="D385" s="1504"/>
      <c r="E385" s="1504"/>
      <c r="F385" s="1504"/>
      <c r="G385" s="1504"/>
      <c r="H385" s="1500" t="s">
        <v>2030</v>
      </c>
      <c r="I385" s="1501"/>
      <c r="J385" s="1501"/>
      <c r="K385" s="1501"/>
      <c r="L385" s="1501"/>
      <c r="M385" s="1501"/>
      <c r="N385" s="1501"/>
      <c r="O385" s="1501"/>
      <c r="P385" s="1501"/>
      <c r="Q385" s="1501"/>
      <c r="R385" s="1501"/>
      <c r="S385" s="1501"/>
      <c r="T385" s="1501"/>
      <c r="U385" s="1501"/>
      <c r="V385" s="1501"/>
      <c r="W385" s="1501"/>
      <c r="X385" s="1501"/>
      <c r="Y385" s="1501"/>
      <c r="Z385" s="1501"/>
      <c r="AA385" s="1501"/>
      <c r="AB385" s="1501"/>
      <c r="AC385" s="1502"/>
      <c r="AD385" s="841">
        <f>AD386+AD389</f>
        <v>2069</v>
      </c>
      <c r="AE385" s="842" t="s">
        <v>3457</v>
      </c>
      <c r="AF385" s="644" t="s">
        <v>3458</v>
      </c>
      <c r="AG385" s="784"/>
      <c r="AH385" s="843">
        <f ca="1">AH386+AH389</f>
        <v>2069658</v>
      </c>
      <c r="AI385" s="843">
        <f ca="1">AI386+AI389</f>
        <v>2069658</v>
      </c>
    </row>
    <row r="386" spans="1:35" s="793" customFormat="1">
      <c r="A386" s="782"/>
      <c r="B386" s="1413" t="s">
        <v>2031</v>
      </c>
      <c r="C386" s="1414"/>
      <c r="D386" s="1414"/>
      <c r="E386" s="1414"/>
      <c r="F386" s="1414"/>
      <c r="G386" s="1414"/>
      <c r="H386" s="1415" t="s">
        <v>2032</v>
      </c>
      <c r="I386" s="1416" t="s">
        <v>2033</v>
      </c>
      <c r="J386" s="1416" t="s">
        <v>2033</v>
      </c>
      <c r="K386" s="1416" t="s">
        <v>2033</v>
      </c>
      <c r="L386" s="1416" t="s">
        <v>2033</v>
      </c>
      <c r="M386" s="1416" t="s">
        <v>2033</v>
      </c>
      <c r="N386" s="1416" t="s">
        <v>2033</v>
      </c>
      <c r="O386" s="1416" t="s">
        <v>2033</v>
      </c>
      <c r="P386" s="1416" t="s">
        <v>2033</v>
      </c>
      <c r="Q386" s="1416" t="s">
        <v>2033</v>
      </c>
      <c r="R386" s="1416"/>
      <c r="S386" s="1416"/>
      <c r="T386" s="1416"/>
      <c r="U386" s="1416"/>
      <c r="V386" s="1416" t="s">
        <v>2033</v>
      </c>
      <c r="W386" s="1416" t="s">
        <v>2033</v>
      </c>
      <c r="X386" s="1416" t="s">
        <v>2033</v>
      </c>
      <c r="Y386" s="1416" t="s">
        <v>2033</v>
      </c>
      <c r="Z386" s="1416" t="s">
        <v>2033</v>
      </c>
      <c r="AA386" s="1416" t="s">
        <v>2033</v>
      </c>
      <c r="AB386" s="1416" t="s">
        <v>2033</v>
      </c>
      <c r="AC386" s="1417" t="s">
        <v>2033</v>
      </c>
      <c r="AD386" s="783">
        <f>SUM(AD387:AD388)</f>
        <v>420</v>
      </c>
      <c r="AE386" s="782" t="s">
        <v>3457</v>
      </c>
      <c r="AF386" s="644" t="s">
        <v>3458</v>
      </c>
      <c r="AG386" s="784"/>
      <c r="AH386" s="785">
        <f ca="1">SUM(AH387:AH388)</f>
        <v>420804</v>
      </c>
      <c r="AI386" s="785">
        <f ca="1">SUM(AI387:AI388)</f>
        <v>420804</v>
      </c>
    </row>
    <row r="387" spans="1:35" s="793" customFormat="1">
      <c r="A387" s="665"/>
      <c r="B387" s="1411" t="s">
        <v>2034</v>
      </c>
      <c r="C387" s="1412"/>
      <c r="D387" s="1412"/>
      <c r="E387" s="1412"/>
      <c r="F387" s="1412"/>
      <c r="G387" s="1412"/>
      <c r="H387" s="1445" t="s">
        <v>2035</v>
      </c>
      <c r="I387" s="1446" t="s">
        <v>2036</v>
      </c>
      <c r="J387" s="1446" t="s">
        <v>2036</v>
      </c>
      <c r="K387" s="1446" t="s">
        <v>2036</v>
      </c>
      <c r="L387" s="1446" t="s">
        <v>2036</v>
      </c>
      <c r="M387" s="1446" t="s">
        <v>2036</v>
      </c>
      <c r="N387" s="1446" t="s">
        <v>2036</v>
      </c>
      <c r="O387" s="1446" t="s">
        <v>2036</v>
      </c>
      <c r="P387" s="1446" t="s">
        <v>2036</v>
      </c>
      <c r="Q387" s="1446" t="s">
        <v>2036</v>
      </c>
      <c r="R387" s="1446"/>
      <c r="S387" s="1446"/>
      <c r="T387" s="1446"/>
      <c r="U387" s="1446"/>
      <c r="V387" s="1446" t="s">
        <v>2036</v>
      </c>
      <c r="W387" s="1446" t="s">
        <v>2036</v>
      </c>
      <c r="X387" s="1446" t="s">
        <v>2036</v>
      </c>
      <c r="Y387" s="1446" t="s">
        <v>2036</v>
      </c>
      <c r="Z387" s="1446" t="s">
        <v>2036</v>
      </c>
      <c r="AA387" s="1446" t="s">
        <v>2036</v>
      </c>
      <c r="AB387" s="1446" t="s">
        <v>2036</v>
      </c>
      <c r="AC387" s="1447" t="s">
        <v>2036</v>
      </c>
      <c r="AD387" s="792">
        <f>ROUND((AH387/1000),0)</f>
        <v>45</v>
      </c>
      <c r="AE387" s="665" t="s">
        <v>3457</v>
      </c>
      <c r="AG387" s="784"/>
      <c r="AH387" s="794">
        <f ca="1">'Alimentazione CE Costi'!H693</f>
        <v>45272</v>
      </c>
      <c r="AI387" s="794">
        <f ca="1">'Alimentazione CE Costi'!I693</f>
        <v>45272</v>
      </c>
    </row>
    <row r="388" spans="1:35" s="793" customFormat="1">
      <c r="A388" s="665"/>
      <c r="B388" s="1411" t="s">
        <v>2037</v>
      </c>
      <c r="C388" s="1412"/>
      <c r="D388" s="1412"/>
      <c r="E388" s="1412"/>
      <c r="F388" s="1412"/>
      <c r="G388" s="1412"/>
      <c r="H388" s="1445" t="s">
        <v>3483</v>
      </c>
      <c r="I388" s="1446" t="s">
        <v>3484</v>
      </c>
      <c r="J388" s="1446" t="s">
        <v>3484</v>
      </c>
      <c r="K388" s="1446" t="s">
        <v>3484</v>
      </c>
      <c r="L388" s="1446" t="s">
        <v>3484</v>
      </c>
      <c r="M388" s="1446" t="s">
        <v>3484</v>
      </c>
      <c r="N388" s="1446" t="s">
        <v>3484</v>
      </c>
      <c r="O388" s="1446" t="s">
        <v>3484</v>
      </c>
      <c r="P388" s="1446" t="s">
        <v>3484</v>
      </c>
      <c r="Q388" s="1446" t="s">
        <v>3484</v>
      </c>
      <c r="R388" s="1446"/>
      <c r="S388" s="1446"/>
      <c r="T388" s="1446"/>
      <c r="U388" s="1446"/>
      <c r="V388" s="1446" t="s">
        <v>3484</v>
      </c>
      <c r="W388" s="1446" t="s">
        <v>3484</v>
      </c>
      <c r="X388" s="1446" t="s">
        <v>3484</v>
      </c>
      <c r="Y388" s="1446" t="s">
        <v>3484</v>
      </c>
      <c r="Z388" s="1446" t="s">
        <v>3484</v>
      </c>
      <c r="AA388" s="1446" t="s">
        <v>3484</v>
      </c>
      <c r="AB388" s="1446" t="s">
        <v>3484</v>
      </c>
      <c r="AC388" s="1447" t="s">
        <v>3484</v>
      </c>
      <c r="AD388" s="792">
        <f>ROUND((AH388/1000),0)-1</f>
        <v>375</v>
      </c>
      <c r="AE388" s="665" t="s">
        <v>3457</v>
      </c>
      <c r="AG388" s="784"/>
      <c r="AH388" s="794">
        <f ca="1">'Alimentazione CE Costi'!H694</f>
        <v>375532</v>
      </c>
      <c r="AI388" s="794">
        <f ca="1">'Alimentazione CE Costi'!I694</f>
        <v>375532</v>
      </c>
    </row>
    <row r="389" spans="1:35" s="793" customFormat="1">
      <c r="A389" s="665"/>
      <c r="B389" s="1508" t="s">
        <v>3485</v>
      </c>
      <c r="C389" s="1509"/>
      <c r="D389" s="1509"/>
      <c r="E389" s="1509"/>
      <c r="F389" s="1509"/>
      <c r="G389" s="1509"/>
      <c r="H389" s="1523" t="s">
        <v>3486</v>
      </c>
      <c r="I389" s="1524" t="s">
        <v>3487</v>
      </c>
      <c r="J389" s="1524" t="s">
        <v>3487</v>
      </c>
      <c r="K389" s="1524" t="s">
        <v>3487</v>
      </c>
      <c r="L389" s="1524" t="s">
        <v>3487</v>
      </c>
      <c r="M389" s="1524" t="s">
        <v>3487</v>
      </c>
      <c r="N389" s="1524" t="s">
        <v>3487</v>
      </c>
      <c r="O389" s="1524" t="s">
        <v>3487</v>
      </c>
      <c r="P389" s="1524" t="s">
        <v>3487</v>
      </c>
      <c r="Q389" s="1524" t="s">
        <v>3487</v>
      </c>
      <c r="R389" s="1524"/>
      <c r="S389" s="1524"/>
      <c r="T389" s="1524"/>
      <c r="U389" s="1524"/>
      <c r="V389" s="1524" t="s">
        <v>3487</v>
      </c>
      <c r="W389" s="1524" t="s">
        <v>3487</v>
      </c>
      <c r="X389" s="1524" t="s">
        <v>3487</v>
      </c>
      <c r="Y389" s="1524" t="s">
        <v>3487</v>
      </c>
      <c r="Z389" s="1524" t="s">
        <v>3487</v>
      </c>
      <c r="AA389" s="1524" t="s">
        <v>3487</v>
      </c>
      <c r="AB389" s="1524" t="s">
        <v>3487</v>
      </c>
      <c r="AC389" s="1525" t="s">
        <v>3487</v>
      </c>
      <c r="AD389" s="792">
        <f>ROUND((AH389/1000),0)</f>
        <v>1649</v>
      </c>
      <c r="AE389" s="665" t="s">
        <v>3457</v>
      </c>
      <c r="AG389" s="784"/>
      <c r="AH389" s="794">
        <f ca="1">'Alimentazione CE Costi'!H696+'Alimentazione CE Costi'!H697+'Alimentazione CE Costi'!H698+'Alimentazione CE Costi'!H699+'Alimentazione CE Costi'!H700</f>
        <v>1648854</v>
      </c>
      <c r="AI389" s="794">
        <f ca="1">'Alimentazione CE Costi'!I696+'Alimentazione CE Costi'!I697+'Alimentazione CE Costi'!I698+'Alimentazione CE Costi'!I699+'Alimentazione CE Costi'!I700</f>
        <v>1648854</v>
      </c>
    </row>
    <row r="390" spans="1:35" s="793" customFormat="1">
      <c r="A390" s="782"/>
      <c r="B390" s="1413" t="s">
        <v>3488</v>
      </c>
      <c r="C390" s="1414"/>
      <c r="D390" s="1414"/>
      <c r="E390" s="1414"/>
      <c r="F390" s="1414"/>
      <c r="G390" s="1414"/>
      <c r="H390" s="1415" t="s">
        <v>3122</v>
      </c>
      <c r="I390" s="1416" t="s">
        <v>3123</v>
      </c>
      <c r="J390" s="1416" t="s">
        <v>3123</v>
      </c>
      <c r="K390" s="1416" t="s">
        <v>3123</v>
      </c>
      <c r="L390" s="1416" t="s">
        <v>3123</v>
      </c>
      <c r="M390" s="1416" t="s">
        <v>3123</v>
      </c>
      <c r="N390" s="1416" t="s">
        <v>3123</v>
      </c>
      <c r="O390" s="1416" t="s">
        <v>3123</v>
      </c>
      <c r="P390" s="1416" t="s">
        <v>3123</v>
      </c>
      <c r="Q390" s="1416" t="s">
        <v>3123</v>
      </c>
      <c r="R390" s="1416"/>
      <c r="S390" s="1416"/>
      <c r="T390" s="1416"/>
      <c r="U390" s="1416"/>
      <c r="V390" s="1416" t="s">
        <v>3123</v>
      </c>
      <c r="W390" s="1416" t="s">
        <v>3123</v>
      </c>
      <c r="X390" s="1416" t="s">
        <v>3123</v>
      </c>
      <c r="Y390" s="1416" t="s">
        <v>3123</v>
      </c>
      <c r="Z390" s="1416" t="s">
        <v>3123</v>
      </c>
      <c r="AA390" s="1416" t="s">
        <v>3123</v>
      </c>
      <c r="AB390" s="1416" t="s">
        <v>3123</v>
      </c>
      <c r="AC390" s="1417" t="s">
        <v>3123</v>
      </c>
      <c r="AD390" s="783">
        <f>SUM(AD391:AD392)</f>
        <v>0</v>
      </c>
      <c r="AE390" s="782" t="s">
        <v>3457</v>
      </c>
      <c r="AF390" s="644" t="s">
        <v>3458</v>
      </c>
      <c r="AG390" s="784"/>
      <c r="AH390" s="785">
        <f ca="1">SUM(AH391:AH392)</f>
        <v>0</v>
      </c>
      <c r="AI390" s="785">
        <f ca="1">SUM(AI391:AI392)</f>
        <v>0</v>
      </c>
    </row>
    <row r="391" spans="1:35" s="793" customFormat="1">
      <c r="A391" s="665"/>
      <c r="B391" s="1411" t="s">
        <v>3124</v>
      </c>
      <c r="C391" s="1412"/>
      <c r="D391" s="1412"/>
      <c r="E391" s="1412"/>
      <c r="F391" s="1412"/>
      <c r="G391" s="1412"/>
      <c r="H391" s="1445" t="s">
        <v>3125</v>
      </c>
      <c r="I391" s="1446" t="s">
        <v>3126</v>
      </c>
      <c r="J391" s="1446" t="s">
        <v>3126</v>
      </c>
      <c r="K391" s="1446" t="s">
        <v>3126</v>
      </c>
      <c r="L391" s="1446" t="s">
        <v>3126</v>
      </c>
      <c r="M391" s="1446" t="s">
        <v>3126</v>
      </c>
      <c r="N391" s="1446" t="s">
        <v>3126</v>
      </c>
      <c r="O391" s="1446" t="s">
        <v>3126</v>
      </c>
      <c r="P391" s="1446" t="s">
        <v>3126</v>
      </c>
      <c r="Q391" s="1446" t="s">
        <v>3126</v>
      </c>
      <c r="R391" s="1446"/>
      <c r="S391" s="1446"/>
      <c r="T391" s="1446"/>
      <c r="U391" s="1446"/>
      <c r="V391" s="1446" t="s">
        <v>3126</v>
      </c>
      <c r="W391" s="1446" t="s">
        <v>3126</v>
      </c>
      <c r="X391" s="1446" t="s">
        <v>3126</v>
      </c>
      <c r="Y391" s="1446" t="s">
        <v>3126</v>
      </c>
      <c r="Z391" s="1446" t="s">
        <v>3126</v>
      </c>
      <c r="AA391" s="1446" t="s">
        <v>3126</v>
      </c>
      <c r="AB391" s="1446" t="s">
        <v>3126</v>
      </c>
      <c r="AC391" s="1447" t="s">
        <v>3126</v>
      </c>
      <c r="AD391" s="792">
        <f>ROUND((AH391/1000),0)</f>
        <v>0</v>
      </c>
      <c r="AE391" s="665" t="s">
        <v>3457</v>
      </c>
      <c r="AG391" s="784"/>
      <c r="AH391" s="794">
        <f ca="1">'Alimentazione CE Costi'!H704+'Alimentazione CE Costi'!H705+'Alimentazione CE Costi'!H706+'Alimentazione CE Costi'!H707+'Alimentazione CE Costi'!H709+'Alimentazione CE Costi'!H710+'Alimentazione CE Costi'!H711+'Alimentazione CE Costi'!H712+'Alimentazione CE Costi'!H713+'Alimentazione CE Costi'!H714+'Alimentazione CE Costi'!H715+'Alimentazione CE Costi'!H716+'Alimentazione CE Costi'!H717+'Alimentazione CE Costi'!H718</f>
        <v>0</v>
      </c>
      <c r="AI391" s="794">
        <f ca="1">'Alimentazione CE Costi'!I704+'Alimentazione CE Costi'!I705+'Alimentazione CE Costi'!I706+'Alimentazione CE Costi'!I707+'Alimentazione CE Costi'!I709+'Alimentazione CE Costi'!I710+'Alimentazione CE Costi'!I711+'Alimentazione CE Costi'!I712+'Alimentazione CE Costi'!I713+'Alimentazione CE Costi'!I714+'Alimentazione CE Costi'!I715+'Alimentazione CE Costi'!I716+'Alimentazione CE Costi'!I717+'Alimentazione CE Costi'!I718</f>
        <v>0</v>
      </c>
    </row>
    <row r="392" spans="1:35" s="793" customFormat="1">
      <c r="A392" s="665"/>
      <c r="B392" s="1411" t="s">
        <v>3127</v>
      </c>
      <c r="C392" s="1412"/>
      <c r="D392" s="1412"/>
      <c r="E392" s="1412"/>
      <c r="F392" s="1412"/>
      <c r="G392" s="1412"/>
      <c r="H392" s="1445" t="s">
        <v>3128</v>
      </c>
      <c r="I392" s="1446" t="s">
        <v>3126</v>
      </c>
      <c r="J392" s="1446" t="s">
        <v>3126</v>
      </c>
      <c r="K392" s="1446" t="s">
        <v>3126</v>
      </c>
      <c r="L392" s="1446" t="s">
        <v>3126</v>
      </c>
      <c r="M392" s="1446" t="s">
        <v>3126</v>
      </c>
      <c r="N392" s="1446" t="s">
        <v>3126</v>
      </c>
      <c r="O392" s="1446" t="s">
        <v>3126</v>
      </c>
      <c r="P392" s="1446" t="s">
        <v>3126</v>
      </c>
      <c r="Q392" s="1446" t="s">
        <v>3126</v>
      </c>
      <c r="R392" s="1446"/>
      <c r="S392" s="1446"/>
      <c r="T392" s="1446"/>
      <c r="U392" s="1446"/>
      <c r="V392" s="1446" t="s">
        <v>3126</v>
      </c>
      <c r="W392" s="1446" t="s">
        <v>3126</v>
      </c>
      <c r="X392" s="1446" t="s">
        <v>3126</v>
      </c>
      <c r="Y392" s="1446" t="s">
        <v>3126</v>
      </c>
      <c r="Z392" s="1446" t="s">
        <v>3126</v>
      </c>
      <c r="AA392" s="1446" t="s">
        <v>3126</v>
      </c>
      <c r="AB392" s="1446" t="s">
        <v>3126</v>
      </c>
      <c r="AC392" s="1447" t="s">
        <v>3126</v>
      </c>
      <c r="AD392" s="792">
        <f>ROUND((AH392/1000),0)</f>
        <v>0</v>
      </c>
      <c r="AE392" s="665" t="s">
        <v>3457</v>
      </c>
      <c r="AG392" s="784"/>
      <c r="AH392" s="794">
        <f ca="1">SUM('Alimentazione CE Costi'!H720:H766)</f>
        <v>0</v>
      </c>
      <c r="AI392" s="794">
        <f ca="1">SUM('Alimentazione CE Costi'!I720:I766)</f>
        <v>0</v>
      </c>
    </row>
    <row r="393" spans="1:35" s="793" customFormat="1">
      <c r="A393" s="782"/>
      <c r="B393" s="1413" t="s">
        <v>3129</v>
      </c>
      <c r="C393" s="1414"/>
      <c r="D393" s="1414"/>
      <c r="E393" s="1414"/>
      <c r="F393" s="1414"/>
      <c r="G393" s="1414"/>
      <c r="H393" s="1415" t="s">
        <v>3130</v>
      </c>
      <c r="I393" s="1416" t="s">
        <v>3131</v>
      </c>
      <c r="J393" s="1416" t="s">
        <v>3131</v>
      </c>
      <c r="K393" s="1416" t="s">
        <v>3131</v>
      </c>
      <c r="L393" s="1416" t="s">
        <v>3131</v>
      </c>
      <c r="M393" s="1416" t="s">
        <v>3131</v>
      </c>
      <c r="N393" s="1416" t="s">
        <v>3131</v>
      </c>
      <c r="O393" s="1416" t="s">
        <v>3131</v>
      </c>
      <c r="P393" s="1416" t="s">
        <v>3131</v>
      </c>
      <c r="Q393" s="1416" t="s">
        <v>3131</v>
      </c>
      <c r="R393" s="1416"/>
      <c r="S393" s="1416"/>
      <c r="T393" s="1416"/>
      <c r="U393" s="1416"/>
      <c r="V393" s="1416" t="s">
        <v>3131</v>
      </c>
      <c r="W393" s="1416" t="s">
        <v>3131</v>
      </c>
      <c r="X393" s="1416" t="s">
        <v>3131</v>
      </c>
      <c r="Y393" s="1416" t="s">
        <v>3131</v>
      </c>
      <c r="Z393" s="1416" t="s">
        <v>3131</v>
      </c>
      <c r="AA393" s="1416" t="s">
        <v>3131</v>
      </c>
      <c r="AB393" s="1416" t="s">
        <v>3131</v>
      </c>
      <c r="AC393" s="1417" t="s">
        <v>3131</v>
      </c>
      <c r="AD393" s="783">
        <f>SUM(AD394:AD395)</f>
        <v>0</v>
      </c>
      <c r="AE393" s="801" t="s">
        <v>3132</v>
      </c>
      <c r="AF393" s="644" t="s">
        <v>3458</v>
      </c>
      <c r="AG393" s="784"/>
      <c r="AH393" s="785">
        <f ca="1">SUM(AH394:AH395)</f>
        <v>0</v>
      </c>
      <c r="AI393" s="785">
        <f ca="1">SUM(AI394:AI395)</f>
        <v>0</v>
      </c>
    </row>
    <row r="394" spans="1:35" s="793" customFormat="1">
      <c r="A394" s="665"/>
      <c r="B394" s="1411" t="s">
        <v>3133</v>
      </c>
      <c r="C394" s="1412"/>
      <c r="D394" s="1412"/>
      <c r="E394" s="1412"/>
      <c r="F394" s="1412"/>
      <c r="G394" s="1412"/>
      <c r="H394" s="1445" t="s">
        <v>3134</v>
      </c>
      <c r="I394" s="1446" t="s">
        <v>3126</v>
      </c>
      <c r="J394" s="1446" t="s">
        <v>3126</v>
      </c>
      <c r="K394" s="1446" t="s">
        <v>3126</v>
      </c>
      <c r="L394" s="1446" t="s">
        <v>3126</v>
      </c>
      <c r="M394" s="1446" t="s">
        <v>3126</v>
      </c>
      <c r="N394" s="1446" t="s">
        <v>3126</v>
      </c>
      <c r="O394" s="1446" t="s">
        <v>3126</v>
      </c>
      <c r="P394" s="1446" t="s">
        <v>3126</v>
      </c>
      <c r="Q394" s="1446" t="s">
        <v>3126</v>
      </c>
      <c r="R394" s="1446"/>
      <c r="S394" s="1446"/>
      <c r="T394" s="1446"/>
      <c r="U394" s="1446"/>
      <c r="V394" s="1446" t="s">
        <v>3126</v>
      </c>
      <c r="W394" s="1446" t="s">
        <v>3126</v>
      </c>
      <c r="X394" s="1446" t="s">
        <v>3126</v>
      </c>
      <c r="Y394" s="1446" t="s">
        <v>3126</v>
      </c>
      <c r="Z394" s="1446" t="s">
        <v>3126</v>
      </c>
      <c r="AA394" s="1446" t="s">
        <v>3126</v>
      </c>
      <c r="AB394" s="1446" t="s">
        <v>3126</v>
      </c>
      <c r="AC394" s="1447" t="s">
        <v>3126</v>
      </c>
      <c r="AD394" s="792">
        <f>ROUND((AH394/1000),0)</f>
        <v>0</v>
      </c>
      <c r="AE394" s="802" t="s">
        <v>3132</v>
      </c>
      <c r="AG394" s="784"/>
      <c r="AH394" s="794">
        <f ca="1">'Alimentazione CE Costi'!H768</f>
        <v>0</v>
      </c>
      <c r="AI394" s="794">
        <f ca="1">'Alimentazione CE Costi'!I768</f>
        <v>0</v>
      </c>
    </row>
    <row r="395" spans="1:35" s="793" customFormat="1">
      <c r="A395" s="665"/>
      <c r="B395" s="1411" t="s">
        <v>3135</v>
      </c>
      <c r="C395" s="1412"/>
      <c r="D395" s="1412"/>
      <c r="E395" s="1412"/>
      <c r="F395" s="1412"/>
      <c r="G395" s="1412"/>
      <c r="H395" s="1445" t="s">
        <v>3136</v>
      </c>
      <c r="I395" s="1446" t="s">
        <v>3137</v>
      </c>
      <c r="J395" s="1446" t="s">
        <v>3137</v>
      </c>
      <c r="K395" s="1446" t="s">
        <v>3137</v>
      </c>
      <c r="L395" s="1446" t="s">
        <v>3137</v>
      </c>
      <c r="M395" s="1446" t="s">
        <v>3137</v>
      </c>
      <c r="N395" s="1446" t="s">
        <v>3137</v>
      </c>
      <c r="O395" s="1446" t="s">
        <v>3137</v>
      </c>
      <c r="P395" s="1446" t="s">
        <v>3137</v>
      </c>
      <c r="Q395" s="1446" t="s">
        <v>3137</v>
      </c>
      <c r="R395" s="1446"/>
      <c r="S395" s="1446"/>
      <c r="T395" s="1446"/>
      <c r="U395" s="1446"/>
      <c r="V395" s="1446" t="s">
        <v>3137</v>
      </c>
      <c r="W395" s="1446" t="s">
        <v>3137</v>
      </c>
      <c r="X395" s="1446" t="s">
        <v>3137</v>
      </c>
      <c r="Y395" s="1446" t="s">
        <v>3137</v>
      </c>
      <c r="Z395" s="1446" t="s">
        <v>3137</v>
      </c>
      <c r="AA395" s="1446" t="s">
        <v>3137</v>
      </c>
      <c r="AB395" s="1446" t="s">
        <v>3137</v>
      </c>
      <c r="AC395" s="1447" t="s">
        <v>3137</v>
      </c>
      <c r="AD395" s="792">
        <f>ROUND((AH395/1000),0)</f>
        <v>0</v>
      </c>
      <c r="AE395" s="802" t="s">
        <v>3132</v>
      </c>
      <c r="AG395" s="784"/>
      <c r="AH395" s="794">
        <f ca="1">'Alimentazione CE Costi'!H769</f>
        <v>0</v>
      </c>
      <c r="AI395" s="794">
        <f ca="1">'Alimentazione CE Costi'!H769</f>
        <v>0</v>
      </c>
    </row>
    <row r="396" spans="1:35" s="793" customFormat="1">
      <c r="A396" s="782"/>
      <c r="B396" s="1413" t="s">
        <v>3138</v>
      </c>
      <c r="C396" s="1414"/>
      <c r="D396" s="1414"/>
      <c r="E396" s="1414"/>
      <c r="F396" s="1414"/>
      <c r="G396" s="1414"/>
      <c r="H396" s="1415" t="s">
        <v>3139</v>
      </c>
      <c r="I396" s="1416" t="s">
        <v>3140</v>
      </c>
      <c r="J396" s="1416" t="s">
        <v>3140</v>
      </c>
      <c r="K396" s="1416" t="s">
        <v>3140</v>
      </c>
      <c r="L396" s="1416" t="s">
        <v>3140</v>
      </c>
      <c r="M396" s="1416" t="s">
        <v>3140</v>
      </c>
      <c r="N396" s="1416" t="s">
        <v>3140</v>
      </c>
      <c r="O396" s="1416" t="s">
        <v>3140</v>
      </c>
      <c r="P396" s="1416" t="s">
        <v>3140</v>
      </c>
      <c r="Q396" s="1416" t="s">
        <v>3140</v>
      </c>
      <c r="R396" s="1416"/>
      <c r="S396" s="1416"/>
      <c r="T396" s="1416"/>
      <c r="U396" s="1416"/>
      <c r="V396" s="1416" t="s">
        <v>3140</v>
      </c>
      <c r="W396" s="1416" t="s">
        <v>3140</v>
      </c>
      <c r="X396" s="1416" t="s">
        <v>3140</v>
      </c>
      <c r="Y396" s="1416" t="s">
        <v>3140</v>
      </c>
      <c r="Z396" s="1416" t="s">
        <v>3140</v>
      </c>
      <c r="AA396" s="1416" t="s">
        <v>3140</v>
      </c>
      <c r="AB396" s="1416" t="s">
        <v>3140</v>
      </c>
      <c r="AC396" s="1417" t="s">
        <v>3140</v>
      </c>
      <c r="AD396" s="783">
        <f>AD397+AD403+AD404+AD409</f>
        <v>526</v>
      </c>
      <c r="AE396" s="782" t="s">
        <v>3457</v>
      </c>
      <c r="AF396" s="644" t="s">
        <v>3458</v>
      </c>
      <c r="AG396" s="784"/>
      <c r="AH396" s="785">
        <f ca="1">AH397+AH403+AH404+AH409</f>
        <v>526262</v>
      </c>
      <c r="AI396" s="785">
        <f ca="1">AI397+AI403+AI404+AI409</f>
        <v>1924935</v>
      </c>
    </row>
    <row r="397" spans="1:35" s="793" customFormat="1">
      <c r="A397" s="795"/>
      <c r="B397" s="1464" t="s">
        <v>3141</v>
      </c>
      <c r="C397" s="1465"/>
      <c r="D397" s="1465"/>
      <c r="E397" s="1465"/>
      <c r="F397" s="1465"/>
      <c r="G397" s="1465"/>
      <c r="H397" s="1471" t="s">
        <v>3142</v>
      </c>
      <c r="I397" s="1472" t="s">
        <v>3143</v>
      </c>
      <c r="J397" s="1472" t="s">
        <v>3143</v>
      </c>
      <c r="K397" s="1472" t="s">
        <v>3143</v>
      </c>
      <c r="L397" s="1472" t="s">
        <v>3143</v>
      </c>
      <c r="M397" s="1472" t="s">
        <v>3143</v>
      </c>
      <c r="N397" s="1472" t="s">
        <v>3143</v>
      </c>
      <c r="O397" s="1472" t="s">
        <v>3143</v>
      </c>
      <c r="P397" s="1472" t="s">
        <v>3143</v>
      </c>
      <c r="Q397" s="1472" t="s">
        <v>3143</v>
      </c>
      <c r="R397" s="1472"/>
      <c r="S397" s="1472"/>
      <c r="T397" s="1472"/>
      <c r="U397" s="1472"/>
      <c r="V397" s="1472" t="s">
        <v>3143</v>
      </c>
      <c r="W397" s="1472" t="s">
        <v>3143</v>
      </c>
      <c r="X397" s="1472" t="s">
        <v>3143</v>
      </c>
      <c r="Y397" s="1472" t="s">
        <v>3143</v>
      </c>
      <c r="Z397" s="1472" t="s">
        <v>3143</v>
      </c>
      <c r="AA397" s="1472" t="s">
        <v>3143</v>
      </c>
      <c r="AB397" s="1472" t="s">
        <v>3143</v>
      </c>
      <c r="AC397" s="1473" t="s">
        <v>3143</v>
      </c>
      <c r="AD397" s="825">
        <f>SUM(AD398:AD402)</f>
        <v>0</v>
      </c>
      <c r="AE397" s="795" t="s">
        <v>3457</v>
      </c>
      <c r="AF397" s="644" t="s">
        <v>3458</v>
      </c>
      <c r="AG397" s="784"/>
      <c r="AH397" s="826">
        <f ca="1">SUM(AH398:AH402)</f>
        <v>0</v>
      </c>
      <c r="AI397" s="826">
        <f ca="1">SUM(AI398:AI402)</f>
        <v>1398935</v>
      </c>
    </row>
    <row r="398" spans="1:35" s="793" customFormat="1">
      <c r="A398" s="665"/>
      <c r="B398" s="1411" t="s">
        <v>3144</v>
      </c>
      <c r="C398" s="1412"/>
      <c r="D398" s="1412"/>
      <c r="E398" s="1412"/>
      <c r="F398" s="1412"/>
      <c r="G398" s="1412"/>
      <c r="H398" s="1448" t="s">
        <v>2841</v>
      </c>
      <c r="I398" s="1449" t="s">
        <v>2842</v>
      </c>
      <c r="J398" s="1449" t="s">
        <v>2842</v>
      </c>
      <c r="K398" s="1449" t="s">
        <v>2842</v>
      </c>
      <c r="L398" s="1449" t="s">
        <v>2842</v>
      </c>
      <c r="M398" s="1449" t="s">
        <v>2842</v>
      </c>
      <c r="N398" s="1449" t="s">
        <v>2842</v>
      </c>
      <c r="O398" s="1449" t="s">
        <v>2842</v>
      </c>
      <c r="P398" s="1449" t="s">
        <v>2842</v>
      </c>
      <c r="Q398" s="1449" t="s">
        <v>2842</v>
      </c>
      <c r="R398" s="1449"/>
      <c r="S398" s="1449"/>
      <c r="T398" s="1449"/>
      <c r="U398" s="1449"/>
      <c r="V398" s="1449" t="s">
        <v>2842</v>
      </c>
      <c r="W398" s="1449" t="s">
        <v>2842</v>
      </c>
      <c r="X398" s="1449" t="s">
        <v>2842</v>
      </c>
      <c r="Y398" s="1449" t="s">
        <v>2842</v>
      </c>
      <c r="Z398" s="1449" t="s">
        <v>2842</v>
      </c>
      <c r="AA398" s="1449" t="s">
        <v>2842</v>
      </c>
      <c r="AB398" s="1449" t="s">
        <v>2842</v>
      </c>
      <c r="AC398" s="1450" t="s">
        <v>2842</v>
      </c>
      <c r="AD398" s="792">
        <f t="shared" ref="AD398:AD403" si="14">ROUND((AH398/1000),0)</f>
        <v>0</v>
      </c>
      <c r="AE398" s="665" t="s">
        <v>3457</v>
      </c>
      <c r="AG398" s="784"/>
      <c r="AH398" s="794">
        <f ca="1">'Alimentazione CE Costi'!H772</f>
        <v>0</v>
      </c>
      <c r="AI398" s="794">
        <f ca="1">'Alimentazione CE Costi'!I772</f>
        <v>550000</v>
      </c>
    </row>
    <row r="399" spans="1:35" s="793" customFormat="1">
      <c r="A399" s="665"/>
      <c r="B399" s="1411" t="s">
        <v>2843</v>
      </c>
      <c r="C399" s="1412"/>
      <c r="D399" s="1412"/>
      <c r="E399" s="1412"/>
      <c r="F399" s="1412"/>
      <c r="G399" s="1412"/>
      <c r="H399" s="1448" t="s">
        <v>2844</v>
      </c>
      <c r="I399" s="1449" t="s">
        <v>2851</v>
      </c>
      <c r="J399" s="1449" t="s">
        <v>2851</v>
      </c>
      <c r="K399" s="1449" t="s">
        <v>2851</v>
      </c>
      <c r="L399" s="1449" t="s">
        <v>2851</v>
      </c>
      <c r="M399" s="1449" t="s">
        <v>2851</v>
      </c>
      <c r="N399" s="1449" t="s">
        <v>2851</v>
      </c>
      <c r="O399" s="1449" t="s">
        <v>2851</v>
      </c>
      <c r="P399" s="1449" t="s">
        <v>2851</v>
      </c>
      <c r="Q399" s="1449" t="s">
        <v>2851</v>
      </c>
      <c r="R399" s="1449"/>
      <c r="S399" s="1449"/>
      <c r="T399" s="1449"/>
      <c r="U399" s="1449"/>
      <c r="V399" s="1449" t="s">
        <v>2851</v>
      </c>
      <c r="W399" s="1449" t="s">
        <v>2851</v>
      </c>
      <c r="X399" s="1449" t="s">
        <v>2851</v>
      </c>
      <c r="Y399" s="1449" t="s">
        <v>2851</v>
      </c>
      <c r="Z399" s="1449" t="s">
        <v>2851</v>
      </c>
      <c r="AA399" s="1449" t="s">
        <v>2851</v>
      </c>
      <c r="AB399" s="1449" t="s">
        <v>2851</v>
      </c>
      <c r="AC399" s="1450" t="s">
        <v>2851</v>
      </c>
      <c r="AD399" s="792">
        <f t="shared" si="14"/>
        <v>0</v>
      </c>
      <c r="AE399" s="665" t="s">
        <v>3457</v>
      </c>
      <c r="AG399" s="784"/>
      <c r="AH399" s="794">
        <f ca="1">'Alimentazione CE Costi'!H773</f>
        <v>0</v>
      </c>
      <c r="AI399" s="794">
        <f ca="1">'Alimentazione CE Costi'!I773</f>
        <v>0</v>
      </c>
    </row>
    <row r="400" spans="1:35" s="793" customFormat="1">
      <c r="A400" s="665"/>
      <c r="B400" s="1411" t="s">
        <v>2852</v>
      </c>
      <c r="C400" s="1412"/>
      <c r="D400" s="1412"/>
      <c r="E400" s="1412"/>
      <c r="F400" s="1412"/>
      <c r="G400" s="1412"/>
      <c r="H400" s="1448" t="s">
        <v>1447</v>
      </c>
      <c r="I400" s="1449" t="s">
        <v>2851</v>
      </c>
      <c r="J400" s="1449" t="s">
        <v>2851</v>
      </c>
      <c r="K400" s="1449" t="s">
        <v>2851</v>
      </c>
      <c r="L400" s="1449" t="s">
        <v>2851</v>
      </c>
      <c r="M400" s="1449" t="s">
        <v>2851</v>
      </c>
      <c r="N400" s="1449" t="s">
        <v>2851</v>
      </c>
      <c r="O400" s="1449" t="s">
        <v>2851</v>
      </c>
      <c r="P400" s="1449" t="s">
        <v>2851</v>
      </c>
      <c r="Q400" s="1449" t="s">
        <v>2851</v>
      </c>
      <c r="R400" s="1449"/>
      <c r="S400" s="1449"/>
      <c r="T400" s="1449"/>
      <c r="U400" s="1449"/>
      <c r="V400" s="1449" t="s">
        <v>2851</v>
      </c>
      <c r="W400" s="1449" t="s">
        <v>2851</v>
      </c>
      <c r="X400" s="1449" t="s">
        <v>2851</v>
      </c>
      <c r="Y400" s="1449" t="s">
        <v>2851</v>
      </c>
      <c r="Z400" s="1449" t="s">
        <v>2851</v>
      </c>
      <c r="AA400" s="1449" t="s">
        <v>2851</v>
      </c>
      <c r="AB400" s="1449" t="s">
        <v>2851</v>
      </c>
      <c r="AC400" s="1450" t="s">
        <v>2851</v>
      </c>
      <c r="AD400" s="792">
        <f t="shared" si="14"/>
        <v>0</v>
      </c>
      <c r="AE400" s="665" t="s">
        <v>3457</v>
      </c>
      <c r="AG400" s="784"/>
      <c r="AH400" s="794">
        <f ca="1">'Alimentazione CE Costi'!H774</f>
        <v>0</v>
      </c>
      <c r="AI400" s="794">
        <f ca="1">'Alimentazione CE Costi'!I774</f>
        <v>0</v>
      </c>
    </row>
    <row r="401" spans="1:35" s="793" customFormat="1">
      <c r="A401" s="665"/>
      <c r="B401" s="1411" t="s">
        <v>1448</v>
      </c>
      <c r="C401" s="1412"/>
      <c r="D401" s="1412"/>
      <c r="E401" s="1412"/>
      <c r="F401" s="1412"/>
      <c r="G401" s="1412"/>
      <c r="H401" s="1448" t="s">
        <v>1449</v>
      </c>
      <c r="I401" s="1449"/>
      <c r="J401" s="1449"/>
      <c r="K401" s="1449"/>
      <c r="L401" s="1449"/>
      <c r="M401" s="1449"/>
      <c r="N401" s="1449"/>
      <c r="O401" s="1449"/>
      <c r="P401" s="1449"/>
      <c r="Q401" s="1449"/>
      <c r="R401" s="1449"/>
      <c r="S401" s="1449"/>
      <c r="T401" s="1449"/>
      <c r="U401" s="1449"/>
      <c r="V401" s="1449"/>
      <c r="W401" s="1449"/>
      <c r="X401" s="1449"/>
      <c r="Y401" s="1449"/>
      <c r="Z401" s="1449"/>
      <c r="AA401" s="1449"/>
      <c r="AB401" s="1449"/>
      <c r="AC401" s="1450"/>
      <c r="AD401" s="792">
        <f t="shared" si="14"/>
        <v>0</v>
      </c>
      <c r="AE401" s="665" t="s">
        <v>3457</v>
      </c>
      <c r="AG401" s="784"/>
      <c r="AH401" s="794">
        <f ca="1">'Alimentazione CE Costi'!H775</f>
        <v>0</v>
      </c>
      <c r="AI401" s="794">
        <f ca="1">'Alimentazione CE Costi'!I775</f>
        <v>0</v>
      </c>
    </row>
    <row r="402" spans="1:35" s="793" customFormat="1">
      <c r="A402" s="665"/>
      <c r="B402" s="1411" t="s">
        <v>1450</v>
      </c>
      <c r="C402" s="1412"/>
      <c r="D402" s="1412"/>
      <c r="E402" s="1412"/>
      <c r="F402" s="1412"/>
      <c r="G402" s="1412"/>
      <c r="H402" s="1448" t="s">
        <v>1446</v>
      </c>
      <c r="I402" s="1449" t="s">
        <v>1451</v>
      </c>
      <c r="J402" s="1449" t="s">
        <v>1451</v>
      </c>
      <c r="K402" s="1449" t="s">
        <v>1451</v>
      </c>
      <c r="L402" s="1449" t="s">
        <v>1451</v>
      </c>
      <c r="M402" s="1449" t="s">
        <v>1451</v>
      </c>
      <c r="N402" s="1449" t="s">
        <v>1451</v>
      </c>
      <c r="O402" s="1449" t="s">
        <v>1451</v>
      </c>
      <c r="P402" s="1449" t="s">
        <v>1451</v>
      </c>
      <c r="Q402" s="1449" t="s">
        <v>1451</v>
      </c>
      <c r="R402" s="1449"/>
      <c r="S402" s="1449"/>
      <c r="T402" s="1449"/>
      <c r="U402" s="1449"/>
      <c r="V402" s="1449" t="s">
        <v>1451</v>
      </c>
      <c r="W402" s="1449" t="s">
        <v>1451</v>
      </c>
      <c r="X402" s="1449" t="s">
        <v>1451</v>
      </c>
      <c r="Y402" s="1449" t="s">
        <v>1451</v>
      </c>
      <c r="Z402" s="1449" t="s">
        <v>1451</v>
      </c>
      <c r="AA402" s="1449" t="s">
        <v>1451</v>
      </c>
      <c r="AB402" s="1449" t="s">
        <v>1451</v>
      </c>
      <c r="AC402" s="1450" t="s">
        <v>1451</v>
      </c>
      <c r="AD402" s="792">
        <f t="shared" si="14"/>
        <v>0</v>
      </c>
      <c r="AE402" s="665" t="s">
        <v>3457</v>
      </c>
      <c r="AG402" s="784"/>
      <c r="AH402" s="794">
        <f ca="1">'Alimentazione CE Costi'!H777+'Alimentazione CE Costi'!H778+'Alimentazione CE Costi'!H779</f>
        <v>0</v>
      </c>
      <c r="AI402" s="794">
        <f ca="1">'Alimentazione CE Costi'!I777+'Alimentazione CE Costi'!I778+'Alimentazione CE Costi'!I779</f>
        <v>848935</v>
      </c>
    </row>
    <row r="403" spans="1:35" s="793" customFormat="1">
      <c r="A403" s="665"/>
      <c r="B403" s="1508" t="s">
        <v>1452</v>
      </c>
      <c r="C403" s="1509"/>
      <c r="D403" s="1509"/>
      <c r="E403" s="1509"/>
      <c r="F403" s="1509"/>
      <c r="G403" s="1509"/>
      <c r="H403" s="1510" t="s">
        <v>3152</v>
      </c>
      <c r="I403" s="1511" t="s">
        <v>3153</v>
      </c>
      <c r="J403" s="1511" t="s">
        <v>3153</v>
      </c>
      <c r="K403" s="1511" t="s">
        <v>3153</v>
      </c>
      <c r="L403" s="1511" t="s">
        <v>3153</v>
      </c>
      <c r="M403" s="1511" t="s">
        <v>3153</v>
      </c>
      <c r="N403" s="1511" t="s">
        <v>3153</v>
      </c>
      <c r="O403" s="1511" t="s">
        <v>3153</v>
      </c>
      <c r="P403" s="1511" t="s">
        <v>3153</v>
      </c>
      <c r="Q403" s="1511" t="s">
        <v>3153</v>
      </c>
      <c r="R403" s="1511"/>
      <c r="S403" s="1511"/>
      <c r="T403" s="1511"/>
      <c r="U403" s="1511"/>
      <c r="V403" s="1511" t="s">
        <v>3153</v>
      </c>
      <c r="W403" s="1511" t="s">
        <v>3153</v>
      </c>
      <c r="X403" s="1511" t="s">
        <v>3153</v>
      </c>
      <c r="Y403" s="1511" t="s">
        <v>3153</v>
      </c>
      <c r="Z403" s="1511" t="s">
        <v>3153</v>
      </c>
      <c r="AA403" s="1511" t="s">
        <v>3153</v>
      </c>
      <c r="AB403" s="1511" t="s">
        <v>3153</v>
      </c>
      <c r="AC403" s="1512" t="s">
        <v>3153</v>
      </c>
      <c r="AD403" s="792">
        <f t="shared" si="14"/>
        <v>0</v>
      </c>
      <c r="AE403" s="665" t="s">
        <v>3457</v>
      </c>
      <c r="AG403" s="784"/>
      <c r="AH403" s="794">
        <f ca="1">'Alimentazione CE Costi'!H781+'Alimentazione CE Costi'!H782</f>
        <v>0</v>
      </c>
      <c r="AI403" s="794">
        <f ca="1">'Alimentazione CE Costi'!I781+'Alimentazione CE Costi'!I782</f>
        <v>0</v>
      </c>
    </row>
    <row r="404" spans="1:35" s="793" customFormat="1">
      <c r="A404" s="795"/>
      <c r="B404" s="1464" t="s">
        <v>3154</v>
      </c>
      <c r="C404" s="1465"/>
      <c r="D404" s="1465"/>
      <c r="E404" s="1465"/>
      <c r="F404" s="1465"/>
      <c r="G404" s="1465"/>
      <c r="H404" s="1471" t="s">
        <v>3155</v>
      </c>
      <c r="I404" s="1472" t="s">
        <v>3153</v>
      </c>
      <c r="J404" s="1472" t="s">
        <v>3153</v>
      </c>
      <c r="K404" s="1472" t="s">
        <v>3153</v>
      </c>
      <c r="L404" s="1472" t="s">
        <v>3153</v>
      </c>
      <c r="M404" s="1472" t="s">
        <v>3153</v>
      </c>
      <c r="N404" s="1472" t="s">
        <v>3153</v>
      </c>
      <c r="O404" s="1472" t="s">
        <v>3153</v>
      </c>
      <c r="P404" s="1472" t="s">
        <v>3153</v>
      </c>
      <c r="Q404" s="1472" t="s">
        <v>3153</v>
      </c>
      <c r="R404" s="1472"/>
      <c r="S404" s="1472"/>
      <c r="T404" s="1472"/>
      <c r="U404" s="1472"/>
      <c r="V404" s="1472" t="s">
        <v>3153</v>
      </c>
      <c r="W404" s="1472" t="s">
        <v>3153</v>
      </c>
      <c r="X404" s="1472" t="s">
        <v>3153</v>
      </c>
      <c r="Y404" s="1472" t="s">
        <v>3153</v>
      </c>
      <c r="Z404" s="1472" t="s">
        <v>3153</v>
      </c>
      <c r="AA404" s="1472" t="s">
        <v>3153</v>
      </c>
      <c r="AB404" s="1472" t="s">
        <v>3153</v>
      </c>
      <c r="AC404" s="1473" t="s">
        <v>3153</v>
      </c>
      <c r="AD404" s="825">
        <f>SUM(AD405:AD408)</f>
        <v>30</v>
      </c>
      <c r="AE404" s="795" t="s">
        <v>3457</v>
      </c>
      <c r="AF404" s="644" t="s">
        <v>3458</v>
      </c>
      <c r="AG404" s="784"/>
      <c r="AH404" s="826">
        <f ca="1">SUM(AH405:AH408)</f>
        <v>30000</v>
      </c>
      <c r="AI404" s="826">
        <f ca="1">SUM(AI405:AI408)</f>
        <v>30000</v>
      </c>
    </row>
    <row r="405" spans="1:35" s="793" customFormat="1">
      <c r="A405" s="665"/>
      <c r="B405" s="1411" t="s">
        <v>3156</v>
      </c>
      <c r="C405" s="1412"/>
      <c r="D405" s="1412"/>
      <c r="E405" s="1412"/>
      <c r="F405" s="1412"/>
      <c r="G405" s="1412"/>
      <c r="H405" s="1448" t="s">
        <v>3157</v>
      </c>
      <c r="I405" s="1449" t="s">
        <v>2681</v>
      </c>
      <c r="J405" s="1449" t="s">
        <v>2681</v>
      </c>
      <c r="K405" s="1449" t="s">
        <v>2681</v>
      </c>
      <c r="L405" s="1449" t="s">
        <v>2681</v>
      </c>
      <c r="M405" s="1449" t="s">
        <v>2681</v>
      </c>
      <c r="N405" s="1449" t="s">
        <v>2681</v>
      </c>
      <c r="O405" s="1449" t="s">
        <v>2681</v>
      </c>
      <c r="P405" s="1449" t="s">
        <v>2681</v>
      </c>
      <c r="Q405" s="1449" t="s">
        <v>2681</v>
      </c>
      <c r="R405" s="1449"/>
      <c r="S405" s="1449"/>
      <c r="T405" s="1449"/>
      <c r="U405" s="1449"/>
      <c r="V405" s="1449" t="s">
        <v>2681</v>
      </c>
      <c r="W405" s="1449" t="s">
        <v>2681</v>
      </c>
      <c r="X405" s="1449" t="s">
        <v>2681</v>
      </c>
      <c r="Y405" s="1449" t="s">
        <v>2681</v>
      </c>
      <c r="Z405" s="1449" t="s">
        <v>2681</v>
      </c>
      <c r="AA405" s="1449" t="s">
        <v>2681</v>
      </c>
      <c r="AB405" s="1449" t="s">
        <v>2681</v>
      </c>
      <c r="AC405" s="1450" t="s">
        <v>2681</v>
      </c>
      <c r="AD405" s="792">
        <f>ROUND((AH405/1000),0)</f>
        <v>0</v>
      </c>
      <c r="AE405" s="665" t="s">
        <v>3457</v>
      </c>
      <c r="AG405" s="784"/>
      <c r="AH405" s="794">
        <f ca="1">'Alimentazione CE Costi'!H784</f>
        <v>0</v>
      </c>
      <c r="AI405" s="794">
        <f ca="1">'Alimentazione CE Costi'!I784</f>
        <v>0</v>
      </c>
    </row>
    <row r="406" spans="1:35" s="793" customFormat="1">
      <c r="A406" s="665"/>
      <c r="B406" s="1411" t="s">
        <v>3158</v>
      </c>
      <c r="C406" s="1412"/>
      <c r="D406" s="1412"/>
      <c r="E406" s="1412"/>
      <c r="F406" s="1412"/>
      <c r="G406" s="1412"/>
      <c r="H406" s="1448" t="s">
        <v>3159</v>
      </c>
      <c r="I406" s="1449" t="s">
        <v>2681</v>
      </c>
      <c r="J406" s="1449" t="s">
        <v>2681</v>
      </c>
      <c r="K406" s="1449" t="s">
        <v>2681</v>
      </c>
      <c r="L406" s="1449" t="s">
        <v>2681</v>
      </c>
      <c r="M406" s="1449" t="s">
        <v>2681</v>
      </c>
      <c r="N406" s="1449" t="s">
        <v>2681</v>
      </c>
      <c r="O406" s="1449" t="s">
        <v>2681</v>
      </c>
      <c r="P406" s="1449" t="s">
        <v>2681</v>
      </c>
      <c r="Q406" s="1449" t="s">
        <v>2681</v>
      </c>
      <c r="R406" s="1449"/>
      <c r="S406" s="1449"/>
      <c r="T406" s="1449"/>
      <c r="U406" s="1449"/>
      <c r="V406" s="1449" t="s">
        <v>2681</v>
      </c>
      <c r="W406" s="1449" t="s">
        <v>2681</v>
      </c>
      <c r="X406" s="1449" t="s">
        <v>2681</v>
      </c>
      <c r="Y406" s="1449" t="s">
        <v>2681</v>
      </c>
      <c r="Z406" s="1449" t="s">
        <v>2681</v>
      </c>
      <c r="AA406" s="1449" t="s">
        <v>2681</v>
      </c>
      <c r="AB406" s="1449" t="s">
        <v>2681</v>
      </c>
      <c r="AC406" s="1450" t="s">
        <v>2681</v>
      </c>
      <c r="AD406" s="792">
        <f>ROUND((AH406/1000),0)</f>
        <v>0</v>
      </c>
      <c r="AE406" s="665" t="s">
        <v>3457</v>
      </c>
      <c r="AG406" s="784"/>
      <c r="AH406" s="794">
        <f ca="1">'Alimentazione CE Costi'!H785</f>
        <v>0</v>
      </c>
      <c r="AI406" s="794">
        <f ca="1">'Alimentazione CE Costi'!I785</f>
        <v>0</v>
      </c>
    </row>
    <row r="407" spans="1:35" s="793" customFormat="1">
      <c r="A407" s="665"/>
      <c r="B407" s="1411" t="s">
        <v>3160</v>
      </c>
      <c r="C407" s="1412"/>
      <c r="D407" s="1412"/>
      <c r="E407" s="1412"/>
      <c r="F407" s="1412"/>
      <c r="G407" s="1412"/>
      <c r="H407" s="1448" t="s">
        <v>3161</v>
      </c>
      <c r="I407" s="1449" t="s">
        <v>2681</v>
      </c>
      <c r="J407" s="1449" t="s">
        <v>2681</v>
      </c>
      <c r="K407" s="1449" t="s">
        <v>2681</v>
      </c>
      <c r="L407" s="1449" t="s">
        <v>2681</v>
      </c>
      <c r="M407" s="1449" t="s">
        <v>2681</v>
      </c>
      <c r="N407" s="1449" t="s">
        <v>2681</v>
      </c>
      <c r="O407" s="1449" t="s">
        <v>2681</v>
      </c>
      <c r="P407" s="1449" t="s">
        <v>2681</v>
      </c>
      <c r="Q407" s="1449" t="s">
        <v>2681</v>
      </c>
      <c r="R407" s="1449"/>
      <c r="S407" s="1449"/>
      <c r="T407" s="1449"/>
      <c r="U407" s="1449"/>
      <c r="V407" s="1449" t="s">
        <v>2681</v>
      </c>
      <c r="W407" s="1449" t="s">
        <v>2681</v>
      </c>
      <c r="X407" s="1449" t="s">
        <v>2681</v>
      </c>
      <c r="Y407" s="1449" t="s">
        <v>2681</v>
      </c>
      <c r="Z407" s="1449" t="s">
        <v>2681</v>
      </c>
      <c r="AA407" s="1449" t="s">
        <v>2681</v>
      </c>
      <c r="AB407" s="1449" t="s">
        <v>2681</v>
      </c>
      <c r="AC407" s="1450" t="s">
        <v>2681</v>
      </c>
      <c r="AD407" s="792">
        <f>ROUND((AH407/1000),0)</f>
        <v>0</v>
      </c>
      <c r="AE407" s="665" t="s">
        <v>3457</v>
      </c>
      <c r="AG407" s="784"/>
      <c r="AH407" s="794">
        <f ca="1">'Alimentazione CE Costi'!H786</f>
        <v>0</v>
      </c>
      <c r="AI407" s="794">
        <f ca="1">'Alimentazione CE Costi'!I786</f>
        <v>0</v>
      </c>
    </row>
    <row r="408" spans="1:35" s="793" customFormat="1">
      <c r="A408" s="665"/>
      <c r="B408" s="1411" t="s">
        <v>3162</v>
      </c>
      <c r="C408" s="1412"/>
      <c r="D408" s="1412"/>
      <c r="E408" s="1412"/>
      <c r="F408" s="1412"/>
      <c r="G408" s="1412"/>
      <c r="H408" s="1448" t="s">
        <v>3163</v>
      </c>
      <c r="I408" s="1449" t="s">
        <v>2681</v>
      </c>
      <c r="J408" s="1449" t="s">
        <v>2681</v>
      </c>
      <c r="K408" s="1449" t="s">
        <v>2681</v>
      </c>
      <c r="L408" s="1449" t="s">
        <v>2681</v>
      </c>
      <c r="M408" s="1449" t="s">
        <v>2681</v>
      </c>
      <c r="N408" s="1449" t="s">
        <v>2681</v>
      </c>
      <c r="O408" s="1449" t="s">
        <v>2681</v>
      </c>
      <c r="P408" s="1449" t="s">
        <v>2681</v>
      </c>
      <c r="Q408" s="1449" t="s">
        <v>2681</v>
      </c>
      <c r="R408" s="1449"/>
      <c r="S408" s="1449"/>
      <c r="T408" s="1449"/>
      <c r="U408" s="1449"/>
      <c r="V408" s="1449" t="s">
        <v>2681</v>
      </c>
      <c r="W408" s="1449" t="s">
        <v>2681</v>
      </c>
      <c r="X408" s="1449" t="s">
        <v>2681</v>
      </c>
      <c r="Y408" s="1449" t="s">
        <v>2681</v>
      </c>
      <c r="Z408" s="1449" t="s">
        <v>2681</v>
      </c>
      <c r="AA408" s="1449" t="s">
        <v>2681</v>
      </c>
      <c r="AB408" s="1449" t="s">
        <v>2681</v>
      </c>
      <c r="AC408" s="1450" t="s">
        <v>2681</v>
      </c>
      <c r="AD408" s="792">
        <f>ROUND((AH408/1000),0)</f>
        <v>30</v>
      </c>
      <c r="AE408" s="665" t="s">
        <v>3457</v>
      </c>
      <c r="AG408" s="784"/>
      <c r="AH408" s="794">
        <f ca="1">'Alimentazione CE Costi'!H788+'Alimentazione CE Costi'!H789</f>
        <v>30000</v>
      </c>
      <c r="AI408" s="794">
        <f ca="1">'Alimentazione CE Costi'!I788+'Alimentazione CE Costi'!I789</f>
        <v>30000</v>
      </c>
    </row>
    <row r="409" spans="1:35" s="793" customFormat="1">
      <c r="A409" s="795"/>
      <c r="B409" s="1464" t="s">
        <v>3164</v>
      </c>
      <c r="C409" s="1465"/>
      <c r="D409" s="1465"/>
      <c r="E409" s="1465"/>
      <c r="F409" s="1465"/>
      <c r="G409" s="1465"/>
      <c r="H409" s="1471" t="s">
        <v>3165</v>
      </c>
      <c r="I409" s="1472" t="s">
        <v>466</v>
      </c>
      <c r="J409" s="1472" t="s">
        <v>466</v>
      </c>
      <c r="K409" s="1472" t="s">
        <v>466</v>
      </c>
      <c r="L409" s="1472" t="s">
        <v>466</v>
      </c>
      <c r="M409" s="1472" t="s">
        <v>466</v>
      </c>
      <c r="N409" s="1472" t="s">
        <v>466</v>
      </c>
      <c r="O409" s="1472" t="s">
        <v>466</v>
      </c>
      <c r="P409" s="1472" t="s">
        <v>466</v>
      </c>
      <c r="Q409" s="1472" t="s">
        <v>466</v>
      </c>
      <c r="R409" s="1472"/>
      <c r="S409" s="1472"/>
      <c r="T409" s="1472"/>
      <c r="U409" s="1472"/>
      <c r="V409" s="1472" t="s">
        <v>466</v>
      </c>
      <c r="W409" s="1472" t="s">
        <v>466</v>
      </c>
      <c r="X409" s="1472" t="s">
        <v>466</v>
      </c>
      <c r="Y409" s="1472" t="s">
        <v>466</v>
      </c>
      <c r="Z409" s="1472" t="s">
        <v>466</v>
      </c>
      <c r="AA409" s="1472" t="s">
        <v>466</v>
      </c>
      <c r="AB409" s="1472" t="s">
        <v>466</v>
      </c>
      <c r="AC409" s="1473" t="s">
        <v>466</v>
      </c>
      <c r="AD409" s="825">
        <f>SUM(AD410:AD416)</f>
        <v>496</v>
      </c>
      <c r="AE409" s="795" t="s">
        <v>3457</v>
      </c>
      <c r="AF409" s="644" t="s">
        <v>3458</v>
      </c>
      <c r="AG409" s="784"/>
      <c r="AH409" s="826">
        <f ca="1">SUM(AH410:AH416)</f>
        <v>496262</v>
      </c>
      <c r="AI409" s="826">
        <f ca="1">SUM(AI410:AI416)</f>
        <v>496000</v>
      </c>
    </row>
    <row r="410" spans="1:35" s="793" customFormat="1">
      <c r="A410" s="665"/>
      <c r="B410" s="1411" t="s">
        <v>467</v>
      </c>
      <c r="C410" s="1412"/>
      <c r="D410" s="1412"/>
      <c r="E410" s="1412"/>
      <c r="F410" s="1412"/>
      <c r="G410" s="1412"/>
      <c r="H410" s="1448" t="s">
        <v>468</v>
      </c>
      <c r="I410" s="1449" t="s">
        <v>2681</v>
      </c>
      <c r="J410" s="1449" t="s">
        <v>2681</v>
      </c>
      <c r="K410" s="1449" t="s">
        <v>2681</v>
      </c>
      <c r="L410" s="1449" t="s">
        <v>2681</v>
      </c>
      <c r="M410" s="1449" t="s">
        <v>2681</v>
      </c>
      <c r="N410" s="1449" t="s">
        <v>2681</v>
      </c>
      <c r="O410" s="1449" t="s">
        <v>2681</v>
      </c>
      <c r="P410" s="1449" t="s">
        <v>2681</v>
      </c>
      <c r="Q410" s="1449" t="s">
        <v>2681</v>
      </c>
      <c r="R410" s="1449"/>
      <c r="S410" s="1449"/>
      <c r="T410" s="1449"/>
      <c r="U410" s="1449"/>
      <c r="V410" s="1449" t="s">
        <v>2681</v>
      </c>
      <c r="W410" s="1449" t="s">
        <v>2681</v>
      </c>
      <c r="X410" s="1449" t="s">
        <v>2681</v>
      </c>
      <c r="Y410" s="1449" t="s">
        <v>2681</v>
      </c>
      <c r="Z410" s="1449" t="s">
        <v>2681</v>
      </c>
      <c r="AA410" s="1449" t="s">
        <v>2681</v>
      </c>
      <c r="AB410" s="1449" t="s">
        <v>2681</v>
      </c>
      <c r="AC410" s="1450" t="s">
        <v>2681</v>
      </c>
      <c r="AD410" s="792">
        <f t="shared" ref="AD410:AD416" si="15">ROUND((AH410/1000),0)</f>
        <v>0</v>
      </c>
      <c r="AE410" s="665" t="s">
        <v>3457</v>
      </c>
      <c r="AG410" s="784"/>
      <c r="AH410" s="794">
        <f ca="1">'Alimentazione CE Costi'!H791</f>
        <v>0</v>
      </c>
      <c r="AI410" s="794">
        <f ca="1">'Alimentazione CE Costi'!I791</f>
        <v>0</v>
      </c>
    </row>
    <row r="411" spans="1:35" s="793" customFormat="1">
      <c r="A411" s="665"/>
      <c r="B411" s="1411" t="s">
        <v>469</v>
      </c>
      <c r="C411" s="1412"/>
      <c r="D411" s="1412"/>
      <c r="E411" s="1412"/>
      <c r="F411" s="1412"/>
      <c r="G411" s="1412"/>
      <c r="H411" s="1448" t="s">
        <v>470</v>
      </c>
      <c r="I411" s="1449" t="s">
        <v>471</v>
      </c>
      <c r="J411" s="1449" t="s">
        <v>471</v>
      </c>
      <c r="K411" s="1449" t="s">
        <v>471</v>
      </c>
      <c r="L411" s="1449" t="s">
        <v>471</v>
      </c>
      <c r="M411" s="1449" t="s">
        <v>471</v>
      </c>
      <c r="N411" s="1449" t="s">
        <v>471</v>
      </c>
      <c r="O411" s="1449" t="s">
        <v>471</v>
      </c>
      <c r="P411" s="1449" t="s">
        <v>471</v>
      </c>
      <c r="Q411" s="1449" t="s">
        <v>471</v>
      </c>
      <c r="R411" s="1449"/>
      <c r="S411" s="1449"/>
      <c r="T411" s="1449"/>
      <c r="U411" s="1449"/>
      <c r="V411" s="1449" t="s">
        <v>471</v>
      </c>
      <c r="W411" s="1449" t="s">
        <v>471</v>
      </c>
      <c r="X411" s="1449" t="s">
        <v>471</v>
      </c>
      <c r="Y411" s="1449" t="s">
        <v>471</v>
      </c>
      <c r="Z411" s="1449" t="s">
        <v>471</v>
      </c>
      <c r="AA411" s="1449" t="s">
        <v>471</v>
      </c>
      <c r="AB411" s="1449" t="s">
        <v>471</v>
      </c>
      <c r="AC411" s="1450" t="s">
        <v>471</v>
      </c>
      <c r="AD411" s="792">
        <f t="shared" si="15"/>
        <v>0</v>
      </c>
      <c r="AE411" s="665" t="s">
        <v>3457</v>
      </c>
      <c r="AG411" s="784"/>
      <c r="AH411" s="794">
        <f ca="1">'Alimentazione CE Costi'!H792</f>
        <v>0</v>
      </c>
      <c r="AI411" s="794">
        <f ca="1">'Alimentazione CE Costi'!I792</f>
        <v>0</v>
      </c>
    </row>
    <row r="412" spans="1:35" s="793" customFormat="1">
      <c r="A412" s="665"/>
      <c r="B412" s="1411" t="s">
        <v>472</v>
      </c>
      <c r="C412" s="1412"/>
      <c r="D412" s="1412"/>
      <c r="E412" s="1412"/>
      <c r="F412" s="1412"/>
      <c r="G412" s="1412"/>
      <c r="H412" s="1448" t="s">
        <v>473</v>
      </c>
      <c r="I412" s="1449" t="s">
        <v>471</v>
      </c>
      <c r="J412" s="1449" t="s">
        <v>471</v>
      </c>
      <c r="K412" s="1449" t="s">
        <v>471</v>
      </c>
      <c r="L412" s="1449" t="s">
        <v>471</v>
      </c>
      <c r="M412" s="1449" t="s">
        <v>471</v>
      </c>
      <c r="N412" s="1449" t="s">
        <v>471</v>
      </c>
      <c r="O412" s="1449" t="s">
        <v>471</v>
      </c>
      <c r="P412" s="1449" t="s">
        <v>471</v>
      </c>
      <c r="Q412" s="1449" t="s">
        <v>471</v>
      </c>
      <c r="R412" s="1449"/>
      <c r="S412" s="1449"/>
      <c r="T412" s="1449"/>
      <c r="U412" s="1449"/>
      <c r="V412" s="1449" t="s">
        <v>471</v>
      </c>
      <c r="W412" s="1449" t="s">
        <v>471</v>
      </c>
      <c r="X412" s="1449" t="s">
        <v>471</v>
      </c>
      <c r="Y412" s="1449" t="s">
        <v>471</v>
      </c>
      <c r="Z412" s="1449" t="s">
        <v>471</v>
      </c>
      <c r="AA412" s="1449" t="s">
        <v>471</v>
      </c>
      <c r="AB412" s="1449" t="s">
        <v>471</v>
      </c>
      <c r="AC412" s="1450" t="s">
        <v>471</v>
      </c>
      <c r="AD412" s="792">
        <f t="shared" si="15"/>
        <v>0</v>
      </c>
      <c r="AE412" s="665" t="s">
        <v>3457</v>
      </c>
      <c r="AG412" s="784"/>
      <c r="AH412" s="794">
        <f ca="1">'Alimentazione CE Costi'!H793</f>
        <v>0</v>
      </c>
      <c r="AI412" s="794">
        <f ca="1">'Alimentazione CE Costi'!I793</f>
        <v>0</v>
      </c>
    </row>
    <row r="413" spans="1:35" s="793" customFormat="1">
      <c r="A413" s="665"/>
      <c r="B413" s="1411" t="s">
        <v>474</v>
      </c>
      <c r="C413" s="1412"/>
      <c r="D413" s="1412"/>
      <c r="E413" s="1412"/>
      <c r="F413" s="1412"/>
      <c r="G413" s="1412"/>
      <c r="H413" s="1448" t="s">
        <v>475</v>
      </c>
      <c r="I413" s="1449" t="s">
        <v>476</v>
      </c>
      <c r="J413" s="1449" t="s">
        <v>476</v>
      </c>
      <c r="K413" s="1449" t="s">
        <v>476</v>
      </c>
      <c r="L413" s="1449" t="s">
        <v>476</v>
      </c>
      <c r="M413" s="1449" t="s">
        <v>476</v>
      </c>
      <c r="N413" s="1449" t="s">
        <v>476</v>
      </c>
      <c r="O413" s="1449" t="s">
        <v>476</v>
      </c>
      <c r="P413" s="1449" t="s">
        <v>476</v>
      </c>
      <c r="Q413" s="1449" t="s">
        <v>476</v>
      </c>
      <c r="R413" s="1449"/>
      <c r="S413" s="1449"/>
      <c r="T413" s="1449"/>
      <c r="U413" s="1449"/>
      <c r="V413" s="1449" t="s">
        <v>476</v>
      </c>
      <c r="W413" s="1449" t="s">
        <v>476</v>
      </c>
      <c r="X413" s="1449" t="s">
        <v>476</v>
      </c>
      <c r="Y413" s="1449" t="s">
        <v>476</v>
      </c>
      <c r="Z413" s="1449" t="s">
        <v>476</v>
      </c>
      <c r="AA413" s="1449" t="s">
        <v>476</v>
      </c>
      <c r="AB413" s="1449" t="s">
        <v>476</v>
      </c>
      <c r="AC413" s="1450" t="s">
        <v>476</v>
      </c>
      <c r="AD413" s="792">
        <f t="shared" si="15"/>
        <v>404</v>
      </c>
      <c r="AE413" s="665" t="s">
        <v>3457</v>
      </c>
      <c r="AG413" s="784"/>
      <c r="AH413" s="794">
        <f ca="1">'Alimentazione CE Costi'!H794</f>
        <v>404476</v>
      </c>
      <c r="AI413" s="794">
        <f ca="1">'Alimentazione CE Costi'!I794</f>
        <v>404476</v>
      </c>
    </row>
    <row r="414" spans="1:35" s="793" customFormat="1">
      <c r="A414" s="665"/>
      <c r="B414" s="1411" t="s">
        <v>477</v>
      </c>
      <c r="C414" s="1412"/>
      <c r="D414" s="1412"/>
      <c r="E414" s="1412"/>
      <c r="F414" s="1412"/>
      <c r="G414" s="1412"/>
      <c r="H414" s="1448" t="s">
        <v>478</v>
      </c>
      <c r="I414" s="1449" t="s">
        <v>2072</v>
      </c>
      <c r="J414" s="1449" t="s">
        <v>2072</v>
      </c>
      <c r="K414" s="1449" t="s">
        <v>2072</v>
      </c>
      <c r="L414" s="1449" t="s">
        <v>2072</v>
      </c>
      <c r="M414" s="1449" t="s">
        <v>2072</v>
      </c>
      <c r="N414" s="1449" t="s">
        <v>2072</v>
      </c>
      <c r="O414" s="1449" t="s">
        <v>2072</v>
      </c>
      <c r="P414" s="1449" t="s">
        <v>2072</v>
      </c>
      <c r="Q414" s="1449" t="s">
        <v>2072</v>
      </c>
      <c r="R414" s="1449"/>
      <c r="S414" s="1449"/>
      <c r="T414" s="1449"/>
      <c r="U414" s="1449"/>
      <c r="V414" s="1449" t="s">
        <v>2072</v>
      </c>
      <c r="W414" s="1449" t="s">
        <v>2072</v>
      </c>
      <c r="X414" s="1449" t="s">
        <v>2072</v>
      </c>
      <c r="Y414" s="1449" t="s">
        <v>2072</v>
      </c>
      <c r="Z414" s="1449" t="s">
        <v>2072</v>
      </c>
      <c r="AA414" s="1449" t="s">
        <v>2072</v>
      </c>
      <c r="AB414" s="1449" t="s">
        <v>2072</v>
      </c>
      <c r="AC414" s="1450" t="s">
        <v>2072</v>
      </c>
      <c r="AD414" s="792">
        <f t="shared" si="15"/>
        <v>92</v>
      </c>
      <c r="AE414" s="665" t="s">
        <v>3457</v>
      </c>
      <c r="AG414" s="784"/>
      <c r="AH414" s="794">
        <f ca="1">'Alimentazione CE Costi'!H795</f>
        <v>91786</v>
      </c>
      <c r="AI414" s="794">
        <f ca="1">'Alimentazione CE Costi'!I795</f>
        <v>91524</v>
      </c>
    </row>
    <row r="415" spans="1:35" s="793" customFormat="1">
      <c r="A415" s="665"/>
      <c r="B415" s="1411" t="s">
        <v>2073</v>
      </c>
      <c r="C415" s="1412"/>
      <c r="D415" s="1412"/>
      <c r="E415" s="1412"/>
      <c r="F415" s="1412"/>
      <c r="G415" s="1412"/>
      <c r="H415" s="1448" t="s">
        <v>2074</v>
      </c>
      <c r="I415" s="1449" t="s">
        <v>2075</v>
      </c>
      <c r="J415" s="1449" t="s">
        <v>2075</v>
      </c>
      <c r="K415" s="1449" t="s">
        <v>2075</v>
      </c>
      <c r="L415" s="1449" t="s">
        <v>2075</v>
      </c>
      <c r="M415" s="1449" t="s">
        <v>2075</v>
      </c>
      <c r="N415" s="1449" t="s">
        <v>2075</v>
      </c>
      <c r="O415" s="1449" t="s">
        <v>2075</v>
      </c>
      <c r="P415" s="1449" t="s">
        <v>2075</v>
      </c>
      <c r="Q415" s="1449" t="s">
        <v>2075</v>
      </c>
      <c r="R415" s="1449"/>
      <c r="S415" s="1449"/>
      <c r="T415" s="1449"/>
      <c r="U415" s="1449"/>
      <c r="V415" s="1449" t="s">
        <v>2075</v>
      </c>
      <c r="W415" s="1449" t="s">
        <v>2075</v>
      </c>
      <c r="X415" s="1449" t="s">
        <v>2075</v>
      </c>
      <c r="Y415" s="1449" t="s">
        <v>2075</v>
      </c>
      <c r="Z415" s="1449" t="s">
        <v>2075</v>
      </c>
      <c r="AA415" s="1449" t="s">
        <v>2075</v>
      </c>
      <c r="AB415" s="1449" t="s">
        <v>2075</v>
      </c>
      <c r="AC415" s="1450" t="s">
        <v>2075</v>
      </c>
      <c r="AD415" s="792">
        <f t="shared" si="15"/>
        <v>0</v>
      </c>
      <c r="AE415" s="665" t="s">
        <v>3457</v>
      </c>
      <c r="AG415" s="784"/>
      <c r="AH415" s="794">
        <f ca="1">'Alimentazione CE Costi'!H796</f>
        <v>0</v>
      </c>
      <c r="AI415" s="794">
        <f ca="1">'Alimentazione CE Costi'!I796</f>
        <v>0</v>
      </c>
    </row>
    <row r="416" spans="1:35" s="793" customFormat="1" ht="16.5" thickBot="1">
      <c r="A416" s="816"/>
      <c r="B416" s="1516" t="s">
        <v>2076</v>
      </c>
      <c r="C416" s="1517"/>
      <c r="D416" s="1517"/>
      <c r="E416" s="1517"/>
      <c r="F416" s="1517"/>
      <c r="G416" s="1517"/>
      <c r="H416" s="1513" t="s">
        <v>2077</v>
      </c>
      <c r="I416" s="1514" t="s">
        <v>2078</v>
      </c>
      <c r="J416" s="1514" t="s">
        <v>2078</v>
      </c>
      <c r="K416" s="1514" t="s">
        <v>2078</v>
      </c>
      <c r="L416" s="1514" t="s">
        <v>2078</v>
      </c>
      <c r="M416" s="1514" t="s">
        <v>2078</v>
      </c>
      <c r="N416" s="1514" t="s">
        <v>2078</v>
      </c>
      <c r="O416" s="1514" t="s">
        <v>2078</v>
      </c>
      <c r="P416" s="1514" t="s">
        <v>2078</v>
      </c>
      <c r="Q416" s="1514" t="s">
        <v>2078</v>
      </c>
      <c r="R416" s="1514"/>
      <c r="S416" s="1514"/>
      <c r="T416" s="1514"/>
      <c r="U416" s="1514"/>
      <c r="V416" s="1514" t="s">
        <v>2078</v>
      </c>
      <c r="W416" s="1514" t="s">
        <v>2078</v>
      </c>
      <c r="X416" s="1514" t="s">
        <v>2078</v>
      </c>
      <c r="Y416" s="1514" t="s">
        <v>2078</v>
      </c>
      <c r="Z416" s="1514" t="s">
        <v>2078</v>
      </c>
      <c r="AA416" s="1514" t="s">
        <v>2078</v>
      </c>
      <c r="AB416" s="1514" t="s">
        <v>2078</v>
      </c>
      <c r="AC416" s="1515" t="s">
        <v>2078</v>
      </c>
      <c r="AD416" s="792">
        <f t="shared" si="15"/>
        <v>0</v>
      </c>
      <c r="AE416" s="816" t="s">
        <v>3457</v>
      </c>
      <c r="AG416" s="784"/>
      <c r="AH416" s="844">
        <f ca="1">'Alimentazione CE Costi'!H798+'Alimentazione CE Costi'!H799</f>
        <v>0</v>
      </c>
      <c r="AI416" s="844">
        <f ca="1">'Alimentazione CE Costi'!I798+'Alimentazione CE Costi'!I799</f>
        <v>0</v>
      </c>
    </row>
    <row r="417" spans="1:36" s="793" customFormat="1" ht="16.5" thickBot="1">
      <c r="A417" s="845"/>
      <c r="B417" s="1485" t="s">
        <v>2079</v>
      </c>
      <c r="C417" s="1486"/>
      <c r="D417" s="1486"/>
      <c r="E417" s="1486"/>
      <c r="F417" s="1486"/>
      <c r="G417" s="1486"/>
      <c r="H417" s="1487" t="s">
        <v>2080</v>
      </c>
      <c r="I417" s="1488" t="s">
        <v>2080</v>
      </c>
      <c r="J417" s="1488" t="s">
        <v>2080</v>
      </c>
      <c r="K417" s="1488" t="s">
        <v>2080</v>
      </c>
      <c r="L417" s="1488" t="s">
        <v>2080</v>
      </c>
      <c r="M417" s="1488" t="s">
        <v>2080</v>
      </c>
      <c r="N417" s="1488" t="s">
        <v>2080</v>
      </c>
      <c r="O417" s="1488" t="s">
        <v>2080</v>
      </c>
      <c r="P417" s="1488" t="s">
        <v>2080</v>
      </c>
      <c r="Q417" s="1488" t="s">
        <v>2080</v>
      </c>
      <c r="R417" s="1488"/>
      <c r="S417" s="1488"/>
      <c r="T417" s="1488"/>
      <c r="U417" s="1488"/>
      <c r="V417" s="1488" t="s">
        <v>2080</v>
      </c>
      <c r="W417" s="1488" t="s">
        <v>2080</v>
      </c>
      <c r="X417" s="1488" t="s">
        <v>2080</v>
      </c>
      <c r="Y417" s="1488" t="s">
        <v>2080</v>
      </c>
      <c r="Z417" s="1488" t="s">
        <v>2080</v>
      </c>
      <c r="AA417" s="1488" t="s">
        <v>2080</v>
      </c>
      <c r="AB417" s="1488" t="s">
        <v>2080</v>
      </c>
      <c r="AC417" s="1489" t="s">
        <v>2080</v>
      </c>
      <c r="AD417" s="819">
        <f>AD138+AD166+AD318+AD326+AD335+AD377+AD383+AD390+AD393+AD396</f>
        <v>67519</v>
      </c>
      <c r="AE417" s="845" t="s">
        <v>3457</v>
      </c>
      <c r="AF417" s="644" t="s">
        <v>3458</v>
      </c>
      <c r="AG417" s="784"/>
      <c r="AH417" s="820">
        <f>AH138+AH166+AH318+AH326+AH335+AH377+AH383+AH390+AH393+AH396</f>
        <v>67520194</v>
      </c>
      <c r="AI417" s="820">
        <f>AI138+AI166+AI318+AI326+AI335+AI377+AI383+AI390+AI393+AI396</f>
        <v>70478967</v>
      </c>
      <c r="AJ417" s="821"/>
    </row>
    <row r="418" spans="1:36" s="793" customFormat="1">
      <c r="A418" s="822"/>
      <c r="B418" s="1521"/>
      <c r="C418" s="1522"/>
      <c r="D418" s="1522"/>
      <c r="E418" s="1522"/>
      <c r="F418" s="1522"/>
      <c r="G418" s="1522"/>
      <c r="H418" s="1518" t="s">
        <v>2081</v>
      </c>
      <c r="I418" s="1519" t="s">
        <v>2081</v>
      </c>
      <c r="J418" s="1519" t="s">
        <v>2081</v>
      </c>
      <c r="K418" s="1519" t="s">
        <v>2081</v>
      </c>
      <c r="L418" s="1519" t="s">
        <v>2081</v>
      </c>
      <c r="M418" s="1519" t="s">
        <v>2081</v>
      </c>
      <c r="N418" s="1519" t="s">
        <v>2081</v>
      </c>
      <c r="O418" s="1519" t="s">
        <v>2081</v>
      </c>
      <c r="P418" s="1519" t="s">
        <v>2081</v>
      </c>
      <c r="Q418" s="1519" t="s">
        <v>2081</v>
      </c>
      <c r="R418" s="1519"/>
      <c r="S418" s="1519"/>
      <c r="T418" s="1519"/>
      <c r="U418" s="1519"/>
      <c r="V418" s="1519" t="s">
        <v>2081</v>
      </c>
      <c r="W418" s="1519" t="s">
        <v>2081</v>
      </c>
      <c r="X418" s="1519" t="s">
        <v>2081</v>
      </c>
      <c r="Y418" s="1519" t="s">
        <v>2081</v>
      </c>
      <c r="Z418" s="1519" t="s">
        <v>2081</v>
      </c>
      <c r="AA418" s="1519" t="s">
        <v>2081</v>
      </c>
      <c r="AB418" s="1519" t="s">
        <v>2081</v>
      </c>
      <c r="AC418" s="1520" t="s">
        <v>2081</v>
      </c>
      <c r="AD418" s="846"/>
      <c r="AE418" s="822" t="s">
        <v>3457</v>
      </c>
      <c r="AG418" s="784"/>
      <c r="AH418" s="847"/>
      <c r="AI418" s="847"/>
    </row>
    <row r="419" spans="1:36" s="793" customFormat="1">
      <c r="A419" s="782"/>
      <c r="B419" s="1413" t="s">
        <v>2082</v>
      </c>
      <c r="C419" s="1414"/>
      <c r="D419" s="1414"/>
      <c r="E419" s="1414"/>
      <c r="F419" s="1414"/>
      <c r="G419" s="1414"/>
      <c r="H419" s="1415" t="s">
        <v>2083</v>
      </c>
      <c r="I419" s="1416" t="s">
        <v>2083</v>
      </c>
      <c r="J419" s="1416" t="s">
        <v>2083</v>
      </c>
      <c r="K419" s="1416" t="s">
        <v>2083</v>
      </c>
      <c r="L419" s="1416" t="s">
        <v>2083</v>
      </c>
      <c r="M419" s="1416" t="s">
        <v>2083</v>
      </c>
      <c r="N419" s="1416" t="s">
        <v>2083</v>
      </c>
      <c r="O419" s="1416" t="s">
        <v>2083</v>
      </c>
      <c r="P419" s="1416" t="s">
        <v>2083</v>
      </c>
      <c r="Q419" s="1416" t="s">
        <v>2083</v>
      </c>
      <c r="R419" s="1416"/>
      <c r="S419" s="1416"/>
      <c r="T419" s="1416"/>
      <c r="U419" s="1416"/>
      <c r="V419" s="1416" t="s">
        <v>2083</v>
      </c>
      <c r="W419" s="1416" t="s">
        <v>2083</v>
      </c>
      <c r="X419" s="1416" t="s">
        <v>2083</v>
      </c>
      <c r="Y419" s="1416" t="s">
        <v>2083</v>
      </c>
      <c r="Z419" s="1416" t="s">
        <v>2083</v>
      </c>
      <c r="AA419" s="1416" t="s">
        <v>2083</v>
      </c>
      <c r="AB419" s="1416" t="s">
        <v>2083</v>
      </c>
      <c r="AC419" s="1417" t="s">
        <v>2083</v>
      </c>
      <c r="AD419" s="783">
        <f>SUM(AD420:AD422)</f>
        <v>0</v>
      </c>
      <c r="AE419" s="782" t="s">
        <v>3457</v>
      </c>
      <c r="AF419" s="644" t="s">
        <v>3458</v>
      </c>
      <c r="AG419" s="784"/>
      <c r="AH419" s="785">
        <f>SUM(AH420:AH422)</f>
        <v>0</v>
      </c>
      <c r="AI419" s="785">
        <f>SUM(AI420:AI422)</f>
        <v>0</v>
      </c>
    </row>
    <row r="420" spans="1:36" s="793" customFormat="1">
      <c r="A420" s="665"/>
      <c r="B420" s="1411" t="s">
        <v>2084</v>
      </c>
      <c r="C420" s="1412"/>
      <c r="D420" s="1412"/>
      <c r="E420" s="1412"/>
      <c r="F420" s="1412"/>
      <c r="G420" s="1412"/>
      <c r="H420" s="1448" t="s">
        <v>2085</v>
      </c>
      <c r="I420" s="1449" t="s">
        <v>2086</v>
      </c>
      <c r="J420" s="1449" t="s">
        <v>2086</v>
      </c>
      <c r="K420" s="1449" t="s">
        <v>2086</v>
      </c>
      <c r="L420" s="1449" t="s">
        <v>2086</v>
      </c>
      <c r="M420" s="1449" t="s">
        <v>2086</v>
      </c>
      <c r="N420" s="1449" t="s">
        <v>2086</v>
      </c>
      <c r="O420" s="1449" t="s">
        <v>2086</v>
      </c>
      <c r="P420" s="1449" t="s">
        <v>2086</v>
      </c>
      <c r="Q420" s="1449" t="s">
        <v>2086</v>
      </c>
      <c r="R420" s="1449"/>
      <c r="S420" s="1449"/>
      <c r="T420" s="1449"/>
      <c r="U420" s="1449"/>
      <c r="V420" s="1449" t="s">
        <v>2086</v>
      </c>
      <c r="W420" s="1449" t="s">
        <v>2086</v>
      </c>
      <c r="X420" s="1449" t="s">
        <v>2086</v>
      </c>
      <c r="Y420" s="1449" t="s">
        <v>2086</v>
      </c>
      <c r="Z420" s="1449" t="s">
        <v>2086</v>
      </c>
      <c r="AA420" s="1449" t="s">
        <v>2086</v>
      </c>
      <c r="AB420" s="1449" t="s">
        <v>2086</v>
      </c>
      <c r="AC420" s="1450" t="s">
        <v>2086</v>
      </c>
      <c r="AD420" s="792">
        <f>ROUND((AH420/1000),0)</f>
        <v>0</v>
      </c>
      <c r="AE420" s="665" t="s">
        <v>3457</v>
      </c>
      <c r="AG420" s="784"/>
      <c r="AH420" s="794">
        <f ca="1">'Alimentazione CE Ricavi'!H213</f>
        <v>0</v>
      </c>
      <c r="AI420" s="794">
        <f ca="1">'Alimentazione CE Ricavi'!I213</f>
        <v>0</v>
      </c>
    </row>
    <row r="421" spans="1:36" s="793" customFormat="1">
      <c r="A421" s="665"/>
      <c r="B421" s="1411" t="s">
        <v>2087</v>
      </c>
      <c r="C421" s="1412"/>
      <c r="D421" s="1412"/>
      <c r="E421" s="1412"/>
      <c r="F421" s="1412"/>
      <c r="G421" s="1412"/>
      <c r="H421" s="1448" t="s">
        <v>3494</v>
      </c>
      <c r="I421" s="1449" t="s">
        <v>3494</v>
      </c>
      <c r="J421" s="1449" t="s">
        <v>3494</v>
      </c>
      <c r="K421" s="1449" t="s">
        <v>3494</v>
      </c>
      <c r="L421" s="1449" t="s">
        <v>3494</v>
      </c>
      <c r="M421" s="1449" t="s">
        <v>3494</v>
      </c>
      <c r="N421" s="1449" t="s">
        <v>3494</v>
      </c>
      <c r="O421" s="1449" t="s">
        <v>3494</v>
      </c>
      <c r="P421" s="1449" t="s">
        <v>3494</v>
      </c>
      <c r="Q421" s="1449" t="s">
        <v>3494</v>
      </c>
      <c r="R421" s="1449"/>
      <c r="S421" s="1449"/>
      <c r="T421" s="1449"/>
      <c r="U421" s="1449"/>
      <c r="V421" s="1449" t="s">
        <v>3494</v>
      </c>
      <c r="W421" s="1449" t="s">
        <v>3494</v>
      </c>
      <c r="X421" s="1449" t="s">
        <v>3494</v>
      </c>
      <c r="Y421" s="1449" t="s">
        <v>3494</v>
      </c>
      <c r="Z421" s="1449" t="s">
        <v>3494</v>
      </c>
      <c r="AA421" s="1449" t="s">
        <v>3494</v>
      </c>
      <c r="AB421" s="1449" t="s">
        <v>3494</v>
      </c>
      <c r="AC421" s="1450" t="s">
        <v>3494</v>
      </c>
      <c r="AD421" s="792">
        <f>ROUND((AH421/1000),0)</f>
        <v>0</v>
      </c>
      <c r="AE421" s="665" t="s">
        <v>3457</v>
      </c>
      <c r="AG421" s="784"/>
      <c r="AH421" s="794">
        <f ca="1">'Alimentazione CE Ricavi'!H215+'Alimentazione CE Ricavi'!H216</f>
        <v>0</v>
      </c>
      <c r="AI421" s="794">
        <f ca="1">'Alimentazione CE Ricavi'!I215+'Alimentazione CE Ricavi'!I216</f>
        <v>0</v>
      </c>
    </row>
    <row r="422" spans="1:36" s="793" customFormat="1">
      <c r="A422" s="665"/>
      <c r="B422" s="1411" t="s">
        <v>3495</v>
      </c>
      <c r="C422" s="1412"/>
      <c r="D422" s="1412"/>
      <c r="E422" s="1412"/>
      <c r="F422" s="1412"/>
      <c r="G422" s="1412"/>
      <c r="H422" s="1448" t="s">
        <v>3496</v>
      </c>
      <c r="I422" s="1449" t="s">
        <v>3496</v>
      </c>
      <c r="J422" s="1449" t="s">
        <v>3496</v>
      </c>
      <c r="K422" s="1449" t="s">
        <v>3496</v>
      </c>
      <c r="L422" s="1449" t="s">
        <v>3496</v>
      </c>
      <c r="M422" s="1449" t="s">
        <v>3496</v>
      </c>
      <c r="N422" s="1449" t="s">
        <v>3496</v>
      </c>
      <c r="O422" s="1449" t="s">
        <v>3496</v>
      </c>
      <c r="P422" s="1449" t="s">
        <v>3496</v>
      </c>
      <c r="Q422" s="1449" t="s">
        <v>3496</v>
      </c>
      <c r="R422" s="1449"/>
      <c r="S422" s="1449"/>
      <c r="T422" s="1449"/>
      <c r="U422" s="1449"/>
      <c r="V422" s="1449" t="s">
        <v>3496</v>
      </c>
      <c r="W422" s="1449" t="s">
        <v>3496</v>
      </c>
      <c r="X422" s="1449" t="s">
        <v>3496</v>
      </c>
      <c r="Y422" s="1449" t="s">
        <v>3496</v>
      </c>
      <c r="Z422" s="1449" t="s">
        <v>3496</v>
      </c>
      <c r="AA422" s="1449" t="s">
        <v>3496</v>
      </c>
      <c r="AB422" s="1449" t="s">
        <v>3496</v>
      </c>
      <c r="AC422" s="1450" t="s">
        <v>3496</v>
      </c>
      <c r="AD422" s="792">
        <f>ROUND((AH422/1000),0)</f>
        <v>0</v>
      </c>
      <c r="AE422" s="665" t="s">
        <v>3457</v>
      </c>
      <c r="AG422" s="784"/>
      <c r="AH422" s="794">
        <f ca="1">'Alimentazione CE Ricavi'!H218+'Alimentazione CE Ricavi'!H219+'Alimentazione CE Ricavi'!H220</f>
        <v>0</v>
      </c>
      <c r="AI422" s="794">
        <f ca="1">'Alimentazione CE Ricavi'!I218+'Alimentazione CE Ricavi'!I219+'Alimentazione CE Ricavi'!I220</f>
        <v>0</v>
      </c>
    </row>
    <row r="423" spans="1:36" s="793" customFormat="1">
      <c r="A423" s="782"/>
      <c r="B423" s="1413" t="s">
        <v>3497</v>
      </c>
      <c r="C423" s="1414"/>
      <c r="D423" s="1414"/>
      <c r="E423" s="1414"/>
      <c r="F423" s="1414"/>
      <c r="G423" s="1414"/>
      <c r="H423" s="1415" t="s">
        <v>3498</v>
      </c>
      <c r="I423" s="1416" t="s">
        <v>3498</v>
      </c>
      <c r="J423" s="1416" t="s">
        <v>3498</v>
      </c>
      <c r="K423" s="1416" t="s">
        <v>3498</v>
      </c>
      <c r="L423" s="1416" t="s">
        <v>3498</v>
      </c>
      <c r="M423" s="1416" t="s">
        <v>3498</v>
      </c>
      <c r="N423" s="1416" t="s">
        <v>3498</v>
      </c>
      <c r="O423" s="1416" t="s">
        <v>3498</v>
      </c>
      <c r="P423" s="1416" t="s">
        <v>3498</v>
      </c>
      <c r="Q423" s="1416" t="s">
        <v>3498</v>
      </c>
      <c r="R423" s="1416"/>
      <c r="S423" s="1416"/>
      <c r="T423" s="1416"/>
      <c r="U423" s="1416"/>
      <c r="V423" s="1416" t="s">
        <v>3498</v>
      </c>
      <c r="W423" s="1416" t="s">
        <v>3498</v>
      </c>
      <c r="X423" s="1416" t="s">
        <v>3498</v>
      </c>
      <c r="Y423" s="1416" t="s">
        <v>3498</v>
      </c>
      <c r="Z423" s="1416" t="s">
        <v>3498</v>
      </c>
      <c r="AA423" s="1416" t="s">
        <v>3498</v>
      </c>
      <c r="AB423" s="1416" t="s">
        <v>3498</v>
      </c>
      <c r="AC423" s="1417" t="s">
        <v>3498</v>
      </c>
      <c r="AD423" s="783">
        <f>SUM(AD424:AD428)</f>
        <v>0</v>
      </c>
      <c r="AE423" s="836" t="s">
        <v>3457</v>
      </c>
      <c r="AF423" s="644" t="s">
        <v>3458</v>
      </c>
      <c r="AG423" s="784"/>
      <c r="AH423" s="785">
        <f ca="1">SUM(AH424:AH428)</f>
        <v>0</v>
      </c>
      <c r="AI423" s="785">
        <f ca="1">SUM(AI424:AI428)</f>
        <v>0</v>
      </c>
    </row>
    <row r="424" spans="1:36" s="793" customFormat="1">
      <c r="A424" s="665"/>
      <c r="B424" s="1411" t="s">
        <v>3499</v>
      </c>
      <c r="C424" s="1412"/>
      <c r="D424" s="1412"/>
      <c r="E424" s="1412"/>
      <c r="F424" s="1412"/>
      <c r="G424" s="1412"/>
      <c r="H424" s="1448" t="s">
        <v>3500</v>
      </c>
      <c r="I424" s="1449" t="s">
        <v>3500</v>
      </c>
      <c r="J424" s="1449" t="s">
        <v>3500</v>
      </c>
      <c r="K424" s="1449" t="s">
        <v>3500</v>
      </c>
      <c r="L424" s="1449" t="s">
        <v>3500</v>
      </c>
      <c r="M424" s="1449" t="s">
        <v>3500</v>
      </c>
      <c r="N424" s="1449" t="s">
        <v>3500</v>
      </c>
      <c r="O424" s="1449" t="s">
        <v>3500</v>
      </c>
      <c r="P424" s="1449" t="s">
        <v>3500</v>
      </c>
      <c r="Q424" s="1449" t="s">
        <v>3500</v>
      </c>
      <c r="R424" s="1449"/>
      <c r="S424" s="1449"/>
      <c r="T424" s="1449"/>
      <c r="U424" s="1449"/>
      <c r="V424" s="1449" t="s">
        <v>3500</v>
      </c>
      <c r="W424" s="1449" t="s">
        <v>3500</v>
      </c>
      <c r="X424" s="1449" t="s">
        <v>3500</v>
      </c>
      <c r="Y424" s="1449" t="s">
        <v>3500</v>
      </c>
      <c r="Z424" s="1449" t="s">
        <v>3500</v>
      </c>
      <c r="AA424" s="1449" t="s">
        <v>3500</v>
      </c>
      <c r="AB424" s="1449" t="s">
        <v>3500</v>
      </c>
      <c r="AC424" s="1450" t="s">
        <v>3500</v>
      </c>
      <c r="AD424" s="792">
        <f>ROUND((AH424/1000),0)</f>
        <v>0</v>
      </c>
      <c r="AE424" s="665" t="s">
        <v>3457</v>
      </c>
      <c r="AG424" s="784"/>
      <c r="AH424" s="794">
        <f ca="1">'Alimentazione CE Ricavi'!H222</f>
        <v>0</v>
      </c>
      <c r="AI424" s="794">
        <f ca="1">'Alimentazione CE Ricavi'!I222</f>
        <v>0</v>
      </c>
    </row>
    <row r="425" spans="1:36" s="793" customFormat="1">
      <c r="A425" s="665"/>
      <c r="B425" s="1411" t="s">
        <v>3501</v>
      </c>
      <c r="C425" s="1412"/>
      <c r="D425" s="1412"/>
      <c r="E425" s="1412"/>
      <c r="F425" s="1412"/>
      <c r="G425" s="1412"/>
      <c r="H425" s="1448" t="s">
        <v>3502</v>
      </c>
      <c r="I425" s="1449" t="s">
        <v>3502</v>
      </c>
      <c r="J425" s="1449" t="s">
        <v>3502</v>
      </c>
      <c r="K425" s="1449" t="s">
        <v>3502</v>
      </c>
      <c r="L425" s="1449" t="s">
        <v>3502</v>
      </c>
      <c r="M425" s="1449" t="s">
        <v>3502</v>
      </c>
      <c r="N425" s="1449" t="s">
        <v>3502</v>
      </c>
      <c r="O425" s="1449" t="s">
        <v>3502</v>
      </c>
      <c r="P425" s="1449" t="s">
        <v>3502</v>
      </c>
      <c r="Q425" s="1449" t="s">
        <v>3502</v>
      </c>
      <c r="R425" s="1449"/>
      <c r="S425" s="1449"/>
      <c r="T425" s="1449"/>
      <c r="U425" s="1449"/>
      <c r="V425" s="1449" t="s">
        <v>3502</v>
      </c>
      <c r="W425" s="1449" t="s">
        <v>3502</v>
      </c>
      <c r="X425" s="1449" t="s">
        <v>3502</v>
      </c>
      <c r="Y425" s="1449" t="s">
        <v>3502</v>
      </c>
      <c r="Z425" s="1449" t="s">
        <v>3502</v>
      </c>
      <c r="AA425" s="1449" t="s">
        <v>3502</v>
      </c>
      <c r="AB425" s="1449" t="s">
        <v>3502</v>
      </c>
      <c r="AC425" s="1450" t="s">
        <v>3502</v>
      </c>
      <c r="AD425" s="792">
        <f>ROUND((AH425/1000),0)</f>
        <v>0</v>
      </c>
      <c r="AE425" s="665" t="s">
        <v>3457</v>
      </c>
      <c r="AG425" s="784"/>
      <c r="AH425" s="794">
        <f ca="1">'Alimentazione CE Ricavi'!H223</f>
        <v>0</v>
      </c>
      <c r="AI425" s="794">
        <f ca="1">'Alimentazione CE Ricavi'!I223</f>
        <v>0</v>
      </c>
    </row>
    <row r="426" spans="1:36" s="793" customFormat="1">
      <c r="A426" s="665"/>
      <c r="B426" s="1411" t="s">
        <v>3503</v>
      </c>
      <c r="C426" s="1412"/>
      <c r="D426" s="1412"/>
      <c r="E426" s="1412"/>
      <c r="F426" s="1412"/>
      <c r="G426" s="1412"/>
      <c r="H426" s="1448" t="s">
        <v>3504</v>
      </c>
      <c r="I426" s="1449" t="s">
        <v>3504</v>
      </c>
      <c r="J426" s="1449" t="s">
        <v>3504</v>
      </c>
      <c r="K426" s="1449" t="s">
        <v>3504</v>
      </c>
      <c r="L426" s="1449" t="s">
        <v>3504</v>
      </c>
      <c r="M426" s="1449" t="s">
        <v>3504</v>
      </c>
      <c r="N426" s="1449" t="s">
        <v>3504</v>
      </c>
      <c r="O426" s="1449" t="s">
        <v>3504</v>
      </c>
      <c r="P426" s="1449" t="s">
        <v>3504</v>
      </c>
      <c r="Q426" s="1449" t="s">
        <v>3504</v>
      </c>
      <c r="R426" s="1449"/>
      <c r="S426" s="1449"/>
      <c r="T426" s="1449"/>
      <c r="U426" s="1449"/>
      <c r="V426" s="1449" t="s">
        <v>3504</v>
      </c>
      <c r="W426" s="1449" t="s">
        <v>3504</v>
      </c>
      <c r="X426" s="1449" t="s">
        <v>3504</v>
      </c>
      <c r="Y426" s="1449" t="s">
        <v>3504</v>
      </c>
      <c r="Z426" s="1449" t="s">
        <v>3504</v>
      </c>
      <c r="AA426" s="1449" t="s">
        <v>3504</v>
      </c>
      <c r="AB426" s="1449" t="s">
        <v>3504</v>
      </c>
      <c r="AC426" s="1450" t="s">
        <v>3504</v>
      </c>
      <c r="AD426" s="792">
        <f>ROUND((AH426/1000),0)</f>
        <v>0</v>
      </c>
      <c r="AE426" s="665" t="s">
        <v>3457</v>
      </c>
      <c r="AG426" s="784"/>
      <c r="AH426" s="794">
        <f ca="1">'Alimentazione CE Ricavi'!H224</f>
        <v>0</v>
      </c>
      <c r="AI426" s="794">
        <f ca="1">'Alimentazione CE Ricavi'!I224</f>
        <v>0</v>
      </c>
    </row>
    <row r="427" spans="1:36" s="793" customFormat="1">
      <c r="A427" s="665"/>
      <c r="B427" s="1411" t="s">
        <v>3505</v>
      </c>
      <c r="C427" s="1412"/>
      <c r="D427" s="1412"/>
      <c r="E427" s="1412"/>
      <c r="F427" s="1412"/>
      <c r="G427" s="1412"/>
      <c r="H427" s="1448" t="s">
        <v>3506</v>
      </c>
      <c r="I427" s="1449" t="s">
        <v>3506</v>
      </c>
      <c r="J427" s="1449" t="s">
        <v>3506</v>
      </c>
      <c r="K427" s="1449" t="s">
        <v>3506</v>
      </c>
      <c r="L427" s="1449" t="s">
        <v>3506</v>
      </c>
      <c r="M427" s="1449" t="s">
        <v>3506</v>
      </c>
      <c r="N427" s="1449" t="s">
        <v>3506</v>
      </c>
      <c r="O427" s="1449" t="s">
        <v>3506</v>
      </c>
      <c r="P427" s="1449" t="s">
        <v>3506</v>
      </c>
      <c r="Q427" s="1449" t="s">
        <v>3506</v>
      </c>
      <c r="R427" s="1449"/>
      <c r="S427" s="1449"/>
      <c r="T427" s="1449"/>
      <c r="U427" s="1449"/>
      <c r="V427" s="1449" t="s">
        <v>3506</v>
      </c>
      <c r="W427" s="1449" t="s">
        <v>3506</v>
      </c>
      <c r="X427" s="1449" t="s">
        <v>3506</v>
      </c>
      <c r="Y427" s="1449" t="s">
        <v>3506</v>
      </c>
      <c r="Z427" s="1449" t="s">
        <v>3506</v>
      </c>
      <c r="AA427" s="1449" t="s">
        <v>3506</v>
      </c>
      <c r="AB427" s="1449" t="s">
        <v>3506</v>
      </c>
      <c r="AC427" s="1450" t="s">
        <v>3506</v>
      </c>
      <c r="AD427" s="792">
        <f>ROUND((AH427/1000),0)</f>
        <v>0</v>
      </c>
      <c r="AE427" s="665" t="s">
        <v>3457</v>
      </c>
      <c r="AG427" s="784"/>
      <c r="AH427" s="794">
        <f ca="1">'Alimentazione CE Ricavi'!H225</f>
        <v>0</v>
      </c>
      <c r="AI427" s="794">
        <f ca="1">'Alimentazione CE Ricavi'!I225</f>
        <v>0</v>
      </c>
    </row>
    <row r="428" spans="1:36" s="793" customFormat="1">
      <c r="A428" s="665"/>
      <c r="B428" s="1411" t="s">
        <v>3507</v>
      </c>
      <c r="C428" s="1412"/>
      <c r="D428" s="1412"/>
      <c r="E428" s="1412"/>
      <c r="F428" s="1412"/>
      <c r="G428" s="1412"/>
      <c r="H428" s="1448" t="s">
        <v>3508</v>
      </c>
      <c r="I428" s="1449" t="s">
        <v>3508</v>
      </c>
      <c r="J428" s="1449" t="s">
        <v>3508</v>
      </c>
      <c r="K428" s="1449" t="s">
        <v>3508</v>
      </c>
      <c r="L428" s="1449" t="s">
        <v>3508</v>
      </c>
      <c r="M428" s="1449" t="s">
        <v>3508</v>
      </c>
      <c r="N428" s="1449" t="s">
        <v>3508</v>
      </c>
      <c r="O428" s="1449" t="s">
        <v>3508</v>
      </c>
      <c r="P428" s="1449" t="s">
        <v>3508</v>
      </c>
      <c r="Q428" s="1449" t="s">
        <v>3508</v>
      </c>
      <c r="R428" s="1449"/>
      <c r="S428" s="1449"/>
      <c r="T428" s="1449"/>
      <c r="U428" s="1449"/>
      <c r="V428" s="1449" t="s">
        <v>3508</v>
      </c>
      <c r="W428" s="1449" t="s">
        <v>3508</v>
      </c>
      <c r="X428" s="1449" t="s">
        <v>3508</v>
      </c>
      <c r="Y428" s="1449" t="s">
        <v>3508</v>
      </c>
      <c r="Z428" s="1449" t="s">
        <v>3508</v>
      </c>
      <c r="AA428" s="1449" t="s">
        <v>3508</v>
      </c>
      <c r="AB428" s="1449" t="s">
        <v>3508</v>
      </c>
      <c r="AC428" s="1450" t="s">
        <v>3508</v>
      </c>
      <c r="AD428" s="792">
        <f>ROUND((AH428/1000),0)</f>
        <v>0</v>
      </c>
      <c r="AE428" s="665" t="s">
        <v>3457</v>
      </c>
      <c r="AG428" s="784"/>
      <c r="AH428" s="794">
        <f ca="1">'Alimentazione CE Ricavi'!H226</f>
        <v>0</v>
      </c>
      <c r="AI428" s="794">
        <f ca="1">'Alimentazione CE Ricavi'!I226</f>
        <v>0</v>
      </c>
    </row>
    <row r="429" spans="1:36" s="793" customFormat="1">
      <c r="A429" s="782"/>
      <c r="B429" s="1413" t="s">
        <v>3509</v>
      </c>
      <c r="C429" s="1414"/>
      <c r="D429" s="1414"/>
      <c r="E429" s="1414"/>
      <c r="F429" s="1414"/>
      <c r="G429" s="1414"/>
      <c r="H429" s="1415" t="s">
        <v>3510</v>
      </c>
      <c r="I429" s="1416" t="s">
        <v>3510</v>
      </c>
      <c r="J429" s="1416" t="s">
        <v>3510</v>
      </c>
      <c r="K429" s="1416" t="s">
        <v>3510</v>
      </c>
      <c r="L429" s="1416" t="s">
        <v>3510</v>
      </c>
      <c r="M429" s="1416" t="s">
        <v>3510</v>
      </c>
      <c r="N429" s="1416" t="s">
        <v>3510</v>
      </c>
      <c r="O429" s="1416" t="s">
        <v>3510</v>
      </c>
      <c r="P429" s="1416" t="s">
        <v>3510</v>
      </c>
      <c r="Q429" s="1416" t="s">
        <v>3510</v>
      </c>
      <c r="R429" s="1416"/>
      <c r="S429" s="1416"/>
      <c r="T429" s="1416"/>
      <c r="U429" s="1416"/>
      <c r="V429" s="1416" t="s">
        <v>3510</v>
      </c>
      <c r="W429" s="1416" t="s">
        <v>3510</v>
      </c>
      <c r="X429" s="1416" t="s">
        <v>3510</v>
      </c>
      <c r="Y429" s="1416" t="s">
        <v>3510</v>
      </c>
      <c r="Z429" s="1416" t="s">
        <v>3510</v>
      </c>
      <c r="AA429" s="1416" t="s">
        <v>3510</v>
      </c>
      <c r="AB429" s="1416" t="s">
        <v>3510</v>
      </c>
      <c r="AC429" s="1417" t="s">
        <v>3510</v>
      </c>
      <c r="AD429" s="783">
        <f>SUM(AD430:AD432)</f>
        <v>0</v>
      </c>
      <c r="AE429" s="782" t="s">
        <v>3457</v>
      </c>
      <c r="AF429" s="644" t="s">
        <v>3458</v>
      </c>
      <c r="AG429" s="784"/>
      <c r="AH429" s="785">
        <f>SUM(AH430:AH432)</f>
        <v>0</v>
      </c>
      <c r="AI429" s="785">
        <f>SUM(AI430:AI432)</f>
        <v>0</v>
      </c>
    </row>
    <row r="430" spans="1:36" s="793" customFormat="1">
      <c r="A430" s="665"/>
      <c r="B430" s="1411" t="s">
        <v>3511</v>
      </c>
      <c r="C430" s="1412"/>
      <c r="D430" s="1412"/>
      <c r="E430" s="1412"/>
      <c r="F430" s="1412"/>
      <c r="G430" s="1412"/>
      <c r="H430" s="1448" t="s">
        <v>3512</v>
      </c>
      <c r="I430" s="1449" t="s">
        <v>3513</v>
      </c>
      <c r="J430" s="1449" t="s">
        <v>3513</v>
      </c>
      <c r="K430" s="1449" t="s">
        <v>3513</v>
      </c>
      <c r="L430" s="1449" t="s">
        <v>3513</v>
      </c>
      <c r="M430" s="1449" t="s">
        <v>3513</v>
      </c>
      <c r="N430" s="1449" t="s">
        <v>3513</v>
      </c>
      <c r="O430" s="1449" t="s">
        <v>3513</v>
      </c>
      <c r="P430" s="1449" t="s">
        <v>3513</v>
      </c>
      <c r="Q430" s="1449" t="s">
        <v>3513</v>
      </c>
      <c r="R430" s="1449"/>
      <c r="S430" s="1449"/>
      <c r="T430" s="1449"/>
      <c r="U430" s="1449"/>
      <c r="V430" s="1449" t="s">
        <v>3513</v>
      </c>
      <c r="W430" s="1449" t="s">
        <v>3513</v>
      </c>
      <c r="X430" s="1449" t="s">
        <v>3513</v>
      </c>
      <c r="Y430" s="1449" t="s">
        <v>3513</v>
      </c>
      <c r="Z430" s="1449" t="s">
        <v>3513</v>
      </c>
      <c r="AA430" s="1449" t="s">
        <v>3513</v>
      </c>
      <c r="AB430" s="1449" t="s">
        <v>3513</v>
      </c>
      <c r="AC430" s="1450" t="s">
        <v>3513</v>
      </c>
      <c r="AD430" s="792">
        <f>ROUND((AH430/1000),0)</f>
        <v>0</v>
      </c>
      <c r="AE430" s="665" t="s">
        <v>3457</v>
      </c>
      <c r="AG430" s="784"/>
      <c r="AH430" s="794">
        <f ca="1">'Alimentazione CE Costi'!H801</f>
        <v>0</v>
      </c>
      <c r="AI430" s="794">
        <f ca="1">'Alimentazione CE Costi'!I801</f>
        <v>0</v>
      </c>
    </row>
    <row r="431" spans="1:36" s="793" customFormat="1">
      <c r="A431" s="665"/>
      <c r="B431" s="1411" t="s">
        <v>3514</v>
      </c>
      <c r="C431" s="1412"/>
      <c r="D431" s="1412"/>
      <c r="E431" s="1412"/>
      <c r="F431" s="1412"/>
      <c r="G431" s="1412"/>
      <c r="H431" s="1448" t="s">
        <v>2153</v>
      </c>
      <c r="I431" s="1449" t="s">
        <v>2153</v>
      </c>
      <c r="J431" s="1449" t="s">
        <v>2153</v>
      </c>
      <c r="K431" s="1449" t="s">
        <v>2153</v>
      </c>
      <c r="L431" s="1449" t="s">
        <v>2153</v>
      </c>
      <c r="M431" s="1449" t="s">
        <v>2153</v>
      </c>
      <c r="N431" s="1449" t="s">
        <v>2153</v>
      </c>
      <c r="O431" s="1449" t="s">
        <v>2153</v>
      </c>
      <c r="P431" s="1449" t="s">
        <v>2153</v>
      </c>
      <c r="Q431" s="1449" t="s">
        <v>2153</v>
      </c>
      <c r="R431" s="1449"/>
      <c r="S431" s="1449"/>
      <c r="T431" s="1449"/>
      <c r="U431" s="1449"/>
      <c r="V431" s="1449" t="s">
        <v>2153</v>
      </c>
      <c r="W431" s="1449" t="s">
        <v>2153</v>
      </c>
      <c r="X431" s="1449" t="s">
        <v>2153</v>
      </c>
      <c r="Y431" s="1449" t="s">
        <v>2153</v>
      </c>
      <c r="Z431" s="1449" t="s">
        <v>2153</v>
      </c>
      <c r="AA431" s="1449" t="s">
        <v>2153</v>
      </c>
      <c r="AB431" s="1449" t="s">
        <v>2153</v>
      </c>
      <c r="AC431" s="1450" t="s">
        <v>2153</v>
      </c>
      <c r="AD431" s="792">
        <f>ROUND((AH431/1000),0)</f>
        <v>0</v>
      </c>
      <c r="AE431" s="665" t="s">
        <v>3457</v>
      </c>
      <c r="AG431" s="784"/>
      <c r="AH431" s="794">
        <f ca="1">'Alimentazione CE Costi'!H802</f>
        <v>0</v>
      </c>
      <c r="AI431" s="794">
        <f ca="1">'Alimentazione CE Costi'!I802</f>
        <v>0</v>
      </c>
    </row>
    <row r="432" spans="1:36" s="793" customFormat="1">
      <c r="A432" s="665"/>
      <c r="B432" s="1411" t="s">
        <v>2154</v>
      </c>
      <c r="C432" s="1412"/>
      <c r="D432" s="1412"/>
      <c r="E432" s="1412"/>
      <c r="F432" s="1412"/>
      <c r="G432" s="1412"/>
      <c r="H432" s="1448" t="s">
        <v>2155</v>
      </c>
      <c r="I432" s="1449" t="s">
        <v>2155</v>
      </c>
      <c r="J432" s="1449" t="s">
        <v>2155</v>
      </c>
      <c r="K432" s="1449" t="s">
        <v>2155</v>
      </c>
      <c r="L432" s="1449" t="s">
        <v>2155</v>
      </c>
      <c r="M432" s="1449" t="s">
        <v>2155</v>
      </c>
      <c r="N432" s="1449" t="s">
        <v>2155</v>
      </c>
      <c r="O432" s="1449" t="s">
        <v>2155</v>
      </c>
      <c r="P432" s="1449" t="s">
        <v>2155</v>
      </c>
      <c r="Q432" s="1449" t="s">
        <v>2155</v>
      </c>
      <c r="R432" s="1449"/>
      <c r="S432" s="1449"/>
      <c r="T432" s="1449"/>
      <c r="U432" s="1449"/>
      <c r="V432" s="1449" t="s">
        <v>2155</v>
      </c>
      <c r="W432" s="1449" t="s">
        <v>2155</v>
      </c>
      <c r="X432" s="1449" t="s">
        <v>2155</v>
      </c>
      <c r="Y432" s="1449" t="s">
        <v>2155</v>
      </c>
      <c r="Z432" s="1449" t="s">
        <v>2155</v>
      </c>
      <c r="AA432" s="1449" t="s">
        <v>2155</v>
      </c>
      <c r="AB432" s="1449" t="s">
        <v>2155</v>
      </c>
      <c r="AC432" s="1450" t="s">
        <v>2155</v>
      </c>
      <c r="AD432" s="792">
        <f>ROUND((AH432/1000),0)</f>
        <v>0</v>
      </c>
      <c r="AE432" s="665" t="s">
        <v>3457</v>
      </c>
      <c r="AG432" s="784"/>
      <c r="AH432" s="794">
        <f ca="1">'Alimentazione CE Costi'!H804+'Alimentazione CE Costi'!H805</f>
        <v>0</v>
      </c>
      <c r="AI432" s="794">
        <f ca="1">'Alimentazione CE Costi'!I804+'Alimentazione CE Costi'!I805</f>
        <v>0</v>
      </c>
    </row>
    <row r="433" spans="1:35" s="793" customFormat="1">
      <c r="A433" s="806"/>
      <c r="B433" s="1413" t="s">
        <v>2156</v>
      </c>
      <c r="C433" s="1414"/>
      <c r="D433" s="1414"/>
      <c r="E433" s="1414"/>
      <c r="F433" s="1414"/>
      <c r="G433" s="1414"/>
      <c r="H433" s="1415" t="s">
        <v>2157</v>
      </c>
      <c r="I433" s="1416" t="s">
        <v>2157</v>
      </c>
      <c r="J433" s="1416" t="s">
        <v>2157</v>
      </c>
      <c r="K433" s="1416" t="s">
        <v>2157</v>
      </c>
      <c r="L433" s="1416" t="s">
        <v>2157</v>
      </c>
      <c r="M433" s="1416" t="s">
        <v>2157</v>
      </c>
      <c r="N433" s="1416" t="s">
        <v>2157</v>
      </c>
      <c r="O433" s="1416" t="s">
        <v>2157</v>
      </c>
      <c r="P433" s="1416" t="s">
        <v>2157</v>
      </c>
      <c r="Q433" s="1416" t="s">
        <v>2157</v>
      </c>
      <c r="R433" s="1416"/>
      <c r="S433" s="1416"/>
      <c r="T433" s="1416"/>
      <c r="U433" s="1416"/>
      <c r="V433" s="1416" t="s">
        <v>2157</v>
      </c>
      <c r="W433" s="1416" t="s">
        <v>2157</v>
      </c>
      <c r="X433" s="1416" t="s">
        <v>2157</v>
      </c>
      <c r="Y433" s="1416" t="s">
        <v>2157</v>
      </c>
      <c r="Z433" s="1416" t="s">
        <v>2157</v>
      </c>
      <c r="AA433" s="1416" t="s">
        <v>2157</v>
      </c>
      <c r="AB433" s="1416" t="s">
        <v>2157</v>
      </c>
      <c r="AC433" s="1417" t="s">
        <v>2157</v>
      </c>
      <c r="AD433" s="783">
        <f>SUM(AD434:AD435)</f>
        <v>0</v>
      </c>
      <c r="AE433" s="782" t="s">
        <v>3457</v>
      </c>
      <c r="AF433" s="644" t="s">
        <v>3458</v>
      </c>
      <c r="AG433" s="784"/>
      <c r="AH433" s="785">
        <f ca="1">SUM(AH434:AH435)</f>
        <v>0</v>
      </c>
      <c r="AI433" s="785">
        <f ca="1">SUM(AI434:AI435)</f>
        <v>0</v>
      </c>
    </row>
    <row r="434" spans="1:35" s="793" customFormat="1">
      <c r="A434" s="827"/>
      <c r="B434" s="1411" t="s">
        <v>2158</v>
      </c>
      <c r="C434" s="1412"/>
      <c r="D434" s="1412"/>
      <c r="E434" s="1412"/>
      <c r="F434" s="1412"/>
      <c r="G434" s="1412"/>
      <c r="H434" s="1448" t="s">
        <v>3529</v>
      </c>
      <c r="I434" s="1449" t="s">
        <v>3529</v>
      </c>
      <c r="J434" s="1449" t="s">
        <v>3529</v>
      </c>
      <c r="K434" s="1449" t="s">
        <v>3529</v>
      </c>
      <c r="L434" s="1449" t="s">
        <v>3529</v>
      </c>
      <c r="M434" s="1449" t="s">
        <v>3529</v>
      </c>
      <c r="N434" s="1449" t="s">
        <v>3529</v>
      </c>
      <c r="O434" s="1449" t="s">
        <v>3529</v>
      </c>
      <c r="P434" s="1449" t="s">
        <v>3529</v>
      </c>
      <c r="Q434" s="1449" t="s">
        <v>3529</v>
      </c>
      <c r="R434" s="1449"/>
      <c r="S434" s="1449"/>
      <c r="T434" s="1449"/>
      <c r="U434" s="1449"/>
      <c r="V434" s="1449" t="s">
        <v>3529</v>
      </c>
      <c r="W434" s="1449" t="s">
        <v>3529</v>
      </c>
      <c r="X434" s="1449" t="s">
        <v>3529</v>
      </c>
      <c r="Y434" s="1449" t="s">
        <v>3529</v>
      </c>
      <c r="Z434" s="1449" t="s">
        <v>3529</v>
      </c>
      <c r="AA434" s="1449" t="s">
        <v>3529</v>
      </c>
      <c r="AB434" s="1449" t="s">
        <v>3529</v>
      </c>
      <c r="AC434" s="1450" t="s">
        <v>3529</v>
      </c>
      <c r="AD434" s="792">
        <f>ROUND((AH434/1000),0)</f>
        <v>0</v>
      </c>
      <c r="AE434" s="665" t="s">
        <v>3457</v>
      </c>
      <c r="AG434" s="784"/>
      <c r="AH434" s="794">
        <f ca="1">'Alimentazione CE Costi'!H807</f>
        <v>0</v>
      </c>
      <c r="AI434" s="794">
        <f ca="1">'Alimentazione CE Costi'!I807</f>
        <v>0</v>
      </c>
    </row>
    <row r="435" spans="1:35" s="793" customFormat="1" ht="16.5" thickBot="1">
      <c r="A435" s="816"/>
      <c r="B435" s="1516" t="s">
        <v>3530</v>
      </c>
      <c r="C435" s="1517"/>
      <c r="D435" s="1517"/>
      <c r="E435" s="1517"/>
      <c r="F435" s="1517"/>
      <c r="G435" s="1517"/>
      <c r="H435" s="1513" t="s">
        <v>3531</v>
      </c>
      <c r="I435" s="1514" t="s">
        <v>3531</v>
      </c>
      <c r="J435" s="1514" t="s">
        <v>3531</v>
      </c>
      <c r="K435" s="1514" t="s">
        <v>3531</v>
      </c>
      <c r="L435" s="1514" t="s">
        <v>3531</v>
      </c>
      <c r="M435" s="1514" t="s">
        <v>3531</v>
      </c>
      <c r="N435" s="1514" t="s">
        <v>3531</v>
      </c>
      <c r="O435" s="1514" t="s">
        <v>3531</v>
      </c>
      <c r="P435" s="1514" t="s">
        <v>3531</v>
      </c>
      <c r="Q435" s="1514" t="s">
        <v>3531</v>
      </c>
      <c r="R435" s="1514"/>
      <c r="S435" s="1514"/>
      <c r="T435" s="1514"/>
      <c r="U435" s="1514"/>
      <c r="V435" s="1514" t="s">
        <v>3531</v>
      </c>
      <c r="W435" s="1514" t="s">
        <v>3531</v>
      </c>
      <c r="X435" s="1514" t="s">
        <v>3531</v>
      </c>
      <c r="Y435" s="1514" t="s">
        <v>3531</v>
      </c>
      <c r="Z435" s="1514" t="s">
        <v>3531</v>
      </c>
      <c r="AA435" s="1514" t="s">
        <v>3531</v>
      </c>
      <c r="AB435" s="1514" t="s">
        <v>3531</v>
      </c>
      <c r="AC435" s="1515" t="s">
        <v>3531</v>
      </c>
      <c r="AD435" s="792">
        <f>ROUND((AH435/1000),0)</f>
        <v>0</v>
      </c>
      <c r="AE435" s="816" t="s">
        <v>3457</v>
      </c>
      <c r="AG435" s="784"/>
      <c r="AH435" s="844">
        <f ca="1">'Alimentazione CE Costi'!H808</f>
        <v>0</v>
      </c>
      <c r="AI435" s="844">
        <f ca="1">'Alimentazione CE Costi'!I808</f>
        <v>0</v>
      </c>
    </row>
    <row r="436" spans="1:35" s="793" customFormat="1" ht="16.5" thickBot="1">
      <c r="A436" s="848"/>
      <c r="B436" s="1485" t="s">
        <v>3532</v>
      </c>
      <c r="C436" s="1486"/>
      <c r="D436" s="1486"/>
      <c r="E436" s="1486"/>
      <c r="F436" s="1486"/>
      <c r="G436" s="1486"/>
      <c r="H436" s="1487" t="s">
        <v>3533</v>
      </c>
      <c r="I436" s="1488" t="s">
        <v>3533</v>
      </c>
      <c r="J436" s="1488" t="s">
        <v>3533</v>
      </c>
      <c r="K436" s="1488" t="s">
        <v>3533</v>
      </c>
      <c r="L436" s="1488" t="s">
        <v>3533</v>
      </c>
      <c r="M436" s="1488" t="s">
        <v>3533</v>
      </c>
      <c r="N436" s="1488" t="s">
        <v>3533</v>
      </c>
      <c r="O436" s="1488" t="s">
        <v>3533</v>
      </c>
      <c r="P436" s="1488" t="s">
        <v>3533</v>
      </c>
      <c r="Q436" s="1488" t="s">
        <v>3533</v>
      </c>
      <c r="R436" s="1488"/>
      <c r="S436" s="1488"/>
      <c r="T436" s="1488"/>
      <c r="U436" s="1488"/>
      <c r="V436" s="1488" t="s">
        <v>3533</v>
      </c>
      <c r="W436" s="1488" t="s">
        <v>3533</v>
      </c>
      <c r="X436" s="1488" t="s">
        <v>3533</v>
      </c>
      <c r="Y436" s="1488" t="s">
        <v>3533</v>
      </c>
      <c r="Z436" s="1488" t="s">
        <v>3533</v>
      </c>
      <c r="AA436" s="1488" t="s">
        <v>3533</v>
      </c>
      <c r="AB436" s="1488" t="s">
        <v>3533</v>
      </c>
      <c r="AC436" s="1489" t="s">
        <v>3533</v>
      </c>
      <c r="AD436" s="849">
        <f>AD419+AD423-AD429-AD433</f>
        <v>0</v>
      </c>
      <c r="AE436" s="850" t="s">
        <v>3132</v>
      </c>
      <c r="AF436" s="644" t="s">
        <v>3458</v>
      </c>
      <c r="AG436" s="784"/>
      <c r="AH436" s="851">
        <f>AH419+AH423-AH429-AH433</f>
        <v>0</v>
      </c>
      <c r="AI436" s="851">
        <f>AI419+AI423-AI429-AI433</f>
        <v>0</v>
      </c>
    </row>
    <row r="437" spans="1:35" s="793" customFormat="1">
      <c r="A437" s="822"/>
      <c r="B437" s="1521"/>
      <c r="C437" s="1522"/>
      <c r="D437" s="1522"/>
      <c r="E437" s="1522"/>
      <c r="F437" s="1522"/>
      <c r="G437" s="1522"/>
      <c r="H437" s="1518" t="s">
        <v>3534</v>
      </c>
      <c r="I437" s="1519" t="s">
        <v>3534</v>
      </c>
      <c r="J437" s="1519" t="s">
        <v>3534</v>
      </c>
      <c r="K437" s="1519" t="s">
        <v>3534</v>
      </c>
      <c r="L437" s="1519" t="s">
        <v>3534</v>
      </c>
      <c r="M437" s="1519" t="s">
        <v>3534</v>
      </c>
      <c r="N437" s="1519" t="s">
        <v>3534</v>
      </c>
      <c r="O437" s="1519" t="s">
        <v>3534</v>
      </c>
      <c r="P437" s="1519" t="s">
        <v>3534</v>
      </c>
      <c r="Q437" s="1519" t="s">
        <v>3534</v>
      </c>
      <c r="R437" s="1519"/>
      <c r="S437" s="1519"/>
      <c r="T437" s="1519"/>
      <c r="U437" s="1519"/>
      <c r="V437" s="1519" t="s">
        <v>3534</v>
      </c>
      <c r="W437" s="1519" t="s">
        <v>3534</v>
      </c>
      <c r="X437" s="1519" t="s">
        <v>3534</v>
      </c>
      <c r="Y437" s="1519" t="s">
        <v>3534</v>
      </c>
      <c r="Z437" s="1519" t="s">
        <v>3534</v>
      </c>
      <c r="AA437" s="1519" t="s">
        <v>3534</v>
      </c>
      <c r="AB437" s="1519" t="s">
        <v>3534</v>
      </c>
      <c r="AC437" s="1520" t="s">
        <v>3534</v>
      </c>
      <c r="AD437" s="852"/>
      <c r="AE437" s="822" t="s">
        <v>3457</v>
      </c>
      <c r="AG437" s="784"/>
      <c r="AH437" s="853"/>
      <c r="AI437" s="853"/>
    </row>
    <row r="438" spans="1:35" s="793" customFormat="1">
      <c r="A438" s="665"/>
      <c r="B438" s="1508" t="s">
        <v>3535</v>
      </c>
      <c r="C438" s="1509"/>
      <c r="D438" s="1509"/>
      <c r="E438" s="1509"/>
      <c r="F438" s="1509"/>
      <c r="G438" s="1509"/>
      <c r="H438" s="1523" t="s">
        <v>3536</v>
      </c>
      <c r="I438" s="1524" t="s">
        <v>3536</v>
      </c>
      <c r="J438" s="1524" t="s">
        <v>3536</v>
      </c>
      <c r="K438" s="1524" t="s">
        <v>3536</v>
      </c>
      <c r="L438" s="1524" t="s">
        <v>3536</v>
      </c>
      <c r="M438" s="1524" t="s">
        <v>3536</v>
      </c>
      <c r="N438" s="1524" t="s">
        <v>3536</v>
      </c>
      <c r="O438" s="1524" t="s">
        <v>3536</v>
      </c>
      <c r="P438" s="1524" t="s">
        <v>3536</v>
      </c>
      <c r="Q438" s="1524" t="s">
        <v>3536</v>
      </c>
      <c r="R438" s="1524"/>
      <c r="S438" s="1524"/>
      <c r="T438" s="1524"/>
      <c r="U438" s="1524"/>
      <c r="V438" s="1524" t="s">
        <v>3536</v>
      </c>
      <c r="W438" s="1524" t="s">
        <v>3536</v>
      </c>
      <c r="X438" s="1524" t="s">
        <v>3536</v>
      </c>
      <c r="Y438" s="1524" t="s">
        <v>3536</v>
      </c>
      <c r="Z438" s="1524" t="s">
        <v>3536</v>
      </c>
      <c r="AA438" s="1524" t="s">
        <v>3536</v>
      </c>
      <c r="AB438" s="1524" t="s">
        <v>3536</v>
      </c>
      <c r="AC438" s="1525" t="s">
        <v>3536</v>
      </c>
      <c r="AD438" s="792">
        <f>ROUND((AH438/1000),0)</f>
        <v>0</v>
      </c>
      <c r="AE438" s="665" t="s">
        <v>3457</v>
      </c>
      <c r="AG438" s="784"/>
      <c r="AH438" s="794">
        <f ca="1">'Alimentazione CE Ricavi'!H227</f>
        <v>0</v>
      </c>
      <c r="AI438" s="794">
        <f ca="1">'Alimentazione CE Ricavi'!I227</f>
        <v>0</v>
      </c>
    </row>
    <row r="439" spans="1:35" s="793" customFormat="1">
      <c r="A439" s="665"/>
      <c r="B439" s="1508" t="s">
        <v>3537</v>
      </c>
      <c r="C439" s="1509"/>
      <c r="D439" s="1509"/>
      <c r="E439" s="1509"/>
      <c r="F439" s="1509"/>
      <c r="G439" s="1509"/>
      <c r="H439" s="1523" t="s">
        <v>3538</v>
      </c>
      <c r="I439" s="1524" t="s">
        <v>3538</v>
      </c>
      <c r="J439" s="1524" t="s">
        <v>3538</v>
      </c>
      <c r="K439" s="1524" t="s">
        <v>3538</v>
      </c>
      <c r="L439" s="1524" t="s">
        <v>3538</v>
      </c>
      <c r="M439" s="1524" t="s">
        <v>3538</v>
      </c>
      <c r="N439" s="1524" t="s">
        <v>3538</v>
      </c>
      <c r="O439" s="1524" t="s">
        <v>3538</v>
      </c>
      <c r="P439" s="1524" t="s">
        <v>3538</v>
      </c>
      <c r="Q439" s="1524" t="s">
        <v>3538</v>
      </c>
      <c r="R439" s="1524"/>
      <c r="S439" s="1524"/>
      <c r="T439" s="1524"/>
      <c r="U439" s="1524"/>
      <c r="V439" s="1524" t="s">
        <v>3538</v>
      </c>
      <c r="W439" s="1524" t="s">
        <v>3538</v>
      </c>
      <c r="X439" s="1524" t="s">
        <v>3538</v>
      </c>
      <c r="Y439" s="1524" t="s">
        <v>3538</v>
      </c>
      <c r="Z439" s="1524" t="s">
        <v>3538</v>
      </c>
      <c r="AA439" s="1524" t="s">
        <v>3538</v>
      </c>
      <c r="AB439" s="1524" t="s">
        <v>3538</v>
      </c>
      <c r="AC439" s="1525" t="s">
        <v>3538</v>
      </c>
      <c r="AD439" s="792">
        <f>ROUND((AH439/1000),0)</f>
        <v>0</v>
      </c>
      <c r="AE439" s="665" t="s">
        <v>3457</v>
      </c>
      <c r="AG439" s="784"/>
      <c r="AH439" s="794">
        <f ca="1">'Alimentazione CE Costi'!H809</f>
        <v>0</v>
      </c>
      <c r="AI439" s="794">
        <f ca="1">'Alimentazione CE Costi'!I809</f>
        <v>0</v>
      </c>
    </row>
    <row r="440" spans="1:35" s="793" customFormat="1">
      <c r="A440" s="854"/>
      <c r="B440" s="1541" t="s">
        <v>3539</v>
      </c>
      <c r="C440" s="1542"/>
      <c r="D440" s="1542"/>
      <c r="E440" s="1542"/>
      <c r="F440" s="1542"/>
      <c r="G440" s="1542"/>
      <c r="H440" s="1543" t="s">
        <v>2171</v>
      </c>
      <c r="I440" s="1544" t="s">
        <v>2171</v>
      </c>
      <c r="J440" s="1544" t="s">
        <v>2171</v>
      </c>
      <c r="K440" s="1544" t="s">
        <v>2171</v>
      </c>
      <c r="L440" s="1544" t="s">
        <v>2171</v>
      </c>
      <c r="M440" s="1544" t="s">
        <v>2171</v>
      </c>
      <c r="N440" s="1544" t="s">
        <v>2171</v>
      </c>
      <c r="O440" s="1544" t="s">
        <v>2171</v>
      </c>
      <c r="P440" s="1544" t="s">
        <v>2171</v>
      </c>
      <c r="Q440" s="1544" t="s">
        <v>2171</v>
      </c>
      <c r="R440" s="1544"/>
      <c r="S440" s="1544"/>
      <c r="T440" s="1544"/>
      <c r="U440" s="1544"/>
      <c r="V440" s="1544" t="s">
        <v>2171</v>
      </c>
      <c r="W440" s="1544" t="s">
        <v>2171</v>
      </c>
      <c r="X440" s="1544" t="s">
        <v>2171</v>
      </c>
      <c r="Y440" s="1544" t="s">
        <v>2171</v>
      </c>
      <c r="Z440" s="1544" t="s">
        <v>2171</v>
      </c>
      <c r="AA440" s="1544" t="s">
        <v>2171</v>
      </c>
      <c r="AB440" s="1544" t="s">
        <v>2171</v>
      </c>
      <c r="AC440" s="1545" t="s">
        <v>2171</v>
      </c>
      <c r="AD440" s="855">
        <f>+AD438-AD439</f>
        <v>0</v>
      </c>
      <c r="AE440" s="856" t="s">
        <v>3132</v>
      </c>
      <c r="AF440" s="644" t="s">
        <v>3458</v>
      </c>
      <c r="AG440" s="784"/>
      <c r="AH440" s="857">
        <f>+AH438-AH439</f>
        <v>0</v>
      </c>
      <c r="AI440" s="857">
        <f>+AI438-AI439</f>
        <v>0</v>
      </c>
    </row>
    <row r="441" spans="1:35" s="793" customFormat="1">
      <c r="A441" s="665"/>
      <c r="B441" s="1508"/>
      <c r="C441" s="1509"/>
      <c r="D441" s="1509"/>
      <c r="E441" s="1509"/>
      <c r="F441" s="1509"/>
      <c r="G441" s="1509"/>
      <c r="H441" s="1523" t="s">
        <v>2172</v>
      </c>
      <c r="I441" s="1524" t="s">
        <v>2172</v>
      </c>
      <c r="J441" s="1524" t="s">
        <v>2172</v>
      </c>
      <c r="K441" s="1524" t="s">
        <v>2172</v>
      </c>
      <c r="L441" s="1524" t="s">
        <v>2172</v>
      </c>
      <c r="M441" s="1524" t="s">
        <v>2172</v>
      </c>
      <c r="N441" s="1524" t="s">
        <v>2172</v>
      </c>
      <c r="O441" s="1524" t="s">
        <v>2172</v>
      </c>
      <c r="P441" s="1524" t="s">
        <v>2172</v>
      </c>
      <c r="Q441" s="1524" t="s">
        <v>2172</v>
      </c>
      <c r="R441" s="1524"/>
      <c r="S441" s="1524"/>
      <c r="T441" s="1524"/>
      <c r="U441" s="1524"/>
      <c r="V441" s="1524" t="s">
        <v>2172</v>
      </c>
      <c r="W441" s="1524" t="s">
        <v>2172</v>
      </c>
      <c r="X441" s="1524" t="s">
        <v>2172</v>
      </c>
      <c r="Y441" s="1524" t="s">
        <v>2172</v>
      </c>
      <c r="Z441" s="1524" t="s">
        <v>2172</v>
      </c>
      <c r="AA441" s="1524" t="s">
        <v>2172</v>
      </c>
      <c r="AB441" s="1524" t="s">
        <v>2172</v>
      </c>
      <c r="AC441" s="1525" t="s">
        <v>2172</v>
      </c>
      <c r="AD441" s="815"/>
      <c r="AE441" s="665" t="s">
        <v>3457</v>
      </c>
      <c r="AG441" s="784"/>
      <c r="AH441" s="794"/>
      <c r="AI441" s="794"/>
    </row>
    <row r="442" spans="1:35" s="793" customFormat="1">
      <c r="A442" s="782"/>
      <c r="B442" s="1413" t="s">
        <v>2173</v>
      </c>
      <c r="C442" s="1414"/>
      <c r="D442" s="1414"/>
      <c r="E442" s="1414"/>
      <c r="F442" s="1414"/>
      <c r="G442" s="1414"/>
      <c r="H442" s="1415" t="s">
        <v>2174</v>
      </c>
      <c r="I442" s="1416" t="s">
        <v>2174</v>
      </c>
      <c r="J442" s="1416" t="s">
        <v>2174</v>
      </c>
      <c r="K442" s="1416" t="s">
        <v>2174</v>
      </c>
      <c r="L442" s="1416" t="s">
        <v>2174</v>
      </c>
      <c r="M442" s="1416" t="s">
        <v>2174</v>
      </c>
      <c r="N442" s="1416" t="s">
        <v>2174</v>
      </c>
      <c r="O442" s="1416" t="s">
        <v>2174</v>
      </c>
      <c r="P442" s="1416" t="s">
        <v>2174</v>
      </c>
      <c r="Q442" s="1416" t="s">
        <v>2174</v>
      </c>
      <c r="R442" s="1416"/>
      <c r="S442" s="1416"/>
      <c r="T442" s="1416"/>
      <c r="U442" s="1416"/>
      <c r="V442" s="1416" t="s">
        <v>2174</v>
      </c>
      <c r="W442" s="1416" t="s">
        <v>2174</v>
      </c>
      <c r="X442" s="1416" t="s">
        <v>2174</v>
      </c>
      <c r="Y442" s="1416" t="s">
        <v>2174</v>
      </c>
      <c r="Z442" s="1416" t="s">
        <v>2174</v>
      </c>
      <c r="AA442" s="1416" t="s">
        <v>2174</v>
      </c>
      <c r="AB442" s="1416" t="s">
        <v>2174</v>
      </c>
      <c r="AC442" s="1417" t="s">
        <v>2174</v>
      </c>
      <c r="AD442" s="783">
        <f>AD443+AD444</f>
        <v>0</v>
      </c>
      <c r="AE442" s="782" t="s">
        <v>3457</v>
      </c>
      <c r="AF442" s="644" t="s">
        <v>3458</v>
      </c>
      <c r="AG442" s="784"/>
      <c r="AH442" s="785">
        <f>AH443+AH444</f>
        <v>0</v>
      </c>
      <c r="AI442" s="785">
        <f>AI443+AI444</f>
        <v>351065</v>
      </c>
    </row>
    <row r="443" spans="1:35" s="793" customFormat="1">
      <c r="A443" s="665"/>
      <c r="B443" s="1411" t="s">
        <v>2175</v>
      </c>
      <c r="C443" s="1412"/>
      <c r="D443" s="1412"/>
      <c r="E443" s="1412"/>
      <c r="F443" s="1412"/>
      <c r="G443" s="1412"/>
      <c r="H443" s="1448" t="s">
        <v>3540</v>
      </c>
      <c r="I443" s="1449" t="s">
        <v>3540</v>
      </c>
      <c r="J443" s="1449" t="s">
        <v>3540</v>
      </c>
      <c r="K443" s="1449" t="s">
        <v>3540</v>
      </c>
      <c r="L443" s="1449" t="s">
        <v>3540</v>
      </c>
      <c r="M443" s="1449" t="s">
        <v>3540</v>
      </c>
      <c r="N443" s="1449" t="s">
        <v>3540</v>
      </c>
      <c r="O443" s="1449" t="s">
        <v>3540</v>
      </c>
      <c r="P443" s="1449" t="s">
        <v>3540</v>
      </c>
      <c r="Q443" s="1449" t="s">
        <v>3540</v>
      </c>
      <c r="R443" s="1449"/>
      <c r="S443" s="1449"/>
      <c r="T443" s="1449"/>
      <c r="U443" s="1449"/>
      <c r="V443" s="1449" t="s">
        <v>3540</v>
      </c>
      <c r="W443" s="1449" t="s">
        <v>3540</v>
      </c>
      <c r="X443" s="1449" t="s">
        <v>3540</v>
      </c>
      <c r="Y443" s="1449" t="s">
        <v>3540</v>
      </c>
      <c r="Z443" s="1449" t="s">
        <v>3540</v>
      </c>
      <c r="AA443" s="1449" t="s">
        <v>3540</v>
      </c>
      <c r="AB443" s="1449" t="s">
        <v>3540</v>
      </c>
      <c r="AC443" s="1450" t="s">
        <v>3540</v>
      </c>
      <c r="AD443" s="792">
        <f>ROUND((AH443/1000),0)</f>
        <v>0</v>
      </c>
      <c r="AE443" s="665" t="s">
        <v>3457</v>
      </c>
      <c r="AG443" s="784"/>
      <c r="AH443" s="794">
        <f ca="1">'Alimentazione CE Ricavi'!H229</f>
        <v>0</v>
      </c>
      <c r="AI443" s="794">
        <f ca="1">'Alimentazione CE Ricavi'!I229</f>
        <v>0</v>
      </c>
    </row>
    <row r="444" spans="1:35" s="793" customFormat="1">
      <c r="A444" s="789"/>
      <c r="B444" s="1418" t="s">
        <v>2176</v>
      </c>
      <c r="C444" s="1419"/>
      <c r="D444" s="1419"/>
      <c r="E444" s="1419"/>
      <c r="F444" s="1419"/>
      <c r="G444" s="1419"/>
      <c r="H444" s="1429" t="s">
        <v>2167</v>
      </c>
      <c r="I444" s="1430" t="s">
        <v>2167</v>
      </c>
      <c r="J444" s="1430" t="s">
        <v>2167</v>
      </c>
      <c r="K444" s="1430" t="s">
        <v>2167</v>
      </c>
      <c r="L444" s="1430" t="s">
        <v>2167</v>
      </c>
      <c r="M444" s="1430" t="s">
        <v>2167</v>
      </c>
      <c r="N444" s="1430" t="s">
        <v>2167</v>
      </c>
      <c r="O444" s="1430" t="s">
        <v>2167</v>
      </c>
      <c r="P444" s="1430" t="s">
        <v>2167</v>
      </c>
      <c r="Q444" s="1430" t="s">
        <v>2167</v>
      </c>
      <c r="R444" s="1430"/>
      <c r="S444" s="1430"/>
      <c r="T444" s="1430"/>
      <c r="U444" s="1430"/>
      <c r="V444" s="1430" t="s">
        <v>2167</v>
      </c>
      <c r="W444" s="1430" t="s">
        <v>2167</v>
      </c>
      <c r="X444" s="1430" t="s">
        <v>2167</v>
      </c>
      <c r="Y444" s="1430" t="s">
        <v>2167</v>
      </c>
      <c r="Z444" s="1430" t="s">
        <v>2167</v>
      </c>
      <c r="AA444" s="1430" t="s">
        <v>2167</v>
      </c>
      <c r="AB444" s="1430" t="s">
        <v>2167</v>
      </c>
      <c r="AC444" s="1431" t="s">
        <v>2167</v>
      </c>
      <c r="AD444" s="788">
        <f>AD445+AD446+AD456+AD466</f>
        <v>0</v>
      </c>
      <c r="AE444" s="789" t="s">
        <v>3457</v>
      </c>
      <c r="AF444" s="644" t="s">
        <v>3458</v>
      </c>
      <c r="AG444" s="784"/>
      <c r="AH444" s="790">
        <f ca="1">AH445+AH446+AH456+AH466</f>
        <v>0</v>
      </c>
      <c r="AI444" s="790">
        <f ca="1">AI445+AI446+AI456+AI466</f>
        <v>351065</v>
      </c>
    </row>
    <row r="445" spans="1:35" s="793" customFormat="1">
      <c r="A445" s="665"/>
      <c r="B445" s="1411" t="s">
        <v>2168</v>
      </c>
      <c r="C445" s="1412"/>
      <c r="D445" s="1412"/>
      <c r="E445" s="1412"/>
      <c r="F445" s="1412"/>
      <c r="G445" s="1412"/>
      <c r="H445" s="1448" t="s">
        <v>2169</v>
      </c>
      <c r="I445" s="1449" t="s">
        <v>2169</v>
      </c>
      <c r="J445" s="1449" t="s">
        <v>2169</v>
      </c>
      <c r="K445" s="1449" t="s">
        <v>2169</v>
      </c>
      <c r="L445" s="1449" t="s">
        <v>2169</v>
      </c>
      <c r="M445" s="1449" t="s">
        <v>2169</v>
      </c>
      <c r="N445" s="1449" t="s">
        <v>2169</v>
      </c>
      <c r="O445" s="1449" t="s">
        <v>2169</v>
      </c>
      <c r="P445" s="1449" t="s">
        <v>2169</v>
      </c>
      <c r="Q445" s="1449" t="s">
        <v>2169</v>
      </c>
      <c r="R445" s="1449"/>
      <c r="S445" s="1449"/>
      <c r="T445" s="1449"/>
      <c r="U445" s="1449"/>
      <c r="V445" s="1449" t="s">
        <v>2169</v>
      </c>
      <c r="W445" s="1449" t="s">
        <v>2169</v>
      </c>
      <c r="X445" s="1449" t="s">
        <v>2169</v>
      </c>
      <c r="Y445" s="1449" t="s">
        <v>2169</v>
      </c>
      <c r="Z445" s="1449" t="s">
        <v>2169</v>
      </c>
      <c r="AA445" s="1449" t="s">
        <v>2169</v>
      </c>
      <c r="AB445" s="1449" t="s">
        <v>2169</v>
      </c>
      <c r="AC445" s="1450" t="s">
        <v>2169</v>
      </c>
      <c r="AD445" s="792">
        <f>ROUND((AH445/1000),0)</f>
        <v>0</v>
      </c>
      <c r="AE445" s="665" t="s">
        <v>3457</v>
      </c>
      <c r="AG445" s="784"/>
      <c r="AH445" s="794">
        <f ca="1">'Alimentazione CE Ricavi'!H231</f>
        <v>0</v>
      </c>
      <c r="AI445" s="794">
        <f ca="1">'Alimentazione CE Ricavi'!I231</f>
        <v>22386</v>
      </c>
    </row>
    <row r="446" spans="1:35" s="793" customFormat="1">
      <c r="A446" s="795"/>
      <c r="B446" s="1443" t="s">
        <v>2170</v>
      </c>
      <c r="C446" s="1444"/>
      <c r="D446" s="1444"/>
      <c r="E446" s="1444"/>
      <c r="F446" s="1444"/>
      <c r="G446" s="1444"/>
      <c r="H446" s="1440" t="s">
        <v>794</v>
      </c>
      <c r="I446" s="1441" t="s">
        <v>794</v>
      </c>
      <c r="J446" s="1441" t="s">
        <v>794</v>
      </c>
      <c r="K446" s="1441" t="s">
        <v>794</v>
      </c>
      <c r="L446" s="1441" t="s">
        <v>794</v>
      </c>
      <c r="M446" s="1441" t="s">
        <v>794</v>
      </c>
      <c r="N446" s="1441" t="s">
        <v>794</v>
      </c>
      <c r="O446" s="1441" t="s">
        <v>794</v>
      </c>
      <c r="P446" s="1441" t="s">
        <v>794</v>
      </c>
      <c r="Q446" s="1441" t="s">
        <v>794</v>
      </c>
      <c r="R446" s="1441"/>
      <c r="S446" s="1441"/>
      <c r="T446" s="1441"/>
      <c r="U446" s="1441"/>
      <c r="V446" s="1441" t="s">
        <v>794</v>
      </c>
      <c r="W446" s="1441" t="s">
        <v>794</v>
      </c>
      <c r="X446" s="1441" t="s">
        <v>794</v>
      </c>
      <c r="Y446" s="1441" t="s">
        <v>794</v>
      </c>
      <c r="Z446" s="1441" t="s">
        <v>794</v>
      </c>
      <c r="AA446" s="1441" t="s">
        <v>794</v>
      </c>
      <c r="AB446" s="1441" t="s">
        <v>794</v>
      </c>
      <c r="AC446" s="1442" t="s">
        <v>794</v>
      </c>
      <c r="AD446" s="796">
        <f>AD447+AD448</f>
        <v>0</v>
      </c>
      <c r="AE446" s="795" t="s">
        <v>3457</v>
      </c>
      <c r="AF446" s="644" t="s">
        <v>3458</v>
      </c>
      <c r="AG446" s="784"/>
      <c r="AH446" s="797">
        <f ca="1">AH447+AH448</f>
        <v>0</v>
      </c>
      <c r="AI446" s="797">
        <f ca="1">AI447+AI448</f>
        <v>226021</v>
      </c>
    </row>
    <row r="447" spans="1:35" s="793" customFormat="1">
      <c r="A447" s="665" t="s">
        <v>2617</v>
      </c>
      <c r="B447" s="1411" t="s">
        <v>795</v>
      </c>
      <c r="C447" s="1412"/>
      <c r="D447" s="1412"/>
      <c r="E447" s="1412"/>
      <c r="F447" s="1412"/>
      <c r="G447" s="1412"/>
      <c r="H447" s="1445" t="s">
        <v>796</v>
      </c>
      <c r="I447" s="1446" t="s">
        <v>2177</v>
      </c>
      <c r="J447" s="1446" t="s">
        <v>2177</v>
      </c>
      <c r="K447" s="1446" t="s">
        <v>2177</v>
      </c>
      <c r="L447" s="1446" t="s">
        <v>2177</v>
      </c>
      <c r="M447" s="1446" t="s">
        <v>2177</v>
      </c>
      <c r="N447" s="1446" t="s">
        <v>2177</v>
      </c>
      <c r="O447" s="1446" t="s">
        <v>2177</v>
      </c>
      <c r="P447" s="1446" t="s">
        <v>2177</v>
      </c>
      <c r="Q447" s="1446" t="s">
        <v>2177</v>
      </c>
      <c r="R447" s="1446"/>
      <c r="S447" s="1446"/>
      <c r="T447" s="1446"/>
      <c r="U447" s="1446"/>
      <c r="V447" s="1446" t="s">
        <v>2177</v>
      </c>
      <c r="W447" s="1446" t="s">
        <v>2177</v>
      </c>
      <c r="X447" s="1446" t="s">
        <v>2177</v>
      </c>
      <c r="Y447" s="1446" t="s">
        <v>2177</v>
      </c>
      <c r="Z447" s="1446" t="s">
        <v>2177</v>
      </c>
      <c r="AA447" s="1446" t="s">
        <v>2177</v>
      </c>
      <c r="AB447" s="1446" t="s">
        <v>2177</v>
      </c>
      <c r="AC447" s="1447" t="s">
        <v>2177</v>
      </c>
      <c r="AD447" s="792">
        <f>ROUND((AH447/1000),0)</f>
        <v>0</v>
      </c>
      <c r="AE447" s="665" t="s">
        <v>3457</v>
      </c>
      <c r="AG447" s="784"/>
      <c r="AH447" s="794">
        <f ca="1">'Alimentazione CE Ricavi'!H233</f>
        <v>0</v>
      </c>
      <c r="AI447" s="794">
        <f ca="1">'Alimentazione CE Ricavi'!I233</f>
        <v>163893</v>
      </c>
    </row>
    <row r="448" spans="1:35" s="793" customFormat="1">
      <c r="A448" s="803"/>
      <c r="B448" s="1462" t="s">
        <v>2178</v>
      </c>
      <c r="C448" s="1463"/>
      <c r="D448" s="1463"/>
      <c r="E448" s="1463"/>
      <c r="F448" s="1463"/>
      <c r="G448" s="1463"/>
      <c r="H448" s="1495" t="s">
        <v>3545</v>
      </c>
      <c r="I448" s="1496" t="s">
        <v>3546</v>
      </c>
      <c r="J448" s="1496" t="s">
        <v>3546</v>
      </c>
      <c r="K448" s="1496" t="s">
        <v>3546</v>
      </c>
      <c r="L448" s="1496" t="s">
        <v>3546</v>
      </c>
      <c r="M448" s="1496" t="s">
        <v>3546</v>
      </c>
      <c r="N448" s="1496" t="s">
        <v>3546</v>
      </c>
      <c r="O448" s="1496" t="s">
        <v>3546</v>
      </c>
      <c r="P448" s="1496" t="s">
        <v>3546</v>
      </c>
      <c r="Q448" s="1496" t="s">
        <v>3546</v>
      </c>
      <c r="R448" s="1496"/>
      <c r="S448" s="1496"/>
      <c r="T448" s="1496"/>
      <c r="U448" s="1496"/>
      <c r="V448" s="1496" t="s">
        <v>3546</v>
      </c>
      <c r="W448" s="1496" t="s">
        <v>3546</v>
      </c>
      <c r="X448" s="1496" t="s">
        <v>3546</v>
      </c>
      <c r="Y448" s="1496" t="s">
        <v>3546</v>
      </c>
      <c r="Z448" s="1496" t="s">
        <v>3546</v>
      </c>
      <c r="AA448" s="1496" t="s">
        <v>3546</v>
      </c>
      <c r="AB448" s="1496" t="s">
        <v>3546</v>
      </c>
      <c r="AC448" s="1497" t="s">
        <v>3546</v>
      </c>
      <c r="AD448" s="804">
        <f>SUM(AD449:AD455)</f>
        <v>0</v>
      </c>
      <c r="AE448" s="803" t="s">
        <v>3457</v>
      </c>
      <c r="AF448" s="644" t="s">
        <v>3458</v>
      </c>
      <c r="AG448" s="784"/>
      <c r="AH448" s="805">
        <f ca="1">SUM(AH449:AH455)</f>
        <v>0</v>
      </c>
      <c r="AI448" s="805">
        <f ca="1">SUM(AI449:AI455)</f>
        <v>62128</v>
      </c>
    </row>
    <row r="449" spans="1:35" s="793" customFormat="1">
      <c r="A449" s="665" t="s">
        <v>2152</v>
      </c>
      <c r="B449" s="1411" t="s">
        <v>3547</v>
      </c>
      <c r="C449" s="1412"/>
      <c r="D449" s="1412"/>
      <c r="E449" s="1412"/>
      <c r="F449" s="1412"/>
      <c r="G449" s="1412"/>
      <c r="H449" s="1445" t="s">
        <v>3548</v>
      </c>
      <c r="I449" s="1446" t="s">
        <v>3549</v>
      </c>
      <c r="J449" s="1446" t="s">
        <v>3549</v>
      </c>
      <c r="K449" s="1446" t="s">
        <v>3549</v>
      </c>
      <c r="L449" s="1446" t="s">
        <v>3549</v>
      </c>
      <c r="M449" s="1446" t="s">
        <v>3549</v>
      </c>
      <c r="N449" s="1446" t="s">
        <v>3549</v>
      </c>
      <c r="O449" s="1446" t="s">
        <v>3549</v>
      </c>
      <c r="P449" s="1446" t="s">
        <v>3549</v>
      </c>
      <c r="Q449" s="1446" t="s">
        <v>3549</v>
      </c>
      <c r="R449" s="1446"/>
      <c r="S449" s="1446"/>
      <c r="T449" s="1446"/>
      <c r="U449" s="1446"/>
      <c r="V449" s="1446" t="s">
        <v>3549</v>
      </c>
      <c r="W449" s="1446" t="s">
        <v>3549</v>
      </c>
      <c r="X449" s="1446" t="s">
        <v>3549</v>
      </c>
      <c r="Y449" s="1446" t="s">
        <v>3549</v>
      </c>
      <c r="Z449" s="1446" t="s">
        <v>3549</v>
      </c>
      <c r="AA449" s="1446" t="s">
        <v>3549</v>
      </c>
      <c r="AB449" s="1446" t="s">
        <v>3549</v>
      </c>
      <c r="AC449" s="1447" t="s">
        <v>3549</v>
      </c>
      <c r="AD449" s="792">
        <f t="shared" ref="AD449:AD455" si="16">ROUND((AH449/1000),0)</f>
        <v>0</v>
      </c>
      <c r="AE449" s="665" t="s">
        <v>3457</v>
      </c>
      <c r="AG449" s="784"/>
      <c r="AH449" s="794">
        <f ca="1">'Alimentazione CE Ricavi'!H235</f>
        <v>0</v>
      </c>
      <c r="AI449" s="794">
        <f ca="1">'Alimentazione CE Ricavi'!I235</f>
        <v>0</v>
      </c>
    </row>
    <row r="450" spans="1:35" s="793" customFormat="1">
      <c r="A450" s="665"/>
      <c r="B450" s="1411" t="s">
        <v>3550</v>
      </c>
      <c r="C450" s="1412"/>
      <c r="D450" s="1412"/>
      <c r="E450" s="1412"/>
      <c r="F450" s="1412"/>
      <c r="G450" s="1412"/>
      <c r="H450" s="1445" t="s">
        <v>3551</v>
      </c>
      <c r="I450" s="1446" t="s">
        <v>3551</v>
      </c>
      <c r="J450" s="1446" t="s">
        <v>3551</v>
      </c>
      <c r="K450" s="1446" t="s">
        <v>3551</v>
      </c>
      <c r="L450" s="1446" t="s">
        <v>3551</v>
      </c>
      <c r="M450" s="1446" t="s">
        <v>3551</v>
      </c>
      <c r="N450" s="1446" t="s">
        <v>3551</v>
      </c>
      <c r="O450" s="1446" t="s">
        <v>3551</v>
      </c>
      <c r="P450" s="1446" t="s">
        <v>3551</v>
      </c>
      <c r="Q450" s="1446" t="s">
        <v>3551</v>
      </c>
      <c r="R450" s="1446"/>
      <c r="S450" s="1446"/>
      <c r="T450" s="1446"/>
      <c r="U450" s="1446"/>
      <c r="V450" s="1446" t="s">
        <v>3551</v>
      </c>
      <c r="W450" s="1446" t="s">
        <v>3551</v>
      </c>
      <c r="X450" s="1446" t="s">
        <v>3551</v>
      </c>
      <c r="Y450" s="1446" t="s">
        <v>3551</v>
      </c>
      <c r="Z450" s="1446" t="s">
        <v>3551</v>
      </c>
      <c r="AA450" s="1446" t="s">
        <v>3551</v>
      </c>
      <c r="AB450" s="1446" t="s">
        <v>3551</v>
      </c>
      <c r="AC450" s="1447" t="s">
        <v>3551</v>
      </c>
      <c r="AD450" s="792">
        <f t="shared" si="16"/>
        <v>0</v>
      </c>
      <c r="AE450" s="665" t="s">
        <v>3457</v>
      </c>
      <c r="AG450" s="784"/>
      <c r="AH450" s="794">
        <f ca="1">'Alimentazione CE Ricavi'!H236</f>
        <v>0</v>
      </c>
      <c r="AI450" s="794">
        <f ca="1">'Alimentazione CE Ricavi'!I236</f>
        <v>5154</v>
      </c>
    </row>
    <row r="451" spans="1:35" s="793" customFormat="1">
      <c r="A451" s="665"/>
      <c r="B451" s="1411" t="s">
        <v>3552</v>
      </c>
      <c r="C451" s="1412"/>
      <c r="D451" s="1412"/>
      <c r="E451" s="1412"/>
      <c r="F451" s="1412"/>
      <c r="G451" s="1412"/>
      <c r="H451" s="1445" t="s">
        <v>2211</v>
      </c>
      <c r="I451" s="1446" t="s">
        <v>2211</v>
      </c>
      <c r="J451" s="1446" t="s">
        <v>2211</v>
      </c>
      <c r="K451" s="1446" t="s">
        <v>2211</v>
      </c>
      <c r="L451" s="1446" t="s">
        <v>2211</v>
      </c>
      <c r="M451" s="1446" t="s">
        <v>2211</v>
      </c>
      <c r="N451" s="1446" t="s">
        <v>2211</v>
      </c>
      <c r="O451" s="1446" t="s">
        <v>2211</v>
      </c>
      <c r="P451" s="1446" t="s">
        <v>2211</v>
      </c>
      <c r="Q451" s="1446" t="s">
        <v>2211</v>
      </c>
      <c r="R451" s="1446"/>
      <c r="S451" s="1446"/>
      <c r="T451" s="1446"/>
      <c r="U451" s="1446"/>
      <c r="V451" s="1446" t="s">
        <v>2211</v>
      </c>
      <c r="W451" s="1446" t="s">
        <v>2211</v>
      </c>
      <c r="X451" s="1446" t="s">
        <v>2211</v>
      </c>
      <c r="Y451" s="1446" t="s">
        <v>2211</v>
      </c>
      <c r="Z451" s="1446" t="s">
        <v>2211</v>
      </c>
      <c r="AA451" s="1446" t="s">
        <v>2211</v>
      </c>
      <c r="AB451" s="1446" t="s">
        <v>2211</v>
      </c>
      <c r="AC451" s="1447" t="s">
        <v>2211</v>
      </c>
      <c r="AD451" s="792">
        <f t="shared" si="16"/>
        <v>0</v>
      </c>
      <c r="AE451" s="665" t="s">
        <v>3457</v>
      </c>
      <c r="AG451" s="784"/>
      <c r="AH451" s="794">
        <f ca="1">'Alimentazione CE Ricavi'!H237</f>
        <v>0</v>
      </c>
      <c r="AI451" s="794">
        <f ca="1">'Alimentazione CE Ricavi'!I237</f>
        <v>0</v>
      </c>
    </row>
    <row r="452" spans="1:35" s="793" customFormat="1">
      <c r="A452" s="665"/>
      <c r="B452" s="1411" t="s">
        <v>2212</v>
      </c>
      <c r="C452" s="1412"/>
      <c r="D452" s="1412"/>
      <c r="E452" s="1412"/>
      <c r="F452" s="1412"/>
      <c r="G452" s="1412"/>
      <c r="H452" s="1445" t="s">
        <v>2213</v>
      </c>
      <c r="I452" s="1446" t="s">
        <v>2213</v>
      </c>
      <c r="J452" s="1446" t="s">
        <v>2213</v>
      </c>
      <c r="K452" s="1446" t="s">
        <v>2213</v>
      </c>
      <c r="L452" s="1446" t="s">
        <v>2213</v>
      </c>
      <c r="M452" s="1446" t="s">
        <v>2213</v>
      </c>
      <c r="N452" s="1446" t="s">
        <v>2213</v>
      </c>
      <c r="O452" s="1446" t="s">
        <v>2213</v>
      </c>
      <c r="P452" s="1446" t="s">
        <v>2213</v>
      </c>
      <c r="Q452" s="1446" t="s">
        <v>2213</v>
      </c>
      <c r="R452" s="1446"/>
      <c r="S452" s="1446"/>
      <c r="T452" s="1446"/>
      <c r="U452" s="1446"/>
      <c r="V452" s="1446" t="s">
        <v>2213</v>
      </c>
      <c r="W452" s="1446" t="s">
        <v>2213</v>
      </c>
      <c r="X452" s="1446" t="s">
        <v>2213</v>
      </c>
      <c r="Y452" s="1446" t="s">
        <v>2213</v>
      </c>
      <c r="Z452" s="1446" t="s">
        <v>2213</v>
      </c>
      <c r="AA452" s="1446" t="s">
        <v>2213</v>
      </c>
      <c r="AB452" s="1446" t="s">
        <v>2213</v>
      </c>
      <c r="AC452" s="1447" t="s">
        <v>2213</v>
      </c>
      <c r="AD452" s="792">
        <f t="shared" si="16"/>
        <v>0</v>
      </c>
      <c r="AE452" s="665" t="s">
        <v>3457</v>
      </c>
      <c r="AG452" s="784"/>
      <c r="AH452" s="794">
        <f ca="1">'Alimentazione CE Ricavi'!H238</f>
        <v>0</v>
      </c>
      <c r="AI452" s="794">
        <f ca="1">'Alimentazione CE Ricavi'!I238</f>
        <v>0</v>
      </c>
    </row>
    <row r="453" spans="1:35" s="793" customFormat="1">
      <c r="A453" s="665"/>
      <c r="B453" s="1411" t="s">
        <v>2214</v>
      </c>
      <c r="C453" s="1412"/>
      <c r="D453" s="1412"/>
      <c r="E453" s="1412"/>
      <c r="F453" s="1412"/>
      <c r="G453" s="1412"/>
      <c r="H453" s="1445" t="s">
        <v>3188</v>
      </c>
      <c r="I453" s="1446" t="s">
        <v>1524</v>
      </c>
      <c r="J453" s="1446" t="s">
        <v>1524</v>
      </c>
      <c r="K453" s="1446" t="s">
        <v>1524</v>
      </c>
      <c r="L453" s="1446" t="s">
        <v>1524</v>
      </c>
      <c r="M453" s="1446" t="s">
        <v>1524</v>
      </c>
      <c r="N453" s="1446" t="s">
        <v>1524</v>
      </c>
      <c r="O453" s="1446" t="s">
        <v>1524</v>
      </c>
      <c r="P453" s="1446" t="s">
        <v>1524</v>
      </c>
      <c r="Q453" s="1446" t="s">
        <v>1524</v>
      </c>
      <c r="R453" s="1446"/>
      <c r="S453" s="1446"/>
      <c r="T453" s="1446"/>
      <c r="U453" s="1446"/>
      <c r="V453" s="1446" t="s">
        <v>1524</v>
      </c>
      <c r="W453" s="1446" t="s">
        <v>1524</v>
      </c>
      <c r="X453" s="1446" t="s">
        <v>1524</v>
      </c>
      <c r="Y453" s="1446" t="s">
        <v>1524</v>
      </c>
      <c r="Z453" s="1446" t="s">
        <v>1524</v>
      </c>
      <c r="AA453" s="1446" t="s">
        <v>1524</v>
      </c>
      <c r="AB453" s="1446" t="s">
        <v>1524</v>
      </c>
      <c r="AC453" s="1447" t="s">
        <v>1524</v>
      </c>
      <c r="AD453" s="792">
        <f t="shared" si="16"/>
        <v>0</v>
      </c>
      <c r="AE453" s="665" t="s">
        <v>3457</v>
      </c>
      <c r="AG453" s="784"/>
      <c r="AH453" s="794">
        <f ca="1">'Alimentazione CE Ricavi'!H239</f>
        <v>0</v>
      </c>
      <c r="AI453" s="794">
        <f ca="1">'Alimentazione CE Ricavi'!I239</f>
        <v>0</v>
      </c>
    </row>
    <row r="454" spans="1:35" s="793" customFormat="1">
      <c r="A454" s="665"/>
      <c r="B454" s="1411" t="s">
        <v>1525</v>
      </c>
      <c r="C454" s="1412"/>
      <c r="D454" s="1412"/>
      <c r="E454" s="1412"/>
      <c r="F454" s="1412"/>
      <c r="G454" s="1412"/>
      <c r="H454" s="1445" t="s">
        <v>1526</v>
      </c>
      <c r="I454" s="1446" t="s">
        <v>1526</v>
      </c>
      <c r="J454" s="1446" t="s">
        <v>1526</v>
      </c>
      <c r="K454" s="1446" t="s">
        <v>1526</v>
      </c>
      <c r="L454" s="1446" t="s">
        <v>1526</v>
      </c>
      <c r="M454" s="1446" t="s">
        <v>1526</v>
      </c>
      <c r="N454" s="1446" t="s">
        <v>1526</v>
      </c>
      <c r="O454" s="1446" t="s">
        <v>1526</v>
      </c>
      <c r="P454" s="1446" t="s">
        <v>1526</v>
      </c>
      <c r="Q454" s="1446" t="s">
        <v>1526</v>
      </c>
      <c r="R454" s="1446"/>
      <c r="S454" s="1446"/>
      <c r="T454" s="1446"/>
      <c r="U454" s="1446"/>
      <c r="V454" s="1446" t="s">
        <v>1526</v>
      </c>
      <c r="W454" s="1446" t="s">
        <v>1526</v>
      </c>
      <c r="X454" s="1446" t="s">
        <v>1526</v>
      </c>
      <c r="Y454" s="1446" t="s">
        <v>1526</v>
      </c>
      <c r="Z454" s="1446" t="s">
        <v>1526</v>
      </c>
      <c r="AA454" s="1446" t="s">
        <v>1526</v>
      </c>
      <c r="AB454" s="1446" t="s">
        <v>1526</v>
      </c>
      <c r="AC454" s="1447" t="s">
        <v>1526</v>
      </c>
      <c r="AD454" s="792">
        <f t="shared" si="16"/>
        <v>0</v>
      </c>
      <c r="AE454" s="665" t="s">
        <v>3457</v>
      </c>
      <c r="AG454" s="784"/>
      <c r="AH454" s="794">
        <f ca="1">'Alimentazione CE Ricavi'!H240</f>
        <v>0</v>
      </c>
      <c r="AI454" s="794">
        <f ca="1">'Alimentazione CE Ricavi'!I240</f>
        <v>2996</v>
      </c>
    </row>
    <row r="455" spans="1:35" s="793" customFormat="1">
      <c r="A455" s="665"/>
      <c r="B455" s="1411" t="s">
        <v>1527</v>
      </c>
      <c r="C455" s="1412"/>
      <c r="D455" s="1412"/>
      <c r="E455" s="1412"/>
      <c r="F455" s="1412"/>
      <c r="G455" s="1412"/>
      <c r="H455" s="1445" t="s">
        <v>1528</v>
      </c>
      <c r="I455" s="1446" t="s">
        <v>1528</v>
      </c>
      <c r="J455" s="1446" t="s">
        <v>1528</v>
      </c>
      <c r="K455" s="1446" t="s">
        <v>1528</v>
      </c>
      <c r="L455" s="1446" t="s">
        <v>1528</v>
      </c>
      <c r="M455" s="1446" t="s">
        <v>1528</v>
      </c>
      <c r="N455" s="1446" t="s">
        <v>1528</v>
      </c>
      <c r="O455" s="1446" t="s">
        <v>1528</v>
      </c>
      <c r="P455" s="1446" t="s">
        <v>1528</v>
      </c>
      <c r="Q455" s="1446" t="s">
        <v>1528</v>
      </c>
      <c r="R455" s="1446"/>
      <c r="S455" s="1446"/>
      <c r="T455" s="1446"/>
      <c r="U455" s="1446"/>
      <c r="V455" s="1446" t="s">
        <v>1528</v>
      </c>
      <c r="W455" s="1446" t="s">
        <v>1528</v>
      </c>
      <c r="X455" s="1446" t="s">
        <v>1528</v>
      </c>
      <c r="Y455" s="1446" t="s">
        <v>1528</v>
      </c>
      <c r="Z455" s="1446" t="s">
        <v>1528</v>
      </c>
      <c r="AA455" s="1446" t="s">
        <v>1528</v>
      </c>
      <c r="AB455" s="1446" t="s">
        <v>1528</v>
      </c>
      <c r="AC455" s="1447" t="s">
        <v>1528</v>
      </c>
      <c r="AD455" s="792">
        <f t="shared" si="16"/>
        <v>0</v>
      </c>
      <c r="AE455" s="665" t="s">
        <v>3457</v>
      </c>
      <c r="AG455" s="784"/>
      <c r="AH455" s="794">
        <f ca="1">'Alimentazione CE Ricavi'!H241</f>
        <v>0</v>
      </c>
      <c r="AI455" s="794">
        <f ca="1">'Alimentazione CE Ricavi'!I241</f>
        <v>53978</v>
      </c>
    </row>
    <row r="456" spans="1:35" s="793" customFormat="1">
      <c r="A456" s="795"/>
      <c r="B456" s="1443" t="s">
        <v>1529</v>
      </c>
      <c r="C456" s="1444"/>
      <c r="D456" s="1444"/>
      <c r="E456" s="1444"/>
      <c r="F456" s="1444"/>
      <c r="G456" s="1444"/>
      <c r="H456" s="1440" t="s">
        <v>1530</v>
      </c>
      <c r="I456" s="1441" t="s">
        <v>1531</v>
      </c>
      <c r="J456" s="1441" t="s">
        <v>1531</v>
      </c>
      <c r="K456" s="1441" t="s">
        <v>1531</v>
      </c>
      <c r="L456" s="1441" t="s">
        <v>1531</v>
      </c>
      <c r="M456" s="1441" t="s">
        <v>1531</v>
      </c>
      <c r="N456" s="1441" t="s">
        <v>1531</v>
      </c>
      <c r="O456" s="1441" t="s">
        <v>1531</v>
      </c>
      <c r="P456" s="1441" t="s">
        <v>1531</v>
      </c>
      <c r="Q456" s="1441" t="s">
        <v>1531</v>
      </c>
      <c r="R456" s="1441"/>
      <c r="S456" s="1441"/>
      <c r="T456" s="1441"/>
      <c r="U456" s="1441"/>
      <c r="V456" s="1441" t="s">
        <v>1531</v>
      </c>
      <c r="W456" s="1441" t="s">
        <v>1531</v>
      </c>
      <c r="X456" s="1441" t="s">
        <v>1531</v>
      </c>
      <c r="Y456" s="1441" t="s">
        <v>1531</v>
      </c>
      <c r="Z456" s="1441" t="s">
        <v>1531</v>
      </c>
      <c r="AA456" s="1441" t="s">
        <v>1531</v>
      </c>
      <c r="AB456" s="1441" t="s">
        <v>1531</v>
      </c>
      <c r="AC456" s="1442" t="s">
        <v>1531</v>
      </c>
      <c r="AD456" s="796">
        <f>SUM(AD457:AD458)</f>
        <v>0</v>
      </c>
      <c r="AE456" s="795" t="s">
        <v>3457</v>
      </c>
      <c r="AF456" s="644" t="s">
        <v>3458</v>
      </c>
      <c r="AG456" s="784"/>
      <c r="AH456" s="797">
        <f ca="1">SUM(AH457:AH458)</f>
        <v>0</v>
      </c>
      <c r="AI456" s="797">
        <f ca="1">SUM(AI457:AI458)</f>
        <v>102617</v>
      </c>
    </row>
    <row r="457" spans="1:35" s="793" customFormat="1">
      <c r="A457" s="665" t="s">
        <v>2617</v>
      </c>
      <c r="B457" s="1411" t="s">
        <v>1532</v>
      </c>
      <c r="C457" s="1412"/>
      <c r="D457" s="1412"/>
      <c r="E457" s="1412"/>
      <c r="F457" s="1412"/>
      <c r="G457" s="1412"/>
      <c r="H457" s="1448" t="s">
        <v>1533</v>
      </c>
      <c r="I457" s="1449" t="s">
        <v>1534</v>
      </c>
      <c r="J457" s="1449" t="s">
        <v>1534</v>
      </c>
      <c r="K457" s="1449" t="s">
        <v>1534</v>
      </c>
      <c r="L457" s="1449" t="s">
        <v>1534</v>
      </c>
      <c r="M457" s="1449" t="s">
        <v>1534</v>
      </c>
      <c r="N457" s="1449" t="s">
        <v>1534</v>
      </c>
      <c r="O457" s="1449" t="s">
        <v>1534</v>
      </c>
      <c r="P457" s="1449" t="s">
        <v>1534</v>
      </c>
      <c r="Q457" s="1449" t="s">
        <v>1534</v>
      </c>
      <c r="R457" s="1449"/>
      <c r="S457" s="1449"/>
      <c r="T457" s="1449"/>
      <c r="U457" s="1449"/>
      <c r="V457" s="1449" t="s">
        <v>1534</v>
      </c>
      <c r="W457" s="1449" t="s">
        <v>1534</v>
      </c>
      <c r="X457" s="1449" t="s">
        <v>1534</v>
      </c>
      <c r="Y457" s="1449" t="s">
        <v>1534</v>
      </c>
      <c r="Z457" s="1449" t="s">
        <v>1534</v>
      </c>
      <c r="AA457" s="1449" t="s">
        <v>1534</v>
      </c>
      <c r="AB457" s="1449" t="s">
        <v>1534</v>
      </c>
      <c r="AC457" s="1450" t="s">
        <v>1534</v>
      </c>
      <c r="AD457" s="792">
        <f>ROUND((AH457/1000),0)</f>
        <v>0</v>
      </c>
      <c r="AE457" s="665" t="s">
        <v>3457</v>
      </c>
      <c r="AG457" s="784"/>
      <c r="AH457" s="794">
        <f ca="1">'Alimentazione CE Ricavi'!H243</f>
        <v>0</v>
      </c>
      <c r="AI457" s="794">
        <f ca="1">'Alimentazione CE Ricavi'!I243</f>
        <v>0</v>
      </c>
    </row>
    <row r="458" spans="1:35" s="793" customFormat="1">
      <c r="A458" s="803"/>
      <c r="B458" s="1462" t="s">
        <v>1535</v>
      </c>
      <c r="C458" s="1463"/>
      <c r="D458" s="1463"/>
      <c r="E458" s="1463"/>
      <c r="F458" s="1463"/>
      <c r="G458" s="1463"/>
      <c r="H458" s="1495" t="s">
        <v>1536</v>
      </c>
      <c r="I458" s="1496" t="s">
        <v>1537</v>
      </c>
      <c r="J458" s="1496" t="s">
        <v>1537</v>
      </c>
      <c r="K458" s="1496" t="s">
        <v>1537</v>
      </c>
      <c r="L458" s="1496" t="s">
        <v>1537</v>
      </c>
      <c r="M458" s="1496" t="s">
        <v>1537</v>
      </c>
      <c r="N458" s="1496" t="s">
        <v>1537</v>
      </c>
      <c r="O458" s="1496" t="s">
        <v>1537</v>
      </c>
      <c r="P458" s="1496" t="s">
        <v>1537</v>
      </c>
      <c r="Q458" s="1496" t="s">
        <v>1537</v>
      </c>
      <c r="R458" s="1496"/>
      <c r="S458" s="1496"/>
      <c r="T458" s="1496"/>
      <c r="U458" s="1496"/>
      <c r="V458" s="1496" t="s">
        <v>1537</v>
      </c>
      <c r="W458" s="1496" t="s">
        <v>1537</v>
      </c>
      <c r="X458" s="1496" t="s">
        <v>1537</v>
      </c>
      <c r="Y458" s="1496" t="s">
        <v>1537</v>
      </c>
      <c r="Z458" s="1496" t="s">
        <v>1537</v>
      </c>
      <c r="AA458" s="1496" t="s">
        <v>1537</v>
      </c>
      <c r="AB458" s="1496" t="s">
        <v>1537</v>
      </c>
      <c r="AC458" s="1497" t="s">
        <v>1537</v>
      </c>
      <c r="AD458" s="804">
        <f>SUM(AD459:AD465)</f>
        <v>0</v>
      </c>
      <c r="AE458" s="803" t="s">
        <v>3457</v>
      </c>
      <c r="AF458" s="644" t="s">
        <v>3458</v>
      </c>
      <c r="AG458" s="784"/>
      <c r="AH458" s="805">
        <f ca="1">SUM(AH459:AH465)</f>
        <v>0</v>
      </c>
      <c r="AI458" s="805">
        <f ca="1">SUM(AI459:AI465)</f>
        <v>102617</v>
      </c>
    </row>
    <row r="459" spans="1:35" s="793" customFormat="1">
      <c r="A459" s="665" t="s">
        <v>2152</v>
      </c>
      <c r="B459" s="1411" t="s">
        <v>1538</v>
      </c>
      <c r="C459" s="1412"/>
      <c r="D459" s="1412"/>
      <c r="E459" s="1412"/>
      <c r="F459" s="1412"/>
      <c r="G459" s="1412"/>
      <c r="H459" s="1445" t="s">
        <v>1539</v>
      </c>
      <c r="I459" s="1446" t="s">
        <v>1540</v>
      </c>
      <c r="J459" s="1446" t="s">
        <v>1540</v>
      </c>
      <c r="K459" s="1446" t="s">
        <v>1540</v>
      </c>
      <c r="L459" s="1446" t="s">
        <v>1540</v>
      </c>
      <c r="M459" s="1446" t="s">
        <v>1540</v>
      </c>
      <c r="N459" s="1446" t="s">
        <v>1540</v>
      </c>
      <c r="O459" s="1446" t="s">
        <v>1540</v>
      </c>
      <c r="P459" s="1446" t="s">
        <v>1540</v>
      </c>
      <c r="Q459" s="1446" t="s">
        <v>1540</v>
      </c>
      <c r="R459" s="1446"/>
      <c r="S459" s="1446"/>
      <c r="T459" s="1446"/>
      <c r="U459" s="1446"/>
      <c r="V459" s="1446" t="s">
        <v>1540</v>
      </c>
      <c r="W459" s="1446" t="s">
        <v>1540</v>
      </c>
      <c r="X459" s="1446" t="s">
        <v>1540</v>
      </c>
      <c r="Y459" s="1446" t="s">
        <v>1540</v>
      </c>
      <c r="Z459" s="1446" t="s">
        <v>1540</v>
      </c>
      <c r="AA459" s="1446" t="s">
        <v>1540</v>
      </c>
      <c r="AB459" s="1446" t="s">
        <v>1540</v>
      </c>
      <c r="AC459" s="1447" t="s">
        <v>1540</v>
      </c>
      <c r="AD459" s="792">
        <f t="shared" ref="AD459:AD466" si="17">ROUND((AH459/1000),0)</f>
        <v>0</v>
      </c>
      <c r="AE459" s="665" t="s">
        <v>3457</v>
      </c>
      <c r="AG459" s="784"/>
      <c r="AH459" s="794">
        <f ca="1">'Alimentazione CE Ricavi'!H245</f>
        <v>0</v>
      </c>
      <c r="AI459" s="794">
        <f ca="1">'Alimentazione CE Ricavi'!I245</f>
        <v>0</v>
      </c>
    </row>
    <row r="460" spans="1:35" s="793" customFormat="1">
      <c r="A460" s="665"/>
      <c r="B460" s="1411" t="s">
        <v>1541</v>
      </c>
      <c r="C460" s="1412"/>
      <c r="D460" s="1412"/>
      <c r="E460" s="1412"/>
      <c r="F460" s="1412"/>
      <c r="G460" s="1412"/>
      <c r="H460" s="1445" t="s">
        <v>1542</v>
      </c>
      <c r="I460" s="1446" t="s">
        <v>1542</v>
      </c>
      <c r="J460" s="1446" t="s">
        <v>1542</v>
      </c>
      <c r="K460" s="1446" t="s">
        <v>1542</v>
      </c>
      <c r="L460" s="1446" t="s">
        <v>1542</v>
      </c>
      <c r="M460" s="1446" t="s">
        <v>1542</v>
      </c>
      <c r="N460" s="1446" t="s">
        <v>1542</v>
      </c>
      <c r="O460" s="1446" t="s">
        <v>1542</v>
      </c>
      <c r="P460" s="1446" t="s">
        <v>1542</v>
      </c>
      <c r="Q460" s="1446" t="s">
        <v>1542</v>
      </c>
      <c r="R460" s="1446"/>
      <c r="S460" s="1446"/>
      <c r="T460" s="1446"/>
      <c r="U460" s="1446"/>
      <c r="V460" s="1446" t="s">
        <v>1542</v>
      </c>
      <c r="W460" s="1446" t="s">
        <v>1542</v>
      </c>
      <c r="X460" s="1446" t="s">
        <v>1542</v>
      </c>
      <c r="Y460" s="1446" t="s">
        <v>1542</v>
      </c>
      <c r="Z460" s="1446" t="s">
        <v>1542</v>
      </c>
      <c r="AA460" s="1446" t="s">
        <v>1542</v>
      </c>
      <c r="AB460" s="1446" t="s">
        <v>1542</v>
      </c>
      <c r="AC460" s="1447" t="s">
        <v>1542</v>
      </c>
      <c r="AD460" s="792">
        <f t="shared" si="17"/>
        <v>0</v>
      </c>
      <c r="AE460" s="665" t="s">
        <v>3457</v>
      </c>
      <c r="AG460" s="784"/>
      <c r="AH460" s="794">
        <f ca="1">'Alimentazione CE Ricavi'!H246</f>
        <v>0</v>
      </c>
      <c r="AI460" s="794">
        <f ca="1">'Alimentazione CE Ricavi'!I246</f>
        <v>0</v>
      </c>
    </row>
    <row r="461" spans="1:35" s="793" customFormat="1">
      <c r="A461" s="665"/>
      <c r="B461" s="1411" t="s">
        <v>1543</v>
      </c>
      <c r="C461" s="1412"/>
      <c r="D461" s="1412"/>
      <c r="E461" s="1412"/>
      <c r="F461" s="1412"/>
      <c r="G461" s="1412"/>
      <c r="H461" s="1445" t="s">
        <v>1544</v>
      </c>
      <c r="I461" s="1446" t="s">
        <v>1544</v>
      </c>
      <c r="J461" s="1446" t="s">
        <v>1544</v>
      </c>
      <c r="K461" s="1446" t="s">
        <v>1544</v>
      </c>
      <c r="L461" s="1446" t="s">
        <v>1544</v>
      </c>
      <c r="M461" s="1446" t="s">
        <v>1544</v>
      </c>
      <c r="N461" s="1446" t="s">
        <v>1544</v>
      </c>
      <c r="O461" s="1446" t="s">
        <v>1544</v>
      </c>
      <c r="P461" s="1446" t="s">
        <v>1544</v>
      </c>
      <c r="Q461" s="1446" t="s">
        <v>1544</v>
      </c>
      <c r="R461" s="1446"/>
      <c r="S461" s="1446"/>
      <c r="T461" s="1446"/>
      <c r="U461" s="1446"/>
      <c r="V461" s="1446" t="s">
        <v>1544</v>
      </c>
      <c r="W461" s="1446" t="s">
        <v>1544</v>
      </c>
      <c r="X461" s="1446" t="s">
        <v>1544</v>
      </c>
      <c r="Y461" s="1446" t="s">
        <v>1544</v>
      </c>
      <c r="Z461" s="1446" t="s">
        <v>1544</v>
      </c>
      <c r="AA461" s="1446" t="s">
        <v>1544</v>
      </c>
      <c r="AB461" s="1446" t="s">
        <v>1544</v>
      </c>
      <c r="AC461" s="1447" t="s">
        <v>1544</v>
      </c>
      <c r="AD461" s="792">
        <f t="shared" si="17"/>
        <v>0</v>
      </c>
      <c r="AE461" s="665" t="s">
        <v>3457</v>
      </c>
      <c r="AG461" s="784"/>
      <c r="AH461" s="794">
        <f ca="1">'Alimentazione CE Ricavi'!H247</f>
        <v>0</v>
      </c>
      <c r="AI461" s="794">
        <f ca="1">'Alimentazione CE Ricavi'!I247</f>
        <v>0</v>
      </c>
    </row>
    <row r="462" spans="1:35" s="793" customFormat="1">
      <c r="A462" s="665"/>
      <c r="B462" s="1411" t="s">
        <v>1545</v>
      </c>
      <c r="C462" s="1412"/>
      <c r="D462" s="1412"/>
      <c r="E462" s="1412"/>
      <c r="F462" s="1412"/>
      <c r="G462" s="1412"/>
      <c r="H462" s="1445" t="s">
        <v>1546</v>
      </c>
      <c r="I462" s="1446" t="s">
        <v>1546</v>
      </c>
      <c r="J462" s="1446" t="s">
        <v>1546</v>
      </c>
      <c r="K462" s="1446" t="s">
        <v>1546</v>
      </c>
      <c r="L462" s="1446" t="s">
        <v>1546</v>
      </c>
      <c r="M462" s="1446" t="s">
        <v>1546</v>
      </c>
      <c r="N462" s="1446" t="s">
        <v>1546</v>
      </c>
      <c r="O462" s="1446" t="s">
        <v>1546</v>
      </c>
      <c r="P462" s="1446" t="s">
        <v>1546</v>
      </c>
      <c r="Q462" s="1446" t="s">
        <v>1546</v>
      </c>
      <c r="R462" s="1446"/>
      <c r="S462" s="1446"/>
      <c r="T462" s="1446"/>
      <c r="U462" s="1446"/>
      <c r="V462" s="1446" t="s">
        <v>1546</v>
      </c>
      <c r="W462" s="1446" t="s">
        <v>1546</v>
      </c>
      <c r="X462" s="1446" t="s">
        <v>1546</v>
      </c>
      <c r="Y462" s="1446" t="s">
        <v>1546</v>
      </c>
      <c r="Z462" s="1446" t="s">
        <v>1546</v>
      </c>
      <c r="AA462" s="1446" t="s">
        <v>1546</v>
      </c>
      <c r="AB462" s="1446" t="s">
        <v>1546</v>
      </c>
      <c r="AC462" s="1447" t="s">
        <v>1546</v>
      </c>
      <c r="AD462" s="792">
        <f t="shared" si="17"/>
        <v>0</v>
      </c>
      <c r="AE462" s="665" t="s">
        <v>3457</v>
      </c>
      <c r="AG462" s="784"/>
      <c r="AH462" s="794">
        <f ca="1">'Alimentazione CE Ricavi'!H248</f>
        <v>0</v>
      </c>
      <c r="AI462" s="794">
        <f ca="1">'Alimentazione CE Ricavi'!I248</f>
        <v>0</v>
      </c>
    </row>
    <row r="463" spans="1:35" s="793" customFormat="1">
      <c r="A463" s="665"/>
      <c r="B463" s="1411" t="s">
        <v>1547</v>
      </c>
      <c r="C463" s="1412"/>
      <c r="D463" s="1412"/>
      <c r="E463" s="1412"/>
      <c r="F463" s="1412"/>
      <c r="G463" s="1412"/>
      <c r="H463" s="1445" t="s">
        <v>1575</v>
      </c>
      <c r="I463" s="1446" t="s">
        <v>525</v>
      </c>
      <c r="J463" s="1446" t="s">
        <v>525</v>
      </c>
      <c r="K463" s="1446" t="s">
        <v>525</v>
      </c>
      <c r="L463" s="1446" t="s">
        <v>525</v>
      </c>
      <c r="M463" s="1446" t="s">
        <v>525</v>
      </c>
      <c r="N463" s="1446" t="s">
        <v>525</v>
      </c>
      <c r="O463" s="1446" t="s">
        <v>525</v>
      </c>
      <c r="P463" s="1446" t="s">
        <v>525</v>
      </c>
      <c r="Q463" s="1446" t="s">
        <v>525</v>
      </c>
      <c r="R463" s="1446"/>
      <c r="S463" s="1446"/>
      <c r="T463" s="1446"/>
      <c r="U463" s="1446"/>
      <c r="V463" s="1446" t="s">
        <v>525</v>
      </c>
      <c r="W463" s="1446" t="s">
        <v>525</v>
      </c>
      <c r="X463" s="1446" t="s">
        <v>525</v>
      </c>
      <c r="Y463" s="1446" t="s">
        <v>525</v>
      </c>
      <c r="Z463" s="1446" t="s">
        <v>525</v>
      </c>
      <c r="AA463" s="1446" t="s">
        <v>525</v>
      </c>
      <c r="AB463" s="1446" t="s">
        <v>525</v>
      </c>
      <c r="AC463" s="1447" t="s">
        <v>525</v>
      </c>
      <c r="AD463" s="792">
        <f t="shared" si="17"/>
        <v>0</v>
      </c>
      <c r="AE463" s="665" t="s">
        <v>3457</v>
      </c>
      <c r="AG463" s="784"/>
      <c r="AH463" s="794">
        <f ca="1">'Alimentazione CE Ricavi'!H249</f>
        <v>0</v>
      </c>
      <c r="AI463" s="794">
        <f ca="1">'Alimentazione CE Ricavi'!I249</f>
        <v>0</v>
      </c>
    </row>
    <row r="464" spans="1:35" s="793" customFormat="1">
      <c r="A464" s="665"/>
      <c r="B464" s="1411" t="s">
        <v>526</v>
      </c>
      <c r="C464" s="1412"/>
      <c r="D464" s="1412"/>
      <c r="E464" s="1412"/>
      <c r="F464" s="1412"/>
      <c r="G464" s="1412"/>
      <c r="H464" s="1445" t="s">
        <v>527</v>
      </c>
      <c r="I464" s="1446" t="s">
        <v>527</v>
      </c>
      <c r="J464" s="1446" t="s">
        <v>527</v>
      </c>
      <c r="K464" s="1446" t="s">
        <v>527</v>
      </c>
      <c r="L464" s="1446" t="s">
        <v>527</v>
      </c>
      <c r="M464" s="1446" t="s">
        <v>527</v>
      </c>
      <c r="N464" s="1446" t="s">
        <v>527</v>
      </c>
      <c r="O464" s="1446" t="s">
        <v>527</v>
      </c>
      <c r="P464" s="1446" t="s">
        <v>527</v>
      </c>
      <c r="Q464" s="1446" t="s">
        <v>527</v>
      </c>
      <c r="R464" s="1446"/>
      <c r="S464" s="1446"/>
      <c r="T464" s="1446"/>
      <c r="U464" s="1446"/>
      <c r="V464" s="1446" t="s">
        <v>527</v>
      </c>
      <c r="W464" s="1446" t="s">
        <v>527</v>
      </c>
      <c r="X464" s="1446" t="s">
        <v>527</v>
      </c>
      <c r="Y464" s="1446" t="s">
        <v>527</v>
      </c>
      <c r="Z464" s="1446" t="s">
        <v>527</v>
      </c>
      <c r="AA464" s="1446" t="s">
        <v>527</v>
      </c>
      <c r="AB464" s="1446" t="s">
        <v>527</v>
      </c>
      <c r="AC464" s="1447" t="s">
        <v>527</v>
      </c>
      <c r="AD464" s="792">
        <f t="shared" si="17"/>
        <v>0</v>
      </c>
      <c r="AE464" s="665" t="s">
        <v>3457</v>
      </c>
      <c r="AG464" s="784"/>
      <c r="AH464" s="794">
        <f ca="1">'Alimentazione CE Ricavi'!H250</f>
        <v>0</v>
      </c>
      <c r="AI464" s="794">
        <f ca="1">'Alimentazione CE Ricavi'!I250</f>
        <v>0</v>
      </c>
    </row>
    <row r="465" spans="1:35" s="793" customFormat="1">
      <c r="A465" s="665"/>
      <c r="B465" s="1411" t="s">
        <v>528</v>
      </c>
      <c r="C465" s="1412"/>
      <c r="D465" s="1412"/>
      <c r="E465" s="1412"/>
      <c r="F465" s="1412"/>
      <c r="G465" s="1412"/>
      <c r="H465" s="1445" t="s">
        <v>529</v>
      </c>
      <c r="I465" s="1446" t="s">
        <v>530</v>
      </c>
      <c r="J465" s="1446" t="s">
        <v>530</v>
      </c>
      <c r="K465" s="1446" t="s">
        <v>530</v>
      </c>
      <c r="L465" s="1446" t="s">
        <v>530</v>
      </c>
      <c r="M465" s="1446" t="s">
        <v>530</v>
      </c>
      <c r="N465" s="1446" t="s">
        <v>530</v>
      </c>
      <c r="O465" s="1446" t="s">
        <v>530</v>
      </c>
      <c r="P465" s="1446" t="s">
        <v>530</v>
      </c>
      <c r="Q465" s="1446" t="s">
        <v>530</v>
      </c>
      <c r="R465" s="1446"/>
      <c r="S465" s="1446"/>
      <c r="T465" s="1446"/>
      <c r="U465" s="1446"/>
      <c r="V465" s="1446" t="s">
        <v>530</v>
      </c>
      <c r="W465" s="1446" t="s">
        <v>530</v>
      </c>
      <c r="X465" s="1446" t="s">
        <v>530</v>
      </c>
      <c r="Y465" s="1446" t="s">
        <v>530</v>
      </c>
      <c r="Z465" s="1446" t="s">
        <v>530</v>
      </c>
      <c r="AA465" s="1446" t="s">
        <v>530</v>
      </c>
      <c r="AB465" s="1446" t="s">
        <v>530</v>
      </c>
      <c r="AC465" s="1447" t="s">
        <v>530</v>
      </c>
      <c r="AD465" s="792">
        <f t="shared" si="17"/>
        <v>0</v>
      </c>
      <c r="AE465" s="665" t="s">
        <v>3457</v>
      </c>
      <c r="AG465" s="784"/>
      <c r="AH465" s="794">
        <f ca="1">'Alimentazione CE Ricavi'!H251</f>
        <v>0</v>
      </c>
      <c r="AI465" s="794">
        <f ca="1">'Alimentazione CE Ricavi'!I251</f>
        <v>102617</v>
      </c>
    </row>
    <row r="466" spans="1:35" s="793" customFormat="1">
      <c r="A466" s="665"/>
      <c r="B466" s="1411" t="s">
        <v>531</v>
      </c>
      <c r="C466" s="1412"/>
      <c r="D466" s="1412"/>
      <c r="E466" s="1412"/>
      <c r="F466" s="1412"/>
      <c r="G466" s="1412"/>
      <c r="H466" s="1448" t="s">
        <v>532</v>
      </c>
      <c r="I466" s="1449" t="s">
        <v>532</v>
      </c>
      <c r="J466" s="1449" t="s">
        <v>532</v>
      </c>
      <c r="K466" s="1449" t="s">
        <v>532</v>
      </c>
      <c r="L466" s="1449" t="s">
        <v>532</v>
      </c>
      <c r="M466" s="1449" t="s">
        <v>532</v>
      </c>
      <c r="N466" s="1449" t="s">
        <v>532</v>
      </c>
      <c r="O466" s="1449" t="s">
        <v>532</v>
      </c>
      <c r="P466" s="1449" t="s">
        <v>532</v>
      </c>
      <c r="Q466" s="1449" t="s">
        <v>532</v>
      </c>
      <c r="R466" s="1449"/>
      <c r="S466" s="1449"/>
      <c r="T466" s="1449"/>
      <c r="U466" s="1449"/>
      <c r="V466" s="1449" t="s">
        <v>532</v>
      </c>
      <c r="W466" s="1449" t="s">
        <v>532</v>
      </c>
      <c r="X466" s="1449" t="s">
        <v>532</v>
      </c>
      <c r="Y466" s="1449" t="s">
        <v>532</v>
      </c>
      <c r="Z466" s="1449" t="s">
        <v>532</v>
      </c>
      <c r="AA466" s="1449" t="s">
        <v>532</v>
      </c>
      <c r="AB466" s="1449" t="s">
        <v>532</v>
      </c>
      <c r="AC466" s="1450" t="s">
        <v>532</v>
      </c>
      <c r="AD466" s="792">
        <f t="shared" si="17"/>
        <v>0</v>
      </c>
      <c r="AE466" s="665" t="s">
        <v>3457</v>
      </c>
      <c r="AG466" s="784"/>
      <c r="AH466" s="794">
        <f ca="1">'Alimentazione CE Ricavi'!H252</f>
        <v>0</v>
      </c>
      <c r="AI466" s="794">
        <f ca="1">'Alimentazione CE Ricavi'!I252</f>
        <v>41</v>
      </c>
    </row>
    <row r="467" spans="1:35" s="793" customFormat="1">
      <c r="A467" s="782"/>
      <c r="B467" s="1413" t="s">
        <v>533</v>
      </c>
      <c r="C467" s="1414"/>
      <c r="D467" s="1414"/>
      <c r="E467" s="1414"/>
      <c r="F467" s="1414"/>
      <c r="G467" s="1414"/>
      <c r="H467" s="1415" t="s">
        <v>534</v>
      </c>
      <c r="I467" s="1416" t="s">
        <v>534</v>
      </c>
      <c r="J467" s="1416" t="s">
        <v>534</v>
      </c>
      <c r="K467" s="1416" t="s">
        <v>534</v>
      </c>
      <c r="L467" s="1416" t="s">
        <v>534</v>
      </c>
      <c r="M467" s="1416" t="s">
        <v>534</v>
      </c>
      <c r="N467" s="1416" t="s">
        <v>534</v>
      </c>
      <c r="O467" s="1416" t="s">
        <v>534</v>
      </c>
      <c r="P467" s="1416" t="s">
        <v>534</v>
      </c>
      <c r="Q467" s="1416" t="s">
        <v>534</v>
      </c>
      <c r="R467" s="1416"/>
      <c r="S467" s="1416"/>
      <c r="T467" s="1416"/>
      <c r="U467" s="1416"/>
      <c r="V467" s="1416" t="s">
        <v>534</v>
      </c>
      <c r="W467" s="1416" t="s">
        <v>534</v>
      </c>
      <c r="X467" s="1416" t="s">
        <v>534</v>
      </c>
      <c r="Y467" s="1416" t="s">
        <v>534</v>
      </c>
      <c r="Z467" s="1416" t="s">
        <v>534</v>
      </c>
      <c r="AA467" s="1416" t="s">
        <v>534</v>
      </c>
      <c r="AB467" s="1416" t="s">
        <v>534</v>
      </c>
      <c r="AC467" s="1417" t="s">
        <v>534</v>
      </c>
      <c r="AD467" s="783">
        <f>AD468+AD469</f>
        <v>0</v>
      </c>
      <c r="AE467" s="782" t="s">
        <v>3457</v>
      </c>
      <c r="AF467" s="644" t="s">
        <v>3458</v>
      </c>
      <c r="AG467" s="784"/>
      <c r="AH467" s="785">
        <f>AH468+AH469</f>
        <v>0</v>
      </c>
      <c r="AI467" s="785">
        <f>AI468+AI469</f>
        <v>347655</v>
      </c>
    </row>
    <row r="468" spans="1:35" s="793" customFormat="1">
      <c r="A468" s="665"/>
      <c r="B468" s="1411" t="s">
        <v>535</v>
      </c>
      <c r="C468" s="1412"/>
      <c r="D468" s="1412"/>
      <c r="E468" s="1412"/>
      <c r="F468" s="1412"/>
      <c r="G468" s="1412"/>
      <c r="H468" s="1448" t="s">
        <v>536</v>
      </c>
      <c r="I468" s="1449" t="s">
        <v>536</v>
      </c>
      <c r="J468" s="1449" t="s">
        <v>536</v>
      </c>
      <c r="K468" s="1449" t="s">
        <v>536</v>
      </c>
      <c r="L468" s="1449" t="s">
        <v>536</v>
      </c>
      <c r="M468" s="1449" t="s">
        <v>536</v>
      </c>
      <c r="N468" s="1449" t="s">
        <v>536</v>
      </c>
      <c r="O468" s="1449" t="s">
        <v>536</v>
      </c>
      <c r="P468" s="1449" t="s">
        <v>536</v>
      </c>
      <c r="Q468" s="1449" t="s">
        <v>536</v>
      </c>
      <c r="R468" s="1449"/>
      <c r="S468" s="1449"/>
      <c r="T468" s="1449"/>
      <c r="U468" s="1449"/>
      <c r="V468" s="1449" t="s">
        <v>536</v>
      </c>
      <c r="W468" s="1449" t="s">
        <v>536</v>
      </c>
      <c r="X468" s="1449" t="s">
        <v>536</v>
      </c>
      <c r="Y468" s="1449" t="s">
        <v>536</v>
      </c>
      <c r="Z468" s="1449" t="s">
        <v>536</v>
      </c>
      <c r="AA468" s="1449" t="s">
        <v>536</v>
      </c>
      <c r="AB468" s="1449" t="s">
        <v>536</v>
      </c>
      <c r="AC468" s="1450" t="s">
        <v>536</v>
      </c>
      <c r="AD468" s="792">
        <f>ROUND((AH468/1000),0)</f>
        <v>0</v>
      </c>
      <c r="AE468" s="665" t="s">
        <v>3457</v>
      </c>
      <c r="AG468" s="784"/>
      <c r="AH468" s="794">
        <f ca="1">'Alimentazione CE Costi'!H811</f>
        <v>0</v>
      </c>
      <c r="AI468" s="794">
        <f ca="1">'Alimentazione CE Costi'!I811</f>
        <v>0</v>
      </c>
    </row>
    <row r="469" spans="1:35" s="793" customFormat="1">
      <c r="A469" s="789"/>
      <c r="B469" s="1418" t="s">
        <v>537</v>
      </c>
      <c r="C469" s="1419"/>
      <c r="D469" s="1419"/>
      <c r="E469" s="1419"/>
      <c r="F469" s="1419"/>
      <c r="G469" s="1419"/>
      <c r="H469" s="1429" t="s">
        <v>538</v>
      </c>
      <c r="I469" s="1430" t="s">
        <v>538</v>
      </c>
      <c r="J469" s="1430" t="s">
        <v>538</v>
      </c>
      <c r="K469" s="1430" t="s">
        <v>538</v>
      </c>
      <c r="L469" s="1430" t="s">
        <v>538</v>
      </c>
      <c r="M469" s="1430" t="s">
        <v>538</v>
      </c>
      <c r="N469" s="1430" t="s">
        <v>538</v>
      </c>
      <c r="O469" s="1430" t="s">
        <v>538</v>
      </c>
      <c r="P469" s="1430" t="s">
        <v>538</v>
      </c>
      <c r="Q469" s="1430" t="s">
        <v>538</v>
      </c>
      <c r="R469" s="1430"/>
      <c r="S469" s="1430"/>
      <c r="T469" s="1430"/>
      <c r="U469" s="1430"/>
      <c r="V469" s="1430" t="s">
        <v>538</v>
      </c>
      <c r="W469" s="1430" t="s">
        <v>538</v>
      </c>
      <c r="X469" s="1430" t="s">
        <v>538</v>
      </c>
      <c r="Y469" s="1430" t="s">
        <v>538</v>
      </c>
      <c r="Z469" s="1430" t="s">
        <v>538</v>
      </c>
      <c r="AA469" s="1430" t="s">
        <v>538</v>
      </c>
      <c r="AB469" s="1430" t="s">
        <v>538</v>
      </c>
      <c r="AC469" s="1431" t="s">
        <v>538</v>
      </c>
      <c r="AD469" s="788">
        <f>AD470+AD471+AD472+AD487+AD497</f>
        <v>0</v>
      </c>
      <c r="AE469" s="789" t="s">
        <v>3457</v>
      </c>
      <c r="AF469" s="644" t="s">
        <v>3458</v>
      </c>
      <c r="AG469" s="784"/>
      <c r="AH469" s="790">
        <f ca="1">AH470+AH471+AH472+AH487+AH497</f>
        <v>0</v>
      </c>
      <c r="AI469" s="790">
        <f ca="1">AI470+AI471+AI472+AI487+AI497</f>
        <v>347655</v>
      </c>
    </row>
    <row r="470" spans="1:35" s="793" customFormat="1">
      <c r="A470" s="665"/>
      <c r="B470" s="1411" t="s">
        <v>539</v>
      </c>
      <c r="C470" s="1412"/>
      <c r="D470" s="1412"/>
      <c r="E470" s="1412"/>
      <c r="F470" s="1412"/>
      <c r="G470" s="1412"/>
      <c r="H470" s="1448" t="s">
        <v>1586</v>
      </c>
      <c r="I470" s="1449" t="s">
        <v>1586</v>
      </c>
      <c r="J470" s="1449" t="s">
        <v>1586</v>
      </c>
      <c r="K470" s="1449" t="s">
        <v>1586</v>
      </c>
      <c r="L470" s="1449" t="s">
        <v>1586</v>
      </c>
      <c r="M470" s="1449" t="s">
        <v>1586</v>
      </c>
      <c r="N470" s="1449" t="s">
        <v>1586</v>
      </c>
      <c r="O470" s="1449" t="s">
        <v>1586</v>
      </c>
      <c r="P470" s="1449" t="s">
        <v>1586</v>
      </c>
      <c r="Q470" s="1449" t="s">
        <v>1586</v>
      </c>
      <c r="R470" s="1449"/>
      <c r="S470" s="1449"/>
      <c r="T470" s="1449"/>
      <c r="U470" s="1449"/>
      <c r="V470" s="1449" t="s">
        <v>1586</v>
      </c>
      <c r="W470" s="1449" t="s">
        <v>1586</v>
      </c>
      <c r="X470" s="1449" t="s">
        <v>1586</v>
      </c>
      <c r="Y470" s="1449" t="s">
        <v>1586</v>
      </c>
      <c r="Z470" s="1449" t="s">
        <v>1586</v>
      </c>
      <c r="AA470" s="1449" t="s">
        <v>1586</v>
      </c>
      <c r="AB470" s="1449" t="s">
        <v>1586</v>
      </c>
      <c r="AC470" s="1450" t="s">
        <v>1586</v>
      </c>
      <c r="AD470" s="792">
        <f>ROUND((AH470/1000),0)</f>
        <v>0</v>
      </c>
      <c r="AE470" s="665" t="s">
        <v>3457</v>
      </c>
      <c r="AG470" s="784"/>
      <c r="AH470" s="794">
        <f ca="1">'Alimentazione CE Costi'!H813</f>
        <v>0</v>
      </c>
      <c r="AI470" s="794">
        <f ca="1">'Alimentazione CE Costi'!I813</f>
        <v>0</v>
      </c>
    </row>
    <row r="471" spans="1:35" s="793" customFormat="1">
      <c r="A471" s="665"/>
      <c r="B471" s="1411" t="s">
        <v>1587</v>
      </c>
      <c r="C471" s="1412"/>
      <c r="D471" s="1412"/>
      <c r="E471" s="1412"/>
      <c r="F471" s="1412"/>
      <c r="G471" s="1412"/>
      <c r="H471" s="1448" t="s">
        <v>1588</v>
      </c>
      <c r="I471" s="1449" t="s">
        <v>1589</v>
      </c>
      <c r="J471" s="1449" t="s">
        <v>1589</v>
      </c>
      <c r="K471" s="1449" t="s">
        <v>1589</v>
      </c>
      <c r="L471" s="1449" t="s">
        <v>1589</v>
      </c>
      <c r="M471" s="1449" t="s">
        <v>1589</v>
      </c>
      <c r="N471" s="1449" t="s">
        <v>1589</v>
      </c>
      <c r="O471" s="1449" t="s">
        <v>1589</v>
      </c>
      <c r="P471" s="1449" t="s">
        <v>1589</v>
      </c>
      <c r="Q471" s="1449" t="s">
        <v>1589</v>
      </c>
      <c r="R471" s="1449"/>
      <c r="S471" s="1449"/>
      <c r="T471" s="1449"/>
      <c r="U471" s="1449"/>
      <c r="V471" s="1449" t="s">
        <v>1589</v>
      </c>
      <c r="W471" s="1449" t="s">
        <v>1589</v>
      </c>
      <c r="X471" s="1449" t="s">
        <v>1589</v>
      </c>
      <c r="Y471" s="1449" t="s">
        <v>1589</v>
      </c>
      <c r="Z471" s="1449" t="s">
        <v>1589</v>
      </c>
      <c r="AA471" s="1449" t="s">
        <v>1589</v>
      </c>
      <c r="AB471" s="1449" t="s">
        <v>1589</v>
      </c>
      <c r="AC471" s="1450" t="s">
        <v>1589</v>
      </c>
      <c r="AD471" s="792">
        <f>ROUND((AH471/1000),0)</f>
        <v>0</v>
      </c>
      <c r="AE471" s="665" t="s">
        <v>3457</v>
      </c>
      <c r="AG471" s="784"/>
      <c r="AH471" s="794">
        <f ca="1">'Alimentazione CE Costi'!H814</f>
        <v>0</v>
      </c>
      <c r="AI471" s="794">
        <f ca="1">'Alimentazione CE Costi'!I814</f>
        <v>0</v>
      </c>
    </row>
    <row r="472" spans="1:35" s="793" customFormat="1">
      <c r="A472" s="795"/>
      <c r="B472" s="1443" t="s">
        <v>1590</v>
      </c>
      <c r="C472" s="1444"/>
      <c r="D472" s="1444"/>
      <c r="E472" s="1444"/>
      <c r="F472" s="1444"/>
      <c r="G472" s="1444"/>
      <c r="H472" s="1440" t="s">
        <v>1591</v>
      </c>
      <c r="I472" s="1441" t="s">
        <v>1591</v>
      </c>
      <c r="J472" s="1441" t="s">
        <v>1591</v>
      </c>
      <c r="K472" s="1441" t="s">
        <v>1591</v>
      </c>
      <c r="L472" s="1441" t="s">
        <v>1591</v>
      </c>
      <c r="M472" s="1441" t="s">
        <v>1591</v>
      </c>
      <c r="N472" s="1441" t="s">
        <v>1591</v>
      </c>
      <c r="O472" s="1441" t="s">
        <v>1591</v>
      </c>
      <c r="P472" s="1441" t="s">
        <v>1591</v>
      </c>
      <c r="Q472" s="1441" t="s">
        <v>1591</v>
      </c>
      <c r="R472" s="1441"/>
      <c r="S472" s="1441"/>
      <c r="T472" s="1441"/>
      <c r="U472" s="1441"/>
      <c r="V472" s="1441" t="s">
        <v>1591</v>
      </c>
      <c r="W472" s="1441" t="s">
        <v>1591</v>
      </c>
      <c r="X472" s="1441" t="s">
        <v>1591</v>
      </c>
      <c r="Y472" s="1441" t="s">
        <v>1591</v>
      </c>
      <c r="Z472" s="1441" t="s">
        <v>1591</v>
      </c>
      <c r="AA472" s="1441" t="s">
        <v>1591</v>
      </c>
      <c r="AB472" s="1441" t="s">
        <v>1591</v>
      </c>
      <c r="AC472" s="1442" t="s">
        <v>1591</v>
      </c>
      <c r="AD472" s="796">
        <f>AD473+AD476</f>
        <v>0</v>
      </c>
      <c r="AE472" s="795" t="s">
        <v>3457</v>
      </c>
      <c r="AF472" s="644" t="s">
        <v>3458</v>
      </c>
      <c r="AG472" s="784"/>
      <c r="AH472" s="797">
        <f ca="1">AH473+AH476</f>
        <v>0</v>
      </c>
      <c r="AI472" s="797">
        <f ca="1">AI473+AI476</f>
        <v>344364</v>
      </c>
    </row>
    <row r="473" spans="1:35" s="793" customFormat="1">
      <c r="A473" s="803" t="s">
        <v>2617</v>
      </c>
      <c r="B473" s="1462" t="s">
        <v>1592</v>
      </c>
      <c r="C473" s="1463"/>
      <c r="D473" s="1463"/>
      <c r="E473" s="1463"/>
      <c r="F473" s="1463"/>
      <c r="G473" s="1463"/>
      <c r="H473" s="1495" t="s">
        <v>1593</v>
      </c>
      <c r="I473" s="1496" t="s">
        <v>1594</v>
      </c>
      <c r="J473" s="1496" t="s">
        <v>1594</v>
      </c>
      <c r="K473" s="1496" t="s">
        <v>1594</v>
      </c>
      <c r="L473" s="1496" t="s">
        <v>1594</v>
      </c>
      <c r="M473" s="1496" t="s">
        <v>1594</v>
      </c>
      <c r="N473" s="1496" t="s">
        <v>1594</v>
      </c>
      <c r="O473" s="1496" t="s">
        <v>1594</v>
      </c>
      <c r="P473" s="1496" t="s">
        <v>1594</v>
      </c>
      <c r="Q473" s="1496" t="s">
        <v>1594</v>
      </c>
      <c r="R473" s="1496"/>
      <c r="S473" s="1496"/>
      <c r="T473" s="1496"/>
      <c r="U473" s="1496"/>
      <c r="V473" s="1496" t="s">
        <v>1594</v>
      </c>
      <c r="W473" s="1496" t="s">
        <v>1594</v>
      </c>
      <c r="X473" s="1496" t="s">
        <v>1594</v>
      </c>
      <c r="Y473" s="1496" t="s">
        <v>1594</v>
      </c>
      <c r="Z473" s="1496" t="s">
        <v>1594</v>
      </c>
      <c r="AA473" s="1496" t="s">
        <v>1594</v>
      </c>
      <c r="AB473" s="1496" t="s">
        <v>1594</v>
      </c>
      <c r="AC473" s="1497" t="s">
        <v>1594</v>
      </c>
      <c r="AD473" s="804">
        <f>SUM(AD474:AD475)</f>
        <v>0</v>
      </c>
      <c r="AE473" s="803" t="s">
        <v>3457</v>
      </c>
      <c r="AF473" s="644" t="s">
        <v>3458</v>
      </c>
      <c r="AG473" s="784"/>
      <c r="AH473" s="805">
        <f ca="1">SUM(AH474:AH475)</f>
        <v>0</v>
      </c>
      <c r="AI473" s="805">
        <f ca="1">SUM(AI474:AI475)</f>
        <v>4060</v>
      </c>
    </row>
    <row r="474" spans="1:35" s="793" customFormat="1">
      <c r="A474" s="665" t="s">
        <v>2617</v>
      </c>
      <c r="B474" s="1411" t="s">
        <v>1595</v>
      </c>
      <c r="C474" s="1412"/>
      <c r="D474" s="1412"/>
      <c r="E474" s="1412"/>
      <c r="F474" s="1412"/>
      <c r="G474" s="1412"/>
      <c r="H474" s="1445" t="s">
        <v>1596</v>
      </c>
      <c r="I474" s="1446" t="s">
        <v>1597</v>
      </c>
      <c r="J474" s="1446" t="s">
        <v>1597</v>
      </c>
      <c r="K474" s="1446" t="s">
        <v>1597</v>
      </c>
      <c r="L474" s="1446" t="s">
        <v>1597</v>
      </c>
      <c r="M474" s="1446" t="s">
        <v>1597</v>
      </c>
      <c r="N474" s="1446" t="s">
        <v>1597</v>
      </c>
      <c r="O474" s="1446" t="s">
        <v>1597</v>
      </c>
      <c r="P474" s="1446" t="s">
        <v>1597</v>
      </c>
      <c r="Q474" s="1446" t="s">
        <v>1597</v>
      </c>
      <c r="R474" s="1446"/>
      <c r="S474" s="1446"/>
      <c r="T474" s="1446"/>
      <c r="U474" s="1446"/>
      <c r="V474" s="1446" t="s">
        <v>1597</v>
      </c>
      <c r="W474" s="1446" t="s">
        <v>1597</v>
      </c>
      <c r="X474" s="1446" t="s">
        <v>1597</v>
      </c>
      <c r="Y474" s="1446" t="s">
        <v>1597</v>
      </c>
      <c r="Z474" s="1446" t="s">
        <v>1597</v>
      </c>
      <c r="AA474" s="1446" t="s">
        <v>1597</v>
      </c>
      <c r="AB474" s="1446" t="s">
        <v>1597</v>
      </c>
      <c r="AC474" s="1447" t="s">
        <v>1597</v>
      </c>
      <c r="AD474" s="792">
        <f>ROUND((AH474/1000),0)</f>
        <v>0</v>
      </c>
      <c r="AE474" s="665" t="s">
        <v>3457</v>
      </c>
      <c r="AG474" s="784"/>
      <c r="AH474" s="794">
        <f ca="1">'Alimentazione CE Costi'!H817</f>
        <v>0</v>
      </c>
      <c r="AI474" s="794">
        <f ca="1">'Alimentazione CE Costi'!I817</f>
        <v>4060</v>
      </c>
    </row>
    <row r="475" spans="1:35" s="793" customFormat="1">
      <c r="A475" s="665" t="s">
        <v>2617</v>
      </c>
      <c r="B475" s="1411" t="s">
        <v>1598</v>
      </c>
      <c r="C475" s="1412"/>
      <c r="D475" s="1412"/>
      <c r="E475" s="1412"/>
      <c r="F475" s="1412"/>
      <c r="G475" s="1412"/>
      <c r="H475" s="1445" t="s">
        <v>2215</v>
      </c>
      <c r="I475" s="1446" t="s">
        <v>2216</v>
      </c>
      <c r="J475" s="1446" t="s">
        <v>2216</v>
      </c>
      <c r="K475" s="1446" t="s">
        <v>2216</v>
      </c>
      <c r="L475" s="1446" t="s">
        <v>2216</v>
      </c>
      <c r="M475" s="1446" t="s">
        <v>2216</v>
      </c>
      <c r="N475" s="1446" t="s">
        <v>2216</v>
      </c>
      <c r="O475" s="1446" t="s">
        <v>2216</v>
      </c>
      <c r="P475" s="1446" t="s">
        <v>2216</v>
      </c>
      <c r="Q475" s="1446" t="s">
        <v>2216</v>
      </c>
      <c r="R475" s="1446"/>
      <c r="S475" s="1446"/>
      <c r="T475" s="1446"/>
      <c r="U475" s="1446"/>
      <c r="V475" s="1446" t="s">
        <v>2216</v>
      </c>
      <c r="W475" s="1446" t="s">
        <v>2216</v>
      </c>
      <c r="X475" s="1446" t="s">
        <v>2216</v>
      </c>
      <c r="Y475" s="1446" t="s">
        <v>2216</v>
      </c>
      <c r="Z475" s="1446" t="s">
        <v>2216</v>
      </c>
      <c r="AA475" s="1446" t="s">
        <v>2216</v>
      </c>
      <c r="AB475" s="1446" t="s">
        <v>2216</v>
      </c>
      <c r="AC475" s="1447" t="s">
        <v>2216</v>
      </c>
      <c r="AD475" s="792">
        <f>ROUND((AH475/1000),0)</f>
        <v>0</v>
      </c>
      <c r="AE475" s="665" t="s">
        <v>3457</v>
      </c>
      <c r="AG475" s="784"/>
      <c r="AH475" s="794">
        <f ca="1">'Alimentazione CE Costi'!H818</f>
        <v>0</v>
      </c>
      <c r="AI475" s="794">
        <f ca="1">'Alimentazione CE Costi'!I818</f>
        <v>0</v>
      </c>
    </row>
    <row r="476" spans="1:35" s="793" customFormat="1">
      <c r="A476" s="803"/>
      <c r="B476" s="1462" t="s">
        <v>2217</v>
      </c>
      <c r="C476" s="1463"/>
      <c r="D476" s="1463"/>
      <c r="E476" s="1463"/>
      <c r="F476" s="1463"/>
      <c r="G476" s="1463"/>
      <c r="H476" s="1495" t="s">
        <v>2218</v>
      </c>
      <c r="I476" s="1496" t="s">
        <v>2218</v>
      </c>
      <c r="J476" s="1496" t="s">
        <v>2218</v>
      </c>
      <c r="K476" s="1496" t="s">
        <v>2218</v>
      </c>
      <c r="L476" s="1496" t="s">
        <v>2218</v>
      </c>
      <c r="M476" s="1496" t="s">
        <v>2218</v>
      </c>
      <c r="N476" s="1496" t="s">
        <v>2218</v>
      </c>
      <c r="O476" s="1496" t="s">
        <v>2218</v>
      </c>
      <c r="P476" s="1496" t="s">
        <v>2218</v>
      </c>
      <c r="Q476" s="1496" t="s">
        <v>2218</v>
      </c>
      <c r="R476" s="1496"/>
      <c r="S476" s="1496"/>
      <c r="T476" s="1496"/>
      <c r="U476" s="1496"/>
      <c r="V476" s="1496" t="s">
        <v>2218</v>
      </c>
      <c r="W476" s="1496" t="s">
        <v>2218</v>
      </c>
      <c r="X476" s="1496" t="s">
        <v>2218</v>
      </c>
      <c r="Y476" s="1496" t="s">
        <v>2218</v>
      </c>
      <c r="Z476" s="1496" t="s">
        <v>2218</v>
      </c>
      <c r="AA476" s="1496" t="s">
        <v>2218</v>
      </c>
      <c r="AB476" s="1496" t="s">
        <v>2218</v>
      </c>
      <c r="AC476" s="1497" t="s">
        <v>2218</v>
      </c>
      <c r="AD476" s="804">
        <f>AD477+AD478+SUM(AD482:AD486)</f>
        <v>0</v>
      </c>
      <c r="AE476" s="803" t="s">
        <v>3457</v>
      </c>
      <c r="AF476" s="644" t="s">
        <v>3458</v>
      </c>
      <c r="AG476" s="784"/>
      <c r="AH476" s="805">
        <f ca="1">AH477+AH478+SUM(AH482:AH486)</f>
        <v>0</v>
      </c>
      <c r="AI476" s="805">
        <f ca="1">AI477+AI478+SUM(AI482:AI486)</f>
        <v>340304</v>
      </c>
    </row>
    <row r="477" spans="1:35" s="793" customFormat="1">
      <c r="A477" s="665" t="s">
        <v>2152</v>
      </c>
      <c r="B477" s="1411" t="s">
        <v>2219</v>
      </c>
      <c r="C477" s="1412"/>
      <c r="D477" s="1412"/>
      <c r="E477" s="1412"/>
      <c r="F477" s="1412"/>
      <c r="G477" s="1412"/>
      <c r="H477" s="1445" t="s">
        <v>2220</v>
      </c>
      <c r="I477" s="1446" t="s">
        <v>2220</v>
      </c>
      <c r="J477" s="1446" t="s">
        <v>2220</v>
      </c>
      <c r="K477" s="1446" t="s">
        <v>2220</v>
      </c>
      <c r="L477" s="1446" t="s">
        <v>2220</v>
      </c>
      <c r="M477" s="1446" t="s">
        <v>2220</v>
      </c>
      <c r="N477" s="1446" t="s">
        <v>2220</v>
      </c>
      <c r="O477" s="1446" t="s">
        <v>2220</v>
      </c>
      <c r="P477" s="1446" t="s">
        <v>2220</v>
      </c>
      <c r="Q477" s="1446" t="s">
        <v>2220</v>
      </c>
      <c r="R477" s="1446"/>
      <c r="S477" s="1446"/>
      <c r="T477" s="1446"/>
      <c r="U477" s="1446"/>
      <c r="V477" s="1446" t="s">
        <v>2220</v>
      </c>
      <c r="W477" s="1446" t="s">
        <v>2220</v>
      </c>
      <c r="X477" s="1446" t="s">
        <v>2220</v>
      </c>
      <c r="Y477" s="1446" t="s">
        <v>2220</v>
      </c>
      <c r="Z477" s="1446" t="s">
        <v>2220</v>
      </c>
      <c r="AA477" s="1446" t="s">
        <v>2220</v>
      </c>
      <c r="AB477" s="1446" t="s">
        <v>2220</v>
      </c>
      <c r="AC477" s="1447" t="s">
        <v>2220</v>
      </c>
      <c r="AD477" s="792">
        <f>ROUND((AH477/1000),0)</f>
        <v>0</v>
      </c>
      <c r="AE477" s="665" t="s">
        <v>3457</v>
      </c>
      <c r="AG477" s="784"/>
      <c r="AH477" s="794">
        <f ca="1">'Alimentazione CE Costi'!H820</f>
        <v>0</v>
      </c>
      <c r="AI477" s="794">
        <f ca="1">'Alimentazione CE Costi'!I820</f>
        <v>0</v>
      </c>
    </row>
    <row r="478" spans="1:35" s="793" customFormat="1">
      <c r="A478" s="832"/>
      <c r="B478" s="1529" t="s">
        <v>2221</v>
      </c>
      <c r="C478" s="1530"/>
      <c r="D478" s="1530"/>
      <c r="E478" s="1530"/>
      <c r="F478" s="1530"/>
      <c r="G478" s="1530"/>
      <c r="H478" s="1526" t="s">
        <v>2222</v>
      </c>
      <c r="I478" s="1527" t="s">
        <v>2222</v>
      </c>
      <c r="J478" s="1527" t="s">
        <v>2222</v>
      </c>
      <c r="K478" s="1527" t="s">
        <v>2222</v>
      </c>
      <c r="L478" s="1527" t="s">
        <v>2222</v>
      </c>
      <c r="M478" s="1527" t="s">
        <v>2222</v>
      </c>
      <c r="N478" s="1527" t="s">
        <v>2222</v>
      </c>
      <c r="O478" s="1527" t="s">
        <v>2222</v>
      </c>
      <c r="P478" s="1527" t="s">
        <v>2222</v>
      </c>
      <c r="Q478" s="1527" t="s">
        <v>2222</v>
      </c>
      <c r="R478" s="1527"/>
      <c r="S478" s="1527"/>
      <c r="T478" s="1527"/>
      <c r="U478" s="1527"/>
      <c r="V478" s="1527" t="s">
        <v>2222</v>
      </c>
      <c r="W478" s="1527" t="s">
        <v>2222</v>
      </c>
      <c r="X478" s="1527" t="s">
        <v>2222</v>
      </c>
      <c r="Y478" s="1527" t="s">
        <v>2222</v>
      </c>
      <c r="Z478" s="1527" t="s">
        <v>2222</v>
      </c>
      <c r="AA478" s="1527" t="s">
        <v>2222</v>
      </c>
      <c r="AB478" s="1527" t="s">
        <v>2222</v>
      </c>
      <c r="AC478" s="1528" t="s">
        <v>2222</v>
      </c>
      <c r="AD478" s="858">
        <f>SUM(AD479:AD481)</f>
        <v>0</v>
      </c>
      <c r="AE478" s="832" t="s">
        <v>3457</v>
      </c>
      <c r="AF478" s="644" t="s">
        <v>3458</v>
      </c>
      <c r="AG478" s="784"/>
      <c r="AH478" s="859">
        <f ca="1">SUM(AH479:AH481)</f>
        <v>0</v>
      </c>
      <c r="AI478" s="859">
        <f ca="1">SUM(AI479:AI481)</f>
        <v>95724</v>
      </c>
    </row>
    <row r="479" spans="1:35" s="793" customFormat="1">
      <c r="A479" s="665"/>
      <c r="B479" s="1411" t="s">
        <v>2223</v>
      </c>
      <c r="C479" s="1412"/>
      <c r="D479" s="1412"/>
      <c r="E479" s="1412"/>
      <c r="F479" s="1412"/>
      <c r="G479" s="1412"/>
      <c r="H479" s="1448" t="s">
        <v>2224</v>
      </c>
      <c r="I479" s="1449" t="s">
        <v>2225</v>
      </c>
      <c r="J479" s="1449" t="s">
        <v>2225</v>
      </c>
      <c r="K479" s="1449" t="s">
        <v>2225</v>
      </c>
      <c r="L479" s="1449" t="s">
        <v>2225</v>
      </c>
      <c r="M479" s="1449" t="s">
        <v>2225</v>
      </c>
      <c r="N479" s="1449" t="s">
        <v>2225</v>
      </c>
      <c r="O479" s="1449" t="s">
        <v>2225</v>
      </c>
      <c r="P479" s="1449" t="s">
        <v>2225</v>
      </c>
      <c r="Q479" s="1449" t="s">
        <v>2225</v>
      </c>
      <c r="R479" s="1449"/>
      <c r="S479" s="1449"/>
      <c r="T479" s="1449"/>
      <c r="U479" s="1449"/>
      <c r="V479" s="1449" t="s">
        <v>2225</v>
      </c>
      <c r="W479" s="1449" t="s">
        <v>2225</v>
      </c>
      <c r="X479" s="1449" t="s">
        <v>2225</v>
      </c>
      <c r="Y479" s="1449" t="s">
        <v>2225</v>
      </c>
      <c r="Z479" s="1449" t="s">
        <v>2225</v>
      </c>
      <c r="AA479" s="1449" t="s">
        <v>2225</v>
      </c>
      <c r="AB479" s="1449" t="s">
        <v>2225</v>
      </c>
      <c r="AC479" s="1450" t="s">
        <v>2225</v>
      </c>
      <c r="AD479" s="792">
        <f t="shared" ref="AD479:AD497" si="18">ROUND((AH479/1000),0)</f>
        <v>0</v>
      </c>
      <c r="AE479" s="665" t="s">
        <v>3457</v>
      </c>
      <c r="AG479" s="784"/>
      <c r="AH479" s="794">
        <f ca="1">'Alimentazione CE Costi'!H822</f>
        <v>0</v>
      </c>
      <c r="AI479" s="794">
        <f ca="1">'Alimentazione CE Costi'!I822</f>
        <v>11787</v>
      </c>
    </row>
    <row r="480" spans="1:35" s="793" customFormat="1">
      <c r="A480" s="665"/>
      <c r="B480" s="1411" t="s">
        <v>2226</v>
      </c>
      <c r="C480" s="1412"/>
      <c r="D480" s="1412"/>
      <c r="E480" s="1412"/>
      <c r="F480" s="1412"/>
      <c r="G480" s="1412"/>
      <c r="H480" s="1448" t="s">
        <v>2227</v>
      </c>
      <c r="I480" s="1449" t="s">
        <v>2228</v>
      </c>
      <c r="J480" s="1449" t="s">
        <v>2228</v>
      </c>
      <c r="K480" s="1449" t="s">
        <v>2228</v>
      </c>
      <c r="L480" s="1449" t="s">
        <v>2228</v>
      </c>
      <c r="M480" s="1449" t="s">
        <v>2228</v>
      </c>
      <c r="N480" s="1449" t="s">
        <v>2228</v>
      </c>
      <c r="O480" s="1449" t="s">
        <v>2228</v>
      </c>
      <c r="P480" s="1449" t="s">
        <v>2228</v>
      </c>
      <c r="Q480" s="1449" t="s">
        <v>2228</v>
      </c>
      <c r="R480" s="1449"/>
      <c r="S480" s="1449"/>
      <c r="T480" s="1449"/>
      <c r="U480" s="1449"/>
      <c r="V480" s="1449" t="s">
        <v>2228</v>
      </c>
      <c r="W480" s="1449" t="s">
        <v>2228</v>
      </c>
      <c r="X480" s="1449" t="s">
        <v>2228</v>
      </c>
      <c r="Y480" s="1449" t="s">
        <v>2228</v>
      </c>
      <c r="Z480" s="1449" t="s">
        <v>2228</v>
      </c>
      <c r="AA480" s="1449" t="s">
        <v>2228</v>
      </c>
      <c r="AB480" s="1449" t="s">
        <v>2228</v>
      </c>
      <c r="AC480" s="1450" t="s">
        <v>2228</v>
      </c>
      <c r="AD480" s="792">
        <f t="shared" si="18"/>
        <v>0</v>
      </c>
      <c r="AE480" s="665" t="s">
        <v>3457</v>
      </c>
      <c r="AG480" s="784"/>
      <c r="AH480" s="794">
        <f ca="1">'Alimentazione CE Costi'!H823</f>
        <v>0</v>
      </c>
      <c r="AI480" s="794">
        <f ca="1">'Alimentazione CE Costi'!I823</f>
        <v>0</v>
      </c>
    </row>
    <row r="481" spans="1:35" s="793" customFormat="1">
      <c r="A481" s="832"/>
      <c r="B481" s="1411" t="s">
        <v>2229</v>
      </c>
      <c r="C481" s="1412"/>
      <c r="D481" s="1412"/>
      <c r="E481" s="1412"/>
      <c r="F481" s="1412"/>
      <c r="G481" s="1412"/>
      <c r="H481" s="1448" t="s">
        <v>2230</v>
      </c>
      <c r="I481" s="1449" t="s">
        <v>2231</v>
      </c>
      <c r="J481" s="1449" t="s">
        <v>2231</v>
      </c>
      <c r="K481" s="1449" t="s">
        <v>2231</v>
      </c>
      <c r="L481" s="1449" t="s">
        <v>2231</v>
      </c>
      <c r="M481" s="1449" t="s">
        <v>2231</v>
      </c>
      <c r="N481" s="1449" t="s">
        <v>2231</v>
      </c>
      <c r="O481" s="1449" t="s">
        <v>2231</v>
      </c>
      <c r="P481" s="1449" t="s">
        <v>2231</v>
      </c>
      <c r="Q481" s="1449" t="s">
        <v>2231</v>
      </c>
      <c r="R481" s="1449"/>
      <c r="S481" s="1449"/>
      <c r="T481" s="1449"/>
      <c r="U481" s="1449"/>
      <c r="V481" s="1449" t="s">
        <v>2231</v>
      </c>
      <c r="W481" s="1449" t="s">
        <v>2231</v>
      </c>
      <c r="X481" s="1449" t="s">
        <v>2231</v>
      </c>
      <c r="Y481" s="1449" t="s">
        <v>2231</v>
      </c>
      <c r="Z481" s="1449" t="s">
        <v>2231</v>
      </c>
      <c r="AA481" s="1449" t="s">
        <v>2231</v>
      </c>
      <c r="AB481" s="1449" t="s">
        <v>2231</v>
      </c>
      <c r="AC481" s="1450" t="s">
        <v>2231</v>
      </c>
      <c r="AD481" s="792">
        <f t="shared" si="18"/>
        <v>0</v>
      </c>
      <c r="AE481" s="665" t="s">
        <v>3457</v>
      </c>
      <c r="AG481" s="784"/>
      <c r="AH481" s="794">
        <f ca="1">'Alimentazione CE Costi'!H824</f>
        <v>0</v>
      </c>
      <c r="AI481" s="794">
        <f ca="1">'Alimentazione CE Costi'!I824</f>
        <v>83937</v>
      </c>
    </row>
    <row r="482" spans="1:35" s="793" customFormat="1">
      <c r="A482" s="665"/>
      <c r="B482" s="1411" t="s">
        <v>2232</v>
      </c>
      <c r="C482" s="1412"/>
      <c r="D482" s="1412"/>
      <c r="E482" s="1412"/>
      <c r="F482" s="1412"/>
      <c r="G482" s="1412"/>
      <c r="H482" s="1445" t="s">
        <v>2233</v>
      </c>
      <c r="I482" s="1446" t="s">
        <v>2233</v>
      </c>
      <c r="J482" s="1446" t="s">
        <v>2233</v>
      </c>
      <c r="K482" s="1446" t="s">
        <v>2233</v>
      </c>
      <c r="L482" s="1446" t="s">
        <v>2233</v>
      </c>
      <c r="M482" s="1446" t="s">
        <v>2233</v>
      </c>
      <c r="N482" s="1446" t="s">
        <v>2233</v>
      </c>
      <c r="O482" s="1446" t="s">
        <v>2233</v>
      </c>
      <c r="P482" s="1446" t="s">
        <v>2233</v>
      </c>
      <c r="Q482" s="1446" t="s">
        <v>2233</v>
      </c>
      <c r="R482" s="1446"/>
      <c r="S482" s="1446"/>
      <c r="T482" s="1446"/>
      <c r="U482" s="1446"/>
      <c r="V482" s="1446" t="s">
        <v>2233</v>
      </c>
      <c r="W482" s="1446" t="s">
        <v>2233</v>
      </c>
      <c r="X482" s="1446" t="s">
        <v>2233</v>
      </c>
      <c r="Y482" s="1446" t="s">
        <v>2233</v>
      </c>
      <c r="Z482" s="1446" t="s">
        <v>2233</v>
      </c>
      <c r="AA482" s="1446" t="s">
        <v>2233</v>
      </c>
      <c r="AB482" s="1446" t="s">
        <v>2233</v>
      </c>
      <c r="AC482" s="1447" t="s">
        <v>2233</v>
      </c>
      <c r="AD482" s="792">
        <f t="shared" si="18"/>
        <v>0</v>
      </c>
      <c r="AE482" s="665" t="s">
        <v>3457</v>
      </c>
      <c r="AG482" s="784"/>
      <c r="AH482" s="794">
        <f ca="1">'Alimentazione CE Costi'!H825</f>
        <v>0</v>
      </c>
      <c r="AI482" s="794">
        <f ca="1">'Alimentazione CE Costi'!I825</f>
        <v>0</v>
      </c>
    </row>
    <row r="483" spans="1:35" s="793" customFormat="1">
      <c r="A483" s="665"/>
      <c r="B483" s="1411" t="s">
        <v>2234</v>
      </c>
      <c r="C483" s="1412"/>
      <c r="D483" s="1412"/>
      <c r="E483" s="1412"/>
      <c r="F483" s="1412"/>
      <c r="G483" s="1412"/>
      <c r="H483" s="1445" t="s">
        <v>2235</v>
      </c>
      <c r="I483" s="1446" t="s">
        <v>2235</v>
      </c>
      <c r="J483" s="1446" t="s">
        <v>2235</v>
      </c>
      <c r="K483" s="1446" t="s">
        <v>2235</v>
      </c>
      <c r="L483" s="1446" t="s">
        <v>2235</v>
      </c>
      <c r="M483" s="1446" t="s">
        <v>2235</v>
      </c>
      <c r="N483" s="1446" t="s">
        <v>2235</v>
      </c>
      <c r="O483" s="1446" t="s">
        <v>2235</v>
      </c>
      <c r="P483" s="1446" t="s">
        <v>2235</v>
      </c>
      <c r="Q483" s="1446" t="s">
        <v>2235</v>
      </c>
      <c r="R483" s="1446"/>
      <c r="S483" s="1446"/>
      <c r="T483" s="1446"/>
      <c r="U483" s="1446"/>
      <c r="V483" s="1446" t="s">
        <v>2235</v>
      </c>
      <c r="W483" s="1446" t="s">
        <v>2235</v>
      </c>
      <c r="X483" s="1446" t="s">
        <v>2235</v>
      </c>
      <c r="Y483" s="1446" t="s">
        <v>2235</v>
      </c>
      <c r="Z483" s="1446" t="s">
        <v>2235</v>
      </c>
      <c r="AA483" s="1446" t="s">
        <v>2235</v>
      </c>
      <c r="AB483" s="1446" t="s">
        <v>2235</v>
      </c>
      <c r="AC483" s="1447" t="s">
        <v>2235</v>
      </c>
      <c r="AD483" s="792">
        <f t="shared" si="18"/>
        <v>0</v>
      </c>
      <c r="AE483" s="665" t="s">
        <v>3457</v>
      </c>
      <c r="AG483" s="784"/>
      <c r="AH483" s="794">
        <f ca="1">'Alimentazione CE Costi'!H826</f>
        <v>0</v>
      </c>
      <c r="AI483" s="794">
        <f ca="1">'Alimentazione CE Costi'!I826</f>
        <v>0</v>
      </c>
    </row>
    <row r="484" spans="1:35" s="793" customFormat="1">
      <c r="A484" s="665"/>
      <c r="B484" s="1411" t="s">
        <v>2236</v>
      </c>
      <c r="C484" s="1412"/>
      <c r="D484" s="1412"/>
      <c r="E484" s="1412"/>
      <c r="F484" s="1412"/>
      <c r="G484" s="1412"/>
      <c r="H484" s="1445" t="s">
        <v>2237</v>
      </c>
      <c r="I484" s="1446" t="s">
        <v>2238</v>
      </c>
      <c r="J484" s="1446" t="s">
        <v>2238</v>
      </c>
      <c r="K484" s="1446" t="s">
        <v>2238</v>
      </c>
      <c r="L484" s="1446" t="s">
        <v>2238</v>
      </c>
      <c r="M484" s="1446" t="s">
        <v>2238</v>
      </c>
      <c r="N484" s="1446" t="s">
        <v>2238</v>
      </c>
      <c r="O484" s="1446" t="s">
        <v>2238</v>
      </c>
      <c r="P484" s="1446" t="s">
        <v>2238</v>
      </c>
      <c r="Q484" s="1446" t="s">
        <v>2238</v>
      </c>
      <c r="R484" s="1446"/>
      <c r="S484" s="1446"/>
      <c r="T484" s="1446"/>
      <c r="U484" s="1446"/>
      <c r="V484" s="1446" t="s">
        <v>2238</v>
      </c>
      <c r="W484" s="1446" t="s">
        <v>2238</v>
      </c>
      <c r="X484" s="1446" t="s">
        <v>2238</v>
      </c>
      <c r="Y484" s="1446" t="s">
        <v>2238</v>
      </c>
      <c r="Z484" s="1446" t="s">
        <v>2238</v>
      </c>
      <c r="AA484" s="1446" t="s">
        <v>2238</v>
      </c>
      <c r="AB484" s="1446" t="s">
        <v>2238</v>
      </c>
      <c r="AC484" s="1447" t="s">
        <v>2238</v>
      </c>
      <c r="AD484" s="792">
        <f t="shared" si="18"/>
        <v>0</v>
      </c>
      <c r="AE484" s="665" t="s">
        <v>3457</v>
      </c>
      <c r="AG484" s="784"/>
      <c r="AH484" s="794">
        <f ca="1">'Alimentazione CE Costi'!H827</f>
        <v>0</v>
      </c>
      <c r="AI484" s="794">
        <f ca="1">'Alimentazione CE Costi'!I827</f>
        <v>0</v>
      </c>
    </row>
    <row r="485" spans="1:35" s="793" customFormat="1">
      <c r="A485" s="665"/>
      <c r="B485" s="1411" t="s">
        <v>2239</v>
      </c>
      <c r="C485" s="1412"/>
      <c r="D485" s="1412"/>
      <c r="E485" s="1412"/>
      <c r="F485" s="1412"/>
      <c r="G485" s="1412"/>
      <c r="H485" s="1445" t="s">
        <v>2240</v>
      </c>
      <c r="I485" s="1446" t="s">
        <v>2240</v>
      </c>
      <c r="J485" s="1446" t="s">
        <v>2240</v>
      </c>
      <c r="K485" s="1446" t="s">
        <v>2240</v>
      </c>
      <c r="L485" s="1446" t="s">
        <v>2240</v>
      </c>
      <c r="M485" s="1446" t="s">
        <v>2240</v>
      </c>
      <c r="N485" s="1446" t="s">
        <v>2240</v>
      </c>
      <c r="O485" s="1446" t="s">
        <v>2240</v>
      </c>
      <c r="P485" s="1446" t="s">
        <v>2240</v>
      </c>
      <c r="Q485" s="1446" t="s">
        <v>2240</v>
      </c>
      <c r="R485" s="1446"/>
      <c r="S485" s="1446"/>
      <c r="T485" s="1446"/>
      <c r="U485" s="1446"/>
      <c r="V485" s="1446" t="s">
        <v>2240</v>
      </c>
      <c r="W485" s="1446" t="s">
        <v>2240</v>
      </c>
      <c r="X485" s="1446" t="s">
        <v>2240</v>
      </c>
      <c r="Y485" s="1446" t="s">
        <v>2240</v>
      </c>
      <c r="Z485" s="1446" t="s">
        <v>2240</v>
      </c>
      <c r="AA485" s="1446" t="s">
        <v>2240</v>
      </c>
      <c r="AB485" s="1446" t="s">
        <v>2240</v>
      </c>
      <c r="AC485" s="1447" t="s">
        <v>2240</v>
      </c>
      <c r="AD485" s="792">
        <f t="shared" si="18"/>
        <v>0</v>
      </c>
      <c r="AE485" s="665" t="s">
        <v>3457</v>
      </c>
      <c r="AG485" s="784"/>
      <c r="AH485" s="794">
        <f ca="1">'Alimentazione CE Costi'!H828</f>
        <v>0</v>
      </c>
      <c r="AI485" s="794">
        <f ca="1">'Alimentazione CE Costi'!I828</f>
        <v>53572</v>
      </c>
    </row>
    <row r="486" spans="1:35" s="793" customFormat="1">
      <c r="A486" s="665"/>
      <c r="B486" s="1411" t="s">
        <v>2241</v>
      </c>
      <c r="C486" s="1412"/>
      <c r="D486" s="1412"/>
      <c r="E486" s="1412"/>
      <c r="F486" s="1412"/>
      <c r="G486" s="1412"/>
      <c r="H486" s="1445" t="s">
        <v>2242</v>
      </c>
      <c r="I486" s="1446" t="s">
        <v>2242</v>
      </c>
      <c r="J486" s="1446" t="s">
        <v>2242</v>
      </c>
      <c r="K486" s="1446" t="s">
        <v>2242</v>
      </c>
      <c r="L486" s="1446" t="s">
        <v>2242</v>
      </c>
      <c r="M486" s="1446" t="s">
        <v>2242</v>
      </c>
      <c r="N486" s="1446" t="s">
        <v>2242</v>
      </c>
      <c r="O486" s="1446" t="s">
        <v>2242</v>
      </c>
      <c r="P486" s="1446" t="s">
        <v>2242</v>
      </c>
      <c r="Q486" s="1446" t="s">
        <v>2242</v>
      </c>
      <c r="R486" s="1446"/>
      <c r="S486" s="1446"/>
      <c r="T486" s="1446"/>
      <c r="U486" s="1446"/>
      <c r="V486" s="1446" t="s">
        <v>2242</v>
      </c>
      <c r="W486" s="1446" t="s">
        <v>2242</v>
      </c>
      <c r="X486" s="1446" t="s">
        <v>2242</v>
      </c>
      <c r="Y486" s="1446" t="s">
        <v>2242</v>
      </c>
      <c r="Z486" s="1446" t="s">
        <v>2242</v>
      </c>
      <c r="AA486" s="1446" t="s">
        <v>2242</v>
      </c>
      <c r="AB486" s="1446" t="s">
        <v>2242</v>
      </c>
      <c r="AC486" s="1447" t="s">
        <v>2242</v>
      </c>
      <c r="AD486" s="792">
        <f t="shared" si="18"/>
        <v>0</v>
      </c>
      <c r="AE486" s="665" t="s">
        <v>3457</v>
      </c>
      <c r="AG486" s="784"/>
      <c r="AH486" s="794">
        <f ca="1">'Alimentazione CE Costi'!H829</f>
        <v>0</v>
      </c>
      <c r="AI486" s="794">
        <f ca="1">'Alimentazione CE Costi'!I829</f>
        <v>191008</v>
      </c>
    </row>
    <row r="487" spans="1:35" s="793" customFormat="1">
      <c r="A487" s="795"/>
      <c r="B487" s="1443" t="s">
        <v>2243</v>
      </c>
      <c r="C487" s="1444"/>
      <c r="D487" s="1444"/>
      <c r="E487" s="1444"/>
      <c r="F487" s="1444"/>
      <c r="G487" s="1444"/>
      <c r="H487" s="1440" t="s">
        <v>2244</v>
      </c>
      <c r="I487" s="1441" t="s">
        <v>2244</v>
      </c>
      <c r="J487" s="1441" t="s">
        <v>2244</v>
      </c>
      <c r="K487" s="1441" t="s">
        <v>2244</v>
      </c>
      <c r="L487" s="1441" t="s">
        <v>2244</v>
      </c>
      <c r="M487" s="1441" t="s">
        <v>2244</v>
      </c>
      <c r="N487" s="1441" t="s">
        <v>2244</v>
      </c>
      <c r="O487" s="1441" t="s">
        <v>2244</v>
      </c>
      <c r="P487" s="1441" t="s">
        <v>2244</v>
      </c>
      <c r="Q487" s="1441" t="s">
        <v>2244</v>
      </c>
      <c r="R487" s="1441"/>
      <c r="S487" s="1441"/>
      <c r="T487" s="1441"/>
      <c r="U487" s="1441"/>
      <c r="V487" s="1441" t="s">
        <v>2244</v>
      </c>
      <c r="W487" s="1441" t="s">
        <v>2244</v>
      </c>
      <c r="X487" s="1441" t="s">
        <v>2244</v>
      </c>
      <c r="Y487" s="1441" t="s">
        <v>2244</v>
      </c>
      <c r="Z487" s="1441" t="s">
        <v>2244</v>
      </c>
      <c r="AA487" s="1441" t="s">
        <v>2244</v>
      </c>
      <c r="AB487" s="1441" t="s">
        <v>2244</v>
      </c>
      <c r="AC487" s="1442" t="s">
        <v>2244</v>
      </c>
      <c r="AD487" s="792">
        <f t="shared" si="18"/>
        <v>0</v>
      </c>
      <c r="AE487" s="795" t="s">
        <v>3457</v>
      </c>
      <c r="AF487" s="644" t="s">
        <v>3458</v>
      </c>
      <c r="AG487" s="784"/>
      <c r="AH487" s="797">
        <f ca="1">SUM(AH488:AH489)</f>
        <v>0</v>
      </c>
      <c r="AI487" s="797">
        <f ca="1">SUM(AI488:AI489)</f>
        <v>3178</v>
      </c>
    </row>
    <row r="488" spans="1:35" s="793" customFormat="1">
      <c r="A488" s="665" t="s">
        <v>2617</v>
      </c>
      <c r="B488" s="1411" t="s">
        <v>2245</v>
      </c>
      <c r="C488" s="1412"/>
      <c r="D488" s="1412"/>
      <c r="E488" s="1412"/>
      <c r="F488" s="1412"/>
      <c r="G488" s="1412"/>
      <c r="H488" s="1448" t="s">
        <v>2254</v>
      </c>
      <c r="I488" s="1449" t="s">
        <v>2255</v>
      </c>
      <c r="J488" s="1449" t="s">
        <v>2255</v>
      </c>
      <c r="K488" s="1449" t="s">
        <v>2255</v>
      </c>
      <c r="L488" s="1449" t="s">
        <v>2255</v>
      </c>
      <c r="M488" s="1449" t="s">
        <v>2255</v>
      </c>
      <c r="N488" s="1449" t="s">
        <v>2255</v>
      </c>
      <c r="O488" s="1449" t="s">
        <v>2255</v>
      </c>
      <c r="P488" s="1449" t="s">
        <v>2255</v>
      </c>
      <c r="Q488" s="1449" t="s">
        <v>2255</v>
      </c>
      <c r="R488" s="1449"/>
      <c r="S488" s="1449"/>
      <c r="T488" s="1449"/>
      <c r="U488" s="1449"/>
      <c r="V488" s="1449" t="s">
        <v>2255</v>
      </c>
      <c r="W488" s="1449" t="s">
        <v>2255</v>
      </c>
      <c r="X488" s="1449" t="s">
        <v>2255</v>
      </c>
      <c r="Y488" s="1449" t="s">
        <v>2255</v>
      </c>
      <c r="Z488" s="1449" t="s">
        <v>2255</v>
      </c>
      <c r="AA488" s="1449" t="s">
        <v>2255</v>
      </c>
      <c r="AB488" s="1449" t="s">
        <v>2255</v>
      </c>
      <c r="AC488" s="1450" t="s">
        <v>2255</v>
      </c>
      <c r="AD488" s="792">
        <f t="shared" si="18"/>
        <v>0</v>
      </c>
      <c r="AE488" s="665" t="s">
        <v>3457</v>
      </c>
      <c r="AG488" s="784"/>
      <c r="AH488" s="794">
        <f ca="1">'Alimentazione CE Costi'!H831</f>
        <v>0</v>
      </c>
      <c r="AI488" s="794">
        <f ca="1">'Alimentazione CE Costi'!I831</f>
        <v>0</v>
      </c>
    </row>
    <row r="489" spans="1:35" s="793" customFormat="1">
      <c r="A489" s="803"/>
      <c r="B489" s="1462" t="s">
        <v>2256</v>
      </c>
      <c r="C489" s="1463"/>
      <c r="D489" s="1463"/>
      <c r="E489" s="1463"/>
      <c r="F489" s="1463"/>
      <c r="G489" s="1463"/>
      <c r="H489" s="1495" t="s">
        <v>2257</v>
      </c>
      <c r="I489" s="1496" t="s">
        <v>2257</v>
      </c>
      <c r="J489" s="1496" t="s">
        <v>2257</v>
      </c>
      <c r="K489" s="1496" t="s">
        <v>2257</v>
      </c>
      <c r="L489" s="1496" t="s">
        <v>2257</v>
      </c>
      <c r="M489" s="1496" t="s">
        <v>2257</v>
      </c>
      <c r="N489" s="1496" t="s">
        <v>2257</v>
      </c>
      <c r="O489" s="1496" t="s">
        <v>2257</v>
      </c>
      <c r="P489" s="1496" t="s">
        <v>2257</v>
      </c>
      <c r="Q489" s="1496" t="s">
        <v>2257</v>
      </c>
      <c r="R489" s="1496"/>
      <c r="S489" s="1496"/>
      <c r="T489" s="1496"/>
      <c r="U489" s="1496"/>
      <c r="V489" s="1496" t="s">
        <v>2257</v>
      </c>
      <c r="W489" s="1496" t="s">
        <v>2257</v>
      </c>
      <c r="X489" s="1496" t="s">
        <v>2257</v>
      </c>
      <c r="Y489" s="1496" t="s">
        <v>2257</v>
      </c>
      <c r="Z489" s="1496" t="s">
        <v>2257</v>
      </c>
      <c r="AA489" s="1496" t="s">
        <v>2257</v>
      </c>
      <c r="AB489" s="1496" t="s">
        <v>2257</v>
      </c>
      <c r="AC489" s="1497" t="s">
        <v>2257</v>
      </c>
      <c r="AD489" s="792">
        <f t="shared" si="18"/>
        <v>0</v>
      </c>
      <c r="AE489" s="803" t="s">
        <v>3457</v>
      </c>
      <c r="AF489" s="644" t="s">
        <v>3458</v>
      </c>
      <c r="AG489" s="784"/>
      <c r="AH489" s="805">
        <f ca="1">SUM(AH490:AH496)</f>
        <v>0</v>
      </c>
      <c r="AI489" s="805">
        <f ca="1">SUM(AI490:AI496)</f>
        <v>3178</v>
      </c>
    </row>
    <row r="490" spans="1:35" s="793" customFormat="1">
      <c r="A490" s="665" t="s">
        <v>2152</v>
      </c>
      <c r="B490" s="1411" t="s">
        <v>2258</v>
      </c>
      <c r="C490" s="1412"/>
      <c r="D490" s="1412"/>
      <c r="E490" s="1412"/>
      <c r="F490" s="1412"/>
      <c r="G490" s="1412"/>
      <c r="H490" s="1445" t="s">
        <v>2259</v>
      </c>
      <c r="I490" s="1446" t="s">
        <v>2259</v>
      </c>
      <c r="J490" s="1446" t="s">
        <v>2259</v>
      </c>
      <c r="K490" s="1446" t="s">
        <v>2259</v>
      </c>
      <c r="L490" s="1446" t="s">
        <v>2259</v>
      </c>
      <c r="M490" s="1446" t="s">
        <v>2259</v>
      </c>
      <c r="N490" s="1446" t="s">
        <v>2259</v>
      </c>
      <c r="O490" s="1446" t="s">
        <v>2259</v>
      </c>
      <c r="P490" s="1446" t="s">
        <v>2259</v>
      </c>
      <c r="Q490" s="1446" t="s">
        <v>2259</v>
      </c>
      <c r="R490" s="1446"/>
      <c r="S490" s="1446"/>
      <c r="T490" s="1446"/>
      <c r="U490" s="1446"/>
      <c r="V490" s="1446" t="s">
        <v>2259</v>
      </c>
      <c r="W490" s="1446" t="s">
        <v>2259</v>
      </c>
      <c r="X490" s="1446" t="s">
        <v>2259</v>
      </c>
      <c r="Y490" s="1446" t="s">
        <v>2259</v>
      </c>
      <c r="Z490" s="1446" t="s">
        <v>2259</v>
      </c>
      <c r="AA490" s="1446" t="s">
        <v>2259</v>
      </c>
      <c r="AB490" s="1446" t="s">
        <v>2259</v>
      </c>
      <c r="AC490" s="1447" t="s">
        <v>2259</v>
      </c>
      <c r="AD490" s="792">
        <f t="shared" si="18"/>
        <v>0</v>
      </c>
      <c r="AE490" s="665" t="s">
        <v>3457</v>
      </c>
      <c r="AG490" s="784"/>
      <c r="AH490" s="794">
        <f ca="1">'Alimentazione CE Costi'!H833</f>
        <v>0</v>
      </c>
      <c r="AI490" s="794">
        <f ca="1">'Alimentazione CE Costi'!I833</f>
        <v>0</v>
      </c>
    </row>
    <row r="491" spans="1:35" s="793" customFormat="1">
      <c r="A491" s="665"/>
      <c r="B491" s="1411" t="s">
        <v>2260</v>
      </c>
      <c r="C491" s="1412"/>
      <c r="D491" s="1412"/>
      <c r="E491" s="1412"/>
      <c r="F491" s="1412"/>
      <c r="G491" s="1412"/>
      <c r="H491" s="1445" t="s">
        <v>1650</v>
      </c>
      <c r="I491" s="1446" t="s">
        <v>1650</v>
      </c>
      <c r="J491" s="1446" t="s">
        <v>1650</v>
      </c>
      <c r="K491" s="1446" t="s">
        <v>1650</v>
      </c>
      <c r="L491" s="1446" t="s">
        <v>1650</v>
      </c>
      <c r="M491" s="1446" t="s">
        <v>1650</v>
      </c>
      <c r="N491" s="1446" t="s">
        <v>1650</v>
      </c>
      <c r="O491" s="1446" t="s">
        <v>1650</v>
      </c>
      <c r="P491" s="1446" t="s">
        <v>1650</v>
      </c>
      <c r="Q491" s="1446" t="s">
        <v>1650</v>
      </c>
      <c r="R491" s="1446"/>
      <c r="S491" s="1446"/>
      <c r="T491" s="1446"/>
      <c r="U491" s="1446"/>
      <c r="V491" s="1446" t="s">
        <v>1650</v>
      </c>
      <c r="W491" s="1446" t="s">
        <v>1650</v>
      </c>
      <c r="X491" s="1446" t="s">
        <v>1650</v>
      </c>
      <c r="Y491" s="1446" t="s">
        <v>1650</v>
      </c>
      <c r="Z491" s="1446" t="s">
        <v>1650</v>
      </c>
      <c r="AA491" s="1446" t="s">
        <v>1650</v>
      </c>
      <c r="AB491" s="1446" t="s">
        <v>1650</v>
      </c>
      <c r="AC491" s="1447" t="s">
        <v>1650</v>
      </c>
      <c r="AD491" s="792">
        <f t="shared" si="18"/>
        <v>0</v>
      </c>
      <c r="AE491" s="665" t="s">
        <v>3457</v>
      </c>
      <c r="AG491" s="784"/>
      <c r="AH491" s="794">
        <f ca="1">'Alimentazione CE Costi'!H834</f>
        <v>0</v>
      </c>
      <c r="AI491" s="794">
        <f ca="1">'Alimentazione CE Costi'!I834</f>
        <v>0</v>
      </c>
    </row>
    <row r="492" spans="1:35" s="793" customFormat="1">
      <c r="A492" s="665"/>
      <c r="B492" s="1411" t="s">
        <v>1651</v>
      </c>
      <c r="C492" s="1412"/>
      <c r="D492" s="1412"/>
      <c r="E492" s="1412"/>
      <c r="F492" s="1412"/>
      <c r="G492" s="1412"/>
      <c r="H492" s="1445" t="s">
        <v>1609</v>
      </c>
      <c r="I492" s="1446" t="s">
        <v>1609</v>
      </c>
      <c r="J492" s="1446" t="s">
        <v>1609</v>
      </c>
      <c r="K492" s="1446" t="s">
        <v>1609</v>
      </c>
      <c r="L492" s="1446" t="s">
        <v>1609</v>
      </c>
      <c r="M492" s="1446" t="s">
        <v>1609</v>
      </c>
      <c r="N492" s="1446" t="s">
        <v>1609</v>
      </c>
      <c r="O492" s="1446" t="s">
        <v>1609</v>
      </c>
      <c r="P492" s="1446" t="s">
        <v>1609</v>
      </c>
      <c r="Q492" s="1446" t="s">
        <v>1609</v>
      </c>
      <c r="R492" s="1446"/>
      <c r="S492" s="1446"/>
      <c r="T492" s="1446"/>
      <c r="U492" s="1446"/>
      <c r="V492" s="1446" t="s">
        <v>1609</v>
      </c>
      <c r="W492" s="1446" t="s">
        <v>1609</v>
      </c>
      <c r="X492" s="1446" t="s">
        <v>1609</v>
      </c>
      <c r="Y492" s="1446" t="s">
        <v>1609</v>
      </c>
      <c r="Z492" s="1446" t="s">
        <v>1609</v>
      </c>
      <c r="AA492" s="1446" t="s">
        <v>1609</v>
      </c>
      <c r="AB492" s="1446" t="s">
        <v>1609</v>
      </c>
      <c r="AC492" s="1447" t="s">
        <v>1609</v>
      </c>
      <c r="AD492" s="792">
        <f t="shared" si="18"/>
        <v>0</v>
      </c>
      <c r="AE492" s="665" t="s">
        <v>3457</v>
      </c>
      <c r="AG492" s="784"/>
      <c r="AH492" s="794">
        <f ca="1">'Alimentazione CE Costi'!H835</f>
        <v>0</v>
      </c>
      <c r="AI492" s="794">
        <f ca="1">'Alimentazione CE Costi'!I835</f>
        <v>0</v>
      </c>
    </row>
    <row r="493" spans="1:35" s="793" customFormat="1">
      <c r="A493" s="665"/>
      <c r="B493" s="1411" t="s">
        <v>1610</v>
      </c>
      <c r="C493" s="1412"/>
      <c r="D493" s="1412"/>
      <c r="E493" s="1412"/>
      <c r="F493" s="1412"/>
      <c r="G493" s="1412"/>
      <c r="H493" s="1445" t="s">
        <v>1611</v>
      </c>
      <c r="I493" s="1446" t="s">
        <v>1611</v>
      </c>
      <c r="J493" s="1446" t="s">
        <v>1611</v>
      </c>
      <c r="K493" s="1446" t="s">
        <v>1611</v>
      </c>
      <c r="L493" s="1446" t="s">
        <v>1611</v>
      </c>
      <c r="M493" s="1446" t="s">
        <v>1611</v>
      </c>
      <c r="N493" s="1446" t="s">
        <v>1611</v>
      </c>
      <c r="O493" s="1446" t="s">
        <v>1611</v>
      </c>
      <c r="P493" s="1446" t="s">
        <v>1611</v>
      </c>
      <c r="Q493" s="1446" t="s">
        <v>1611</v>
      </c>
      <c r="R493" s="1446"/>
      <c r="S493" s="1446"/>
      <c r="T493" s="1446"/>
      <c r="U493" s="1446"/>
      <c r="V493" s="1446" t="s">
        <v>1611</v>
      </c>
      <c r="W493" s="1446" t="s">
        <v>1611</v>
      </c>
      <c r="X493" s="1446" t="s">
        <v>1611</v>
      </c>
      <c r="Y493" s="1446" t="s">
        <v>1611</v>
      </c>
      <c r="Z493" s="1446" t="s">
        <v>1611</v>
      </c>
      <c r="AA493" s="1446" t="s">
        <v>1611</v>
      </c>
      <c r="AB493" s="1446" t="s">
        <v>1611</v>
      </c>
      <c r="AC493" s="1447" t="s">
        <v>1611</v>
      </c>
      <c r="AD493" s="792">
        <f t="shared" si="18"/>
        <v>0</v>
      </c>
      <c r="AE493" s="665" t="s">
        <v>3457</v>
      </c>
      <c r="AG493" s="784"/>
      <c r="AH493" s="794">
        <f ca="1">'Alimentazione CE Costi'!H836</f>
        <v>0</v>
      </c>
      <c r="AI493" s="794">
        <f ca="1">'Alimentazione CE Costi'!I836</f>
        <v>0</v>
      </c>
    </row>
    <row r="494" spans="1:35" s="793" customFormat="1">
      <c r="A494" s="665"/>
      <c r="B494" s="1411" t="s">
        <v>1612</v>
      </c>
      <c r="C494" s="1412"/>
      <c r="D494" s="1412"/>
      <c r="E494" s="1412"/>
      <c r="F494" s="1412"/>
      <c r="G494" s="1412"/>
      <c r="H494" s="1445" t="s">
        <v>1613</v>
      </c>
      <c r="I494" s="1446" t="s">
        <v>3242</v>
      </c>
      <c r="J494" s="1446" t="s">
        <v>3242</v>
      </c>
      <c r="K494" s="1446" t="s">
        <v>3242</v>
      </c>
      <c r="L494" s="1446" t="s">
        <v>3242</v>
      </c>
      <c r="M494" s="1446" t="s">
        <v>3242</v>
      </c>
      <c r="N494" s="1446" t="s">
        <v>3242</v>
      </c>
      <c r="O494" s="1446" t="s">
        <v>3242</v>
      </c>
      <c r="P494" s="1446" t="s">
        <v>3242</v>
      </c>
      <c r="Q494" s="1446" t="s">
        <v>3242</v>
      </c>
      <c r="R494" s="1446"/>
      <c r="S494" s="1446"/>
      <c r="T494" s="1446"/>
      <c r="U494" s="1446"/>
      <c r="V494" s="1446" t="s">
        <v>3242</v>
      </c>
      <c r="W494" s="1446" t="s">
        <v>3242</v>
      </c>
      <c r="X494" s="1446" t="s">
        <v>3242</v>
      </c>
      <c r="Y494" s="1446" t="s">
        <v>3242</v>
      </c>
      <c r="Z494" s="1446" t="s">
        <v>3242</v>
      </c>
      <c r="AA494" s="1446" t="s">
        <v>3242</v>
      </c>
      <c r="AB494" s="1446" t="s">
        <v>3242</v>
      </c>
      <c r="AC494" s="1447" t="s">
        <v>3242</v>
      </c>
      <c r="AD494" s="792">
        <f t="shared" si="18"/>
        <v>0</v>
      </c>
      <c r="AE494" s="665" t="s">
        <v>3457</v>
      </c>
      <c r="AG494" s="784"/>
      <c r="AH494" s="794">
        <f ca="1">'Alimentazione CE Costi'!H837</f>
        <v>0</v>
      </c>
      <c r="AI494" s="794">
        <f ca="1">'Alimentazione CE Costi'!I837</f>
        <v>0</v>
      </c>
    </row>
    <row r="495" spans="1:35" s="793" customFormat="1">
      <c r="A495" s="665"/>
      <c r="B495" s="1411" t="s">
        <v>3243</v>
      </c>
      <c r="C495" s="1412"/>
      <c r="D495" s="1412"/>
      <c r="E495" s="1412"/>
      <c r="F495" s="1412"/>
      <c r="G495" s="1412"/>
      <c r="H495" s="1445" t="s">
        <v>3244</v>
      </c>
      <c r="I495" s="1446" t="s">
        <v>3244</v>
      </c>
      <c r="J495" s="1446" t="s">
        <v>3244</v>
      </c>
      <c r="K495" s="1446" t="s">
        <v>3244</v>
      </c>
      <c r="L495" s="1446" t="s">
        <v>3244</v>
      </c>
      <c r="M495" s="1446" t="s">
        <v>3244</v>
      </c>
      <c r="N495" s="1446" t="s">
        <v>3244</v>
      </c>
      <c r="O495" s="1446" t="s">
        <v>3244</v>
      </c>
      <c r="P495" s="1446" t="s">
        <v>3244</v>
      </c>
      <c r="Q495" s="1446" t="s">
        <v>3244</v>
      </c>
      <c r="R495" s="1446"/>
      <c r="S495" s="1446"/>
      <c r="T495" s="1446"/>
      <c r="U495" s="1446"/>
      <c r="V495" s="1446" t="s">
        <v>3244</v>
      </c>
      <c r="W495" s="1446" t="s">
        <v>3244</v>
      </c>
      <c r="X495" s="1446" t="s">
        <v>3244</v>
      </c>
      <c r="Y495" s="1446" t="s">
        <v>3244</v>
      </c>
      <c r="Z495" s="1446" t="s">
        <v>3244</v>
      </c>
      <c r="AA495" s="1446" t="s">
        <v>3244</v>
      </c>
      <c r="AB495" s="1446" t="s">
        <v>3244</v>
      </c>
      <c r="AC495" s="1447" t="s">
        <v>3244</v>
      </c>
      <c r="AD495" s="792">
        <f t="shared" si="18"/>
        <v>0</v>
      </c>
      <c r="AE495" s="665" t="s">
        <v>3457</v>
      </c>
      <c r="AG495" s="784"/>
      <c r="AH495" s="794">
        <f ca="1">'Alimentazione CE Costi'!H838</f>
        <v>0</v>
      </c>
      <c r="AI495" s="794">
        <f ca="1">'Alimentazione CE Costi'!I838</f>
        <v>0</v>
      </c>
    </row>
    <row r="496" spans="1:35" s="793" customFormat="1">
      <c r="A496" s="665"/>
      <c r="B496" s="1411" t="s">
        <v>3245</v>
      </c>
      <c r="C496" s="1412"/>
      <c r="D496" s="1412"/>
      <c r="E496" s="1412"/>
      <c r="F496" s="1412"/>
      <c r="G496" s="1412"/>
      <c r="H496" s="1445" t="s">
        <v>3246</v>
      </c>
      <c r="I496" s="1446" t="s">
        <v>3247</v>
      </c>
      <c r="J496" s="1446" t="s">
        <v>3247</v>
      </c>
      <c r="K496" s="1446" t="s">
        <v>3247</v>
      </c>
      <c r="L496" s="1446" t="s">
        <v>3247</v>
      </c>
      <c r="M496" s="1446" t="s">
        <v>3247</v>
      </c>
      <c r="N496" s="1446" t="s">
        <v>3247</v>
      </c>
      <c r="O496" s="1446" t="s">
        <v>3247</v>
      </c>
      <c r="P496" s="1446" t="s">
        <v>3247</v>
      </c>
      <c r="Q496" s="1446" t="s">
        <v>3247</v>
      </c>
      <c r="R496" s="1446"/>
      <c r="S496" s="1446"/>
      <c r="T496" s="1446"/>
      <c r="U496" s="1446"/>
      <c r="V496" s="1446" t="s">
        <v>3247</v>
      </c>
      <c r="W496" s="1446" t="s">
        <v>3247</v>
      </c>
      <c r="X496" s="1446" t="s">
        <v>3247</v>
      </c>
      <c r="Y496" s="1446" t="s">
        <v>3247</v>
      </c>
      <c r="Z496" s="1446" t="s">
        <v>3247</v>
      </c>
      <c r="AA496" s="1446" t="s">
        <v>3247</v>
      </c>
      <c r="AB496" s="1446" t="s">
        <v>3247</v>
      </c>
      <c r="AC496" s="1447" t="s">
        <v>3247</v>
      </c>
      <c r="AD496" s="792">
        <f t="shared" si="18"/>
        <v>0</v>
      </c>
      <c r="AE496" s="665" t="s">
        <v>3457</v>
      </c>
      <c r="AG496" s="784"/>
      <c r="AH496" s="794">
        <f ca="1">'Alimentazione CE Costi'!H839</f>
        <v>0</v>
      </c>
      <c r="AI496" s="794">
        <f ca="1">'Alimentazione CE Costi'!I839</f>
        <v>3178</v>
      </c>
    </row>
    <row r="497" spans="1:35" s="793" customFormat="1" ht="16.5" thickBot="1">
      <c r="A497" s="816"/>
      <c r="B497" s="1516" t="s">
        <v>3248</v>
      </c>
      <c r="C497" s="1517"/>
      <c r="D497" s="1517"/>
      <c r="E497" s="1517"/>
      <c r="F497" s="1517"/>
      <c r="G497" s="1517"/>
      <c r="H497" s="1513" t="s">
        <v>3249</v>
      </c>
      <c r="I497" s="1514" t="s">
        <v>3249</v>
      </c>
      <c r="J497" s="1514" t="s">
        <v>3249</v>
      </c>
      <c r="K497" s="1514" t="s">
        <v>3249</v>
      </c>
      <c r="L497" s="1514" t="s">
        <v>3249</v>
      </c>
      <c r="M497" s="1514" t="s">
        <v>3249</v>
      </c>
      <c r="N497" s="1514" t="s">
        <v>3249</v>
      </c>
      <c r="O497" s="1514" t="s">
        <v>3249</v>
      </c>
      <c r="P497" s="1514" t="s">
        <v>3249</v>
      </c>
      <c r="Q497" s="1514" t="s">
        <v>3249</v>
      </c>
      <c r="R497" s="1514"/>
      <c r="S497" s="1514"/>
      <c r="T497" s="1514"/>
      <c r="U497" s="1514"/>
      <c r="V497" s="1514" t="s">
        <v>3249</v>
      </c>
      <c r="W497" s="1514" t="s">
        <v>3249</v>
      </c>
      <c r="X497" s="1514" t="s">
        <v>3249</v>
      </c>
      <c r="Y497" s="1514" t="s">
        <v>3249</v>
      </c>
      <c r="Z497" s="1514" t="s">
        <v>3249</v>
      </c>
      <c r="AA497" s="1514" t="s">
        <v>3249</v>
      </c>
      <c r="AB497" s="1514" t="s">
        <v>3249</v>
      </c>
      <c r="AC497" s="1515" t="s">
        <v>3249</v>
      </c>
      <c r="AD497" s="792">
        <f t="shared" si="18"/>
        <v>0</v>
      </c>
      <c r="AE497" s="816" t="s">
        <v>3457</v>
      </c>
      <c r="AG497" s="784"/>
      <c r="AH497" s="794">
        <f ca="1">'Alimentazione CE Costi'!H840</f>
        <v>0</v>
      </c>
      <c r="AI497" s="794">
        <f ca="1">'Alimentazione CE Costi'!I840</f>
        <v>113</v>
      </c>
    </row>
    <row r="498" spans="1:35" s="793" customFormat="1" ht="16.5" thickBot="1">
      <c r="A498" s="845"/>
      <c r="B498" s="1485" t="s">
        <v>3250</v>
      </c>
      <c r="C498" s="1486"/>
      <c r="D498" s="1486"/>
      <c r="E498" s="1486"/>
      <c r="F498" s="1486"/>
      <c r="G498" s="1486"/>
      <c r="H498" s="1487" t="s">
        <v>1628</v>
      </c>
      <c r="I498" s="1488" t="s">
        <v>1628</v>
      </c>
      <c r="J498" s="1488" t="s">
        <v>1628</v>
      </c>
      <c r="K498" s="1488" t="s">
        <v>1628</v>
      </c>
      <c r="L498" s="1488" t="s">
        <v>1628</v>
      </c>
      <c r="M498" s="1488" t="s">
        <v>1628</v>
      </c>
      <c r="N498" s="1488" t="s">
        <v>1628</v>
      </c>
      <c r="O498" s="1488" t="s">
        <v>1628</v>
      </c>
      <c r="P498" s="1488" t="s">
        <v>1628</v>
      </c>
      <c r="Q498" s="1488" t="s">
        <v>1628</v>
      </c>
      <c r="R498" s="1488"/>
      <c r="S498" s="1488"/>
      <c r="T498" s="1488"/>
      <c r="U498" s="1488"/>
      <c r="V498" s="1488" t="s">
        <v>1628</v>
      </c>
      <c r="W498" s="1488" t="s">
        <v>1628</v>
      </c>
      <c r="X498" s="1488" t="s">
        <v>1628</v>
      </c>
      <c r="Y498" s="1488" t="s">
        <v>1628</v>
      </c>
      <c r="Z498" s="1488" t="s">
        <v>1628</v>
      </c>
      <c r="AA498" s="1488" t="s">
        <v>1628</v>
      </c>
      <c r="AB498" s="1488" t="s">
        <v>1628</v>
      </c>
      <c r="AC498" s="1489" t="s">
        <v>1628</v>
      </c>
      <c r="AD498" s="849">
        <f>AD442-AD467</f>
        <v>0</v>
      </c>
      <c r="AE498" s="850" t="s">
        <v>3132</v>
      </c>
      <c r="AF498" s="644" t="s">
        <v>3458</v>
      </c>
      <c r="AG498" s="784"/>
      <c r="AH498" s="851">
        <f>AH442-AH467</f>
        <v>0</v>
      </c>
      <c r="AI498" s="851">
        <f>AI442-AI467</f>
        <v>3410</v>
      </c>
    </row>
    <row r="499" spans="1:35" s="793" customFormat="1">
      <c r="A499" s="822"/>
      <c r="B499" s="1521" t="s">
        <v>1629</v>
      </c>
      <c r="C499" s="1522"/>
      <c r="D499" s="1522"/>
      <c r="E499" s="1522"/>
      <c r="F499" s="1522"/>
      <c r="G499" s="1522"/>
      <c r="H499" s="1518" t="s">
        <v>1630</v>
      </c>
      <c r="I499" s="1519" t="s">
        <v>1630</v>
      </c>
      <c r="J499" s="1519" t="s">
        <v>1630</v>
      </c>
      <c r="K499" s="1519" t="s">
        <v>1630</v>
      </c>
      <c r="L499" s="1519" t="s">
        <v>1630</v>
      </c>
      <c r="M499" s="1519" t="s">
        <v>1630</v>
      </c>
      <c r="N499" s="1519" t="s">
        <v>1630</v>
      </c>
      <c r="O499" s="1519" t="s">
        <v>1630</v>
      </c>
      <c r="P499" s="1519" t="s">
        <v>1630</v>
      </c>
      <c r="Q499" s="1519" t="s">
        <v>1630</v>
      </c>
      <c r="R499" s="1519"/>
      <c r="S499" s="1519"/>
      <c r="T499" s="1519"/>
      <c r="U499" s="1519"/>
      <c r="V499" s="1519" t="s">
        <v>1630</v>
      </c>
      <c r="W499" s="1519" t="s">
        <v>1630</v>
      </c>
      <c r="X499" s="1519" t="s">
        <v>1630</v>
      </c>
      <c r="Y499" s="1519" t="s">
        <v>1630</v>
      </c>
      <c r="Z499" s="1519" t="s">
        <v>1630</v>
      </c>
      <c r="AA499" s="1519" t="s">
        <v>1630</v>
      </c>
      <c r="AB499" s="1519" t="s">
        <v>1630</v>
      </c>
      <c r="AC499" s="1520" t="s">
        <v>1630</v>
      </c>
      <c r="AD499" s="860">
        <f>AD136-AD417+AD436+AD440+AD498</f>
        <v>2590</v>
      </c>
      <c r="AE499" s="861" t="s">
        <v>3132</v>
      </c>
      <c r="AG499" s="784"/>
      <c r="AH499" s="862">
        <f>AH136-AH417+AH436+AH440+AH498</f>
        <v>2589863</v>
      </c>
      <c r="AI499" s="862">
        <f>AI136-AI417+AI436+AI440+AI498</f>
        <v>2608788</v>
      </c>
    </row>
    <row r="500" spans="1:35" s="793" customFormat="1">
      <c r="A500" s="665"/>
      <c r="B500" s="1508"/>
      <c r="C500" s="1509"/>
      <c r="D500" s="1509"/>
      <c r="E500" s="1509"/>
      <c r="F500" s="1509"/>
      <c r="G500" s="1509"/>
      <c r="H500" s="1523" t="s">
        <v>1631</v>
      </c>
      <c r="I500" s="1524" t="s">
        <v>1631</v>
      </c>
      <c r="J500" s="1524" t="s">
        <v>1631</v>
      </c>
      <c r="K500" s="1524" t="s">
        <v>1631</v>
      </c>
      <c r="L500" s="1524" t="s">
        <v>1631</v>
      </c>
      <c r="M500" s="1524" t="s">
        <v>1631</v>
      </c>
      <c r="N500" s="1524" t="s">
        <v>1631</v>
      </c>
      <c r="O500" s="1524" t="s">
        <v>1631</v>
      </c>
      <c r="P500" s="1524" t="s">
        <v>1631</v>
      </c>
      <c r="Q500" s="1524" t="s">
        <v>1631</v>
      </c>
      <c r="R500" s="1524"/>
      <c r="S500" s="1524"/>
      <c r="T500" s="1524"/>
      <c r="U500" s="1524"/>
      <c r="V500" s="1524" t="s">
        <v>1631</v>
      </c>
      <c r="W500" s="1524" t="s">
        <v>1631</v>
      </c>
      <c r="X500" s="1524" t="s">
        <v>1631</v>
      </c>
      <c r="Y500" s="1524" t="s">
        <v>1631</v>
      </c>
      <c r="Z500" s="1524" t="s">
        <v>1631</v>
      </c>
      <c r="AA500" s="1524" t="s">
        <v>1631</v>
      </c>
      <c r="AB500" s="1524" t="s">
        <v>1631</v>
      </c>
      <c r="AC500" s="1525" t="s">
        <v>1631</v>
      </c>
      <c r="AD500" s="863"/>
      <c r="AE500" s="665" t="s">
        <v>3457</v>
      </c>
      <c r="AG500" s="784"/>
      <c r="AH500" s="831"/>
      <c r="AI500" s="831"/>
    </row>
    <row r="501" spans="1:35" s="793" customFormat="1">
      <c r="A501" s="782"/>
      <c r="B501" s="1413" t="s">
        <v>1632</v>
      </c>
      <c r="C501" s="1414"/>
      <c r="D501" s="1414"/>
      <c r="E501" s="1414"/>
      <c r="F501" s="1414"/>
      <c r="G501" s="1414"/>
      <c r="H501" s="1415" t="s">
        <v>1633</v>
      </c>
      <c r="I501" s="1416" t="s">
        <v>1633</v>
      </c>
      <c r="J501" s="1416" t="s">
        <v>1633</v>
      </c>
      <c r="K501" s="1416" t="s">
        <v>1633</v>
      </c>
      <c r="L501" s="1416" t="s">
        <v>1633</v>
      </c>
      <c r="M501" s="1416" t="s">
        <v>1633</v>
      </c>
      <c r="N501" s="1416" t="s">
        <v>1633</v>
      </c>
      <c r="O501" s="1416" t="s">
        <v>1633</v>
      </c>
      <c r="P501" s="1416" t="s">
        <v>1633</v>
      </c>
      <c r="Q501" s="1416" t="s">
        <v>1633</v>
      </c>
      <c r="R501" s="1416"/>
      <c r="S501" s="1416"/>
      <c r="T501" s="1416"/>
      <c r="U501" s="1416"/>
      <c r="V501" s="1416" t="s">
        <v>1633</v>
      </c>
      <c r="W501" s="1416" t="s">
        <v>1633</v>
      </c>
      <c r="X501" s="1416" t="s">
        <v>1633</v>
      </c>
      <c r="Y501" s="1416" t="s">
        <v>1633</v>
      </c>
      <c r="Z501" s="1416" t="s">
        <v>1633</v>
      </c>
      <c r="AA501" s="1416" t="s">
        <v>1633</v>
      </c>
      <c r="AB501" s="1416" t="s">
        <v>1633</v>
      </c>
      <c r="AC501" s="1417" t="s">
        <v>1633</v>
      </c>
      <c r="AD501" s="783">
        <f>SUM(AD502:AD505)</f>
        <v>2565</v>
      </c>
      <c r="AE501" s="782" t="s">
        <v>3457</v>
      </c>
      <c r="AF501" s="644" t="s">
        <v>3458</v>
      </c>
      <c r="AG501" s="784"/>
      <c r="AH501" s="785">
        <f>SUM(AH502:AH505)</f>
        <v>2564863</v>
      </c>
      <c r="AI501" s="785">
        <f>SUM(AI502:AI505)</f>
        <v>2581579</v>
      </c>
    </row>
    <row r="502" spans="1:35" s="793" customFormat="1">
      <c r="A502" s="827"/>
      <c r="B502" s="1411" t="s">
        <v>1634</v>
      </c>
      <c r="C502" s="1412"/>
      <c r="D502" s="1412"/>
      <c r="E502" s="1412"/>
      <c r="F502" s="1412"/>
      <c r="G502" s="1412"/>
      <c r="H502" s="1448" t="s">
        <v>729</v>
      </c>
      <c r="I502" s="1449" t="s">
        <v>729</v>
      </c>
      <c r="J502" s="1449" t="s">
        <v>729</v>
      </c>
      <c r="K502" s="1449" t="s">
        <v>729</v>
      </c>
      <c r="L502" s="1449" t="s">
        <v>729</v>
      </c>
      <c r="M502" s="1449" t="s">
        <v>729</v>
      </c>
      <c r="N502" s="1449" t="s">
        <v>729</v>
      </c>
      <c r="O502" s="1449" t="s">
        <v>729</v>
      </c>
      <c r="P502" s="1449" t="s">
        <v>729</v>
      </c>
      <c r="Q502" s="1449" t="s">
        <v>729</v>
      </c>
      <c r="R502" s="1449"/>
      <c r="S502" s="1449"/>
      <c r="T502" s="1449"/>
      <c r="U502" s="1449"/>
      <c r="V502" s="1449" t="s">
        <v>729</v>
      </c>
      <c r="W502" s="1449" t="s">
        <v>729</v>
      </c>
      <c r="X502" s="1449" t="s">
        <v>729</v>
      </c>
      <c r="Y502" s="1449" t="s">
        <v>729</v>
      </c>
      <c r="Z502" s="1449" t="s">
        <v>729</v>
      </c>
      <c r="AA502" s="1449" t="s">
        <v>729</v>
      </c>
      <c r="AB502" s="1449" t="s">
        <v>729</v>
      </c>
      <c r="AC502" s="1450" t="s">
        <v>729</v>
      </c>
      <c r="AD502" s="792">
        <f>ROUND((AH502/1000),0)</f>
        <v>2339</v>
      </c>
      <c r="AE502" s="665" t="s">
        <v>3457</v>
      </c>
      <c r="AG502" s="784"/>
      <c r="AH502" s="794">
        <f ca="1">'Alimentazione CE Costi'!H842</f>
        <v>2338738</v>
      </c>
      <c r="AI502" s="794">
        <f ca="1">'Alimentazione CE Costi'!I842</f>
        <v>2376146</v>
      </c>
    </row>
    <row r="503" spans="1:35" s="793" customFormat="1">
      <c r="A503" s="827"/>
      <c r="B503" s="1411" t="s">
        <v>1635</v>
      </c>
      <c r="C503" s="1412"/>
      <c r="D503" s="1412"/>
      <c r="E503" s="1412"/>
      <c r="F503" s="1412"/>
      <c r="G503" s="1412"/>
      <c r="H503" s="1448" t="s">
        <v>1989</v>
      </c>
      <c r="I503" s="1449" t="s">
        <v>1989</v>
      </c>
      <c r="J503" s="1449" t="s">
        <v>1989</v>
      </c>
      <c r="K503" s="1449" t="s">
        <v>1989</v>
      </c>
      <c r="L503" s="1449" t="s">
        <v>1989</v>
      </c>
      <c r="M503" s="1449" t="s">
        <v>1989</v>
      </c>
      <c r="N503" s="1449" t="s">
        <v>1989</v>
      </c>
      <c r="O503" s="1449" t="s">
        <v>1989</v>
      </c>
      <c r="P503" s="1449" t="s">
        <v>1989</v>
      </c>
      <c r="Q503" s="1449" t="s">
        <v>1989</v>
      </c>
      <c r="R503" s="1449"/>
      <c r="S503" s="1449"/>
      <c r="T503" s="1449"/>
      <c r="U503" s="1449"/>
      <c r="V503" s="1449" t="s">
        <v>1989</v>
      </c>
      <c r="W503" s="1449" t="s">
        <v>1989</v>
      </c>
      <c r="X503" s="1449" t="s">
        <v>1989</v>
      </c>
      <c r="Y503" s="1449" t="s">
        <v>1989</v>
      </c>
      <c r="Z503" s="1449" t="s">
        <v>1989</v>
      </c>
      <c r="AA503" s="1449" t="s">
        <v>1989</v>
      </c>
      <c r="AB503" s="1449" t="s">
        <v>1989</v>
      </c>
      <c r="AC503" s="1450" t="s">
        <v>1989</v>
      </c>
      <c r="AD503" s="792">
        <f>ROUND((AH503/1000),0)</f>
        <v>178</v>
      </c>
      <c r="AE503" s="665" t="s">
        <v>3457</v>
      </c>
      <c r="AG503" s="784"/>
      <c r="AH503" s="794">
        <f ca="1">'Alimentazione CE Costi'!H843</f>
        <v>177821</v>
      </c>
      <c r="AI503" s="794">
        <f ca="1">'Alimentazione CE Costi'!I843</f>
        <v>157129</v>
      </c>
    </row>
    <row r="504" spans="1:35" s="793" customFormat="1">
      <c r="A504" s="827"/>
      <c r="B504" s="1411" t="s">
        <v>1636</v>
      </c>
      <c r="C504" s="1412"/>
      <c r="D504" s="1412"/>
      <c r="E504" s="1412"/>
      <c r="F504" s="1412"/>
      <c r="G504" s="1412"/>
      <c r="H504" s="1448" t="s">
        <v>2509</v>
      </c>
      <c r="I504" s="1449" t="s">
        <v>2509</v>
      </c>
      <c r="J504" s="1449" t="s">
        <v>2509</v>
      </c>
      <c r="K504" s="1449" t="s">
        <v>2509</v>
      </c>
      <c r="L504" s="1449" t="s">
        <v>2509</v>
      </c>
      <c r="M504" s="1449" t="s">
        <v>2509</v>
      </c>
      <c r="N504" s="1449" t="s">
        <v>2509</v>
      </c>
      <c r="O504" s="1449" t="s">
        <v>2509</v>
      </c>
      <c r="P504" s="1449" t="s">
        <v>2509</v>
      </c>
      <c r="Q504" s="1449" t="s">
        <v>2509</v>
      </c>
      <c r="R504" s="1449"/>
      <c r="S504" s="1449"/>
      <c r="T504" s="1449"/>
      <c r="U504" s="1449"/>
      <c r="V504" s="1449" t="s">
        <v>2509</v>
      </c>
      <c r="W504" s="1449" t="s">
        <v>2509</v>
      </c>
      <c r="X504" s="1449" t="s">
        <v>2509</v>
      </c>
      <c r="Y504" s="1449" t="s">
        <v>2509</v>
      </c>
      <c r="Z504" s="1449" t="s">
        <v>2509</v>
      </c>
      <c r="AA504" s="1449" t="s">
        <v>2509</v>
      </c>
      <c r="AB504" s="1449" t="s">
        <v>2509</v>
      </c>
      <c r="AC504" s="1450" t="s">
        <v>2509</v>
      </c>
      <c r="AD504" s="792">
        <f>ROUND((AH504/1000),0)</f>
        <v>48</v>
      </c>
      <c r="AE504" s="665" t="s">
        <v>3457</v>
      </c>
      <c r="AG504" s="784"/>
      <c r="AH504" s="794">
        <f ca="1">'Alimentazione CE Costi'!H844</f>
        <v>48304</v>
      </c>
      <c r="AI504" s="794">
        <f ca="1">'Alimentazione CE Costi'!I844</f>
        <v>48304</v>
      </c>
    </row>
    <row r="505" spans="1:35" s="793" customFormat="1">
      <c r="A505" s="827"/>
      <c r="B505" s="1411" t="s">
        <v>1637</v>
      </c>
      <c r="C505" s="1412"/>
      <c r="D505" s="1412"/>
      <c r="E505" s="1412"/>
      <c r="F505" s="1412"/>
      <c r="G505" s="1412"/>
      <c r="H505" s="1448" t="s">
        <v>2510</v>
      </c>
      <c r="I505" s="1449" t="s">
        <v>2511</v>
      </c>
      <c r="J505" s="1449" t="s">
        <v>2511</v>
      </c>
      <c r="K505" s="1449" t="s">
        <v>2511</v>
      </c>
      <c r="L505" s="1449" t="s">
        <v>2511</v>
      </c>
      <c r="M505" s="1449" t="s">
        <v>2511</v>
      </c>
      <c r="N505" s="1449" t="s">
        <v>2511</v>
      </c>
      <c r="O505" s="1449" t="s">
        <v>2511</v>
      </c>
      <c r="P505" s="1449" t="s">
        <v>2511</v>
      </c>
      <c r="Q505" s="1449" t="s">
        <v>2511</v>
      </c>
      <c r="R505" s="1449"/>
      <c r="S505" s="1449"/>
      <c r="T505" s="1449"/>
      <c r="U505" s="1449"/>
      <c r="V505" s="1449" t="s">
        <v>2511</v>
      </c>
      <c r="W505" s="1449" t="s">
        <v>2511</v>
      </c>
      <c r="X505" s="1449" t="s">
        <v>2511</v>
      </c>
      <c r="Y505" s="1449" t="s">
        <v>2511</v>
      </c>
      <c r="Z505" s="1449" t="s">
        <v>2511</v>
      </c>
      <c r="AA505" s="1449" t="s">
        <v>2511</v>
      </c>
      <c r="AB505" s="1449" t="s">
        <v>2511</v>
      </c>
      <c r="AC505" s="1450" t="s">
        <v>2511</v>
      </c>
      <c r="AD505" s="792">
        <f>ROUND((AH505/1000),0)</f>
        <v>0</v>
      </c>
      <c r="AE505" s="665" t="s">
        <v>3457</v>
      </c>
      <c r="AG505" s="784"/>
      <c r="AH505" s="794">
        <f ca="1">'Alimentazione CE Costi'!H845</f>
        <v>0</v>
      </c>
      <c r="AI505" s="794">
        <f ca="1">'Alimentazione CE Costi'!I845</f>
        <v>0</v>
      </c>
    </row>
    <row r="506" spans="1:35" s="793" customFormat="1">
      <c r="A506" s="782"/>
      <c r="B506" s="1413" t="s">
        <v>1638</v>
      </c>
      <c r="C506" s="1414"/>
      <c r="D506" s="1414"/>
      <c r="E506" s="1414"/>
      <c r="F506" s="1414"/>
      <c r="G506" s="1414"/>
      <c r="H506" s="1415" t="s">
        <v>1639</v>
      </c>
      <c r="I506" s="1416" t="s">
        <v>1639</v>
      </c>
      <c r="J506" s="1416" t="s">
        <v>1639</v>
      </c>
      <c r="K506" s="1416" t="s">
        <v>1639</v>
      </c>
      <c r="L506" s="1416" t="s">
        <v>1639</v>
      </c>
      <c r="M506" s="1416" t="s">
        <v>1639</v>
      </c>
      <c r="N506" s="1416" t="s">
        <v>1639</v>
      </c>
      <c r="O506" s="1416" t="s">
        <v>1639</v>
      </c>
      <c r="P506" s="1416" t="s">
        <v>1639</v>
      </c>
      <c r="Q506" s="1416" t="s">
        <v>1639</v>
      </c>
      <c r="R506" s="1416"/>
      <c r="S506" s="1416"/>
      <c r="T506" s="1416"/>
      <c r="U506" s="1416"/>
      <c r="V506" s="1416" t="s">
        <v>1639</v>
      </c>
      <c r="W506" s="1416" t="s">
        <v>1639</v>
      </c>
      <c r="X506" s="1416" t="s">
        <v>1639</v>
      </c>
      <c r="Y506" s="1416" t="s">
        <v>1639</v>
      </c>
      <c r="Z506" s="1416" t="s">
        <v>1639</v>
      </c>
      <c r="AA506" s="1416" t="s">
        <v>1639</v>
      </c>
      <c r="AB506" s="1416" t="s">
        <v>1639</v>
      </c>
      <c r="AC506" s="1417" t="s">
        <v>1639</v>
      </c>
      <c r="AD506" s="783">
        <f>SUM(AD507:AD508)</f>
        <v>25</v>
      </c>
      <c r="AE506" s="782" t="s">
        <v>3457</v>
      </c>
      <c r="AF506" s="644" t="s">
        <v>3458</v>
      </c>
      <c r="AG506" s="784"/>
      <c r="AH506" s="785">
        <f ca="1">SUM(AH507:AH508)</f>
        <v>25000</v>
      </c>
      <c r="AI506" s="785">
        <f ca="1">SUM(AI507:AI508)</f>
        <v>25000</v>
      </c>
    </row>
    <row r="507" spans="1:35" s="793" customFormat="1">
      <c r="A507" s="665"/>
      <c r="B507" s="1411" t="s">
        <v>1640</v>
      </c>
      <c r="C507" s="1412"/>
      <c r="D507" s="1412"/>
      <c r="E507" s="1412"/>
      <c r="F507" s="1412"/>
      <c r="G507" s="1412"/>
      <c r="H507" s="1448" t="s">
        <v>1641</v>
      </c>
      <c r="I507" s="1449" t="s">
        <v>1641</v>
      </c>
      <c r="J507" s="1449" t="s">
        <v>1641</v>
      </c>
      <c r="K507" s="1449" t="s">
        <v>1641</v>
      </c>
      <c r="L507" s="1449" t="s">
        <v>1641</v>
      </c>
      <c r="M507" s="1449" t="s">
        <v>1641</v>
      </c>
      <c r="N507" s="1449" t="s">
        <v>1641</v>
      </c>
      <c r="O507" s="1449" t="s">
        <v>1641</v>
      </c>
      <c r="P507" s="1449" t="s">
        <v>1641</v>
      </c>
      <c r="Q507" s="1449" t="s">
        <v>1641</v>
      </c>
      <c r="R507" s="1449"/>
      <c r="S507" s="1449"/>
      <c r="T507" s="1449"/>
      <c r="U507" s="1449"/>
      <c r="V507" s="1449" t="s">
        <v>1641</v>
      </c>
      <c r="W507" s="1449" t="s">
        <v>1641</v>
      </c>
      <c r="X507" s="1449" t="s">
        <v>1641</v>
      </c>
      <c r="Y507" s="1449" t="s">
        <v>1641</v>
      </c>
      <c r="Z507" s="1449" t="s">
        <v>1641</v>
      </c>
      <c r="AA507" s="1449" t="s">
        <v>1641</v>
      </c>
      <c r="AB507" s="1449" t="s">
        <v>1641</v>
      </c>
      <c r="AC507" s="1450" t="s">
        <v>1641</v>
      </c>
      <c r="AD507" s="792">
        <f>ROUND((AH507/1000),0)</f>
        <v>25</v>
      </c>
      <c r="AE507" s="665" t="s">
        <v>3457</v>
      </c>
      <c r="AG507" s="784"/>
      <c r="AH507" s="794">
        <f ca="1">'Alimentazione CE Costi'!H847</f>
        <v>25000</v>
      </c>
      <c r="AI507" s="794">
        <f ca="1">'Alimentazione CE Costi'!I847</f>
        <v>25000</v>
      </c>
    </row>
    <row r="508" spans="1:35" s="793" customFormat="1">
      <c r="A508" s="665"/>
      <c r="B508" s="1411" t="s">
        <v>565</v>
      </c>
      <c r="C508" s="1412"/>
      <c r="D508" s="1412"/>
      <c r="E508" s="1412"/>
      <c r="F508" s="1412"/>
      <c r="G508" s="1412"/>
      <c r="H508" s="1448" t="s">
        <v>566</v>
      </c>
      <c r="I508" s="1449" t="s">
        <v>566</v>
      </c>
      <c r="J508" s="1449" t="s">
        <v>566</v>
      </c>
      <c r="K508" s="1449" t="s">
        <v>566</v>
      </c>
      <c r="L508" s="1449" t="s">
        <v>566</v>
      </c>
      <c r="M508" s="1449" t="s">
        <v>566</v>
      </c>
      <c r="N508" s="1449" t="s">
        <v>566</v>
      </c>
      <c r="O508" s="1449" t="s">
        <v>566</v>
      </c>
      <c r="P508" s="1449" t="s">
        <v>566</v>
      </c>
      <c r="Q508" s="1449" t="s">
        <v>566</v>
      </c>
      <c r="R508" s="1449"/>
      <c r="S508" s="1449"/>
      <c r="T508" s="1449"/>
      <c r="U508" s="1449"/>
      <c r="V508" s="1449" t="s">
        <v>566</v>
      </c>
      <c r="W508" s="1449" t="s">
        <v>566</v>
      </c>
      <c r="X508" s="1449" t="s">
        <v>566</v>
      </c>
      <c r="Y508" s="1449" t="s">
        <v>566</v>
      </c>
      <c r="Z508" s="1449" t="s">
        <v>566</v>
      </c>
      <c r="AA508" s="1449" t="s">
        <v>566</v>
      </c>
      <c r="AB508" s="1449" t="s">
        <v>566</v>
      </c>
      <c r="AC508" s="1450" t="s">
        <v>566</v>
      </c>
      <c r="AD508" s="792">
        <f>ROUND((AH508/1000),0)</f>
        <v>0</v>
      </c>
      <c r="AE508" s="665" t="s">
        <v>3457</v>
      </c>
      <c r="AG508" s="784"/>
      <c r="AH508" s="794">
        <f ca="1">'Alimentazione CE Costi'!H848</f>
        <v>0</v>
      </c>
      <c r="AI508" s="794">
        <f ca="1">'Alimentazione CE Costi'!I848</f>
        <v>0</v>
      </c>
    </row>
    <row r="509" spans="1:35" s="793" customFormat="1">
      <c r="A509" s="782"/>
      <c r="B509" s="1413" t="s">
        <v>567</v>
      </c>
      <c r="C509" s="1414"/>
      <c r="D509" s="1414"/>
      <c r="E509" s="1414"/>
      <c r="F509" s="1414"/>
      <c r="G509" s="1414"/>
      <c r="H509" s="1415" t="s">
        <v>568</v>
      </c>
      <c r="I509" s="1416" t="s">
        <v>568</v>
      </c>
      <c r="J509" s="1416" t="s">
        <v>568</v>
      </c>
      <c r="K509" s="1416" t="s">
        <v>568</v>
      </c>
      <c r="L509" s="1416" t="s">
        <v>568</v>
      </c>
      <c r="M509" s="1416" t="s">
        <v>568</v>
      </c>
      <c r="N509" s="1416" t="s">
        <v>568</v>
      </c>
      <c r="O509" s="1416" t="s">
        <v>568</v>
      </c>
      <c r="P509" s="1416" t="s">
        <v>568</v>
      </c>
      <c r="Q509" s="1416" t="s">
        <v>568</v>
      </c>
      <c r="R509" s="1416"/>
      <c r="S509" s="1416"/>
      <c r="T509" s="1416"/>
      <c r="U509" s="1416"/>
      <c r="V509" s="1416" t="s">
        <v>568</v>
      </c>
      <c r="W509" s="1416" t="s">
        <v>568</v>
      </c>
      <c r="X509" s="1416" t="s">
        <v>568</v>
      </c>
      <c r="Y509" s="1416" t="s">
        <v>568</v>
      </c>
      <c r="Z509" s="1416" t="s">
        <v>568</v>
      </c>
      <c r="AA509" s="1416" t="s">
        <v>568</v>
      </c>
      <c r="AB509" s="1416" t="s">
        <v>568</v>
      </c>
      <c r="AC509" s="1417" t="s">
        <v>568</v>
      </c>
      <c r="AD509" s="783">
        <f>ROUND((AH509/1000),0)</f>
        <v>0</v>
      </c>
      <c r="AE509" s="782" t="s">
        <v>3457</v>
      </c>
      <c r="AF509" s="644"/>
      <c r="AG509" s="784"/>
      <c r="AH509" s="785">
        <f ca="1">'Alimentazione CE Costi'!H849</f>
        <v>0</v>
      </c>
      <c r="AI509" s="785">
        <f ca="1">'Alimentazione CE Costi'!H849</f>
        <v>0</v>
      </c>
    </row>
    <row r="510" spans="1:35" s="793" customFormat="1" ht="16.5" thickBot="1">
      <c r="A510" s="816"/>
      <c r="B510" s="1534" t="s">
        <v>569</v>
      </c>
      <c r="C510" s="1535"/>
      <c r="D510" s="1535"/>
      <c r="E510" s="1535"/>
      <c r="F510" s="1535"/>
      <c r="G510" s="1535"/>
      <c r="H510" s="1536" t="s">
        <v>570</v>
      </c>
      <c r="I510" s="1537" t="s">
        <v>570</v>
      </c>
      <c r="J510" s="1537" t="s">
        <v>570</v>
      </c>
      <c r="K510" s="1537" t="s">
        <v>570</v>
      </c>
      <c r="L510" s="1537" t="s">
        <v>570</v>
      </c>
      <c r="M510" s="1537" t="s">
        <v>570</v>
      </c>
      <c r="N510" s="1537" t="s">
        <v>570</v>
      </c>
      <c r="O510" s="1537" t="s">
        <v>570</v>
      </c>
      <c r="P510" s="1537" t="s">
        <v>570</v>
      </c>
      <c r="Q510" s="1537" t="s">
        <v>570</v>
      </c>
      <c r="R510" s="1537"/>
      <c r="S510" s="1537"/>
      <c r="T510" s="1537"/>
      <c r="U510" s="1537"/>
      <c r="V510" s="1537" t="s">
        <v>570</v>
      </c>
      <c r="W510" s="1537" t="s">
        <v>570</v>
      </c>
      <c r="X510" s="1537" t="s">
        <v>570</v>
      </c>
      <c r="Y510" s="1537" t="s">
        <v>570</v>
      </c>
      <c r="Z510" s="1537" t="s">
        <v>570</v>
      </c>
      <c r="AA510" s="1537" t="s">
        <v>570</v>
      </c>
      <c r="AB510" s="1537" t="s">
        <v>570</v>
      </c>
      <c r="AC510" s="1538" t="s">
        <v>570</v>
      </c>
      <c r="AD510" s="864">
        <f>AD501+AD506+AD509</f>
        <v>2590</v>
      </c>
      <c r="AE510" s="816" t="s">
        <v>3457</v>
      </c>
      <c r="AF510" s="644" t="s">
        <v>3458</v>
      </c>
      <c r="AG510" s="784"/>
      <c r="AH510" s="865">
        <f>AH501+AH506+AH509</f>
        <v>2589863</v>
      </c>
      <c r="AI510" s="865">
        <f>AI501+AI506+AI509</f>
        <v>2606579</v>
      </c>
    </row>
    <row r="511" spans="1:35" s="793" customFormat="1" ht="16.5" thickBot="1">
      <c r="A511" s="866"/>
      <c r="B511" s="1539" t="s">
        <v>571</v>
      </c>
      <c r="C511" s="1540"/>
      <c r="D511" s="1540"/>
      <c r="E511" s="1540"/>
      <c r="F511" s="1540"/>
      <c r="G511" s="1540"/>
      <c r="H511" s="1531" t="s">
        <v>572</v>
      </c>
      <c r="I511" s="1532" t="s">
        <v>572</v>
      </c>
      <c r="J511" s="1532" t="s">
        <v>572</v>
      </c>
      <c r="K511" s="1532" t="s">
        <v>572</v>
      </c>
      <c r="L511" s="1532" t="s">
        <v>572</v>
      </c>
      <c r="M511" s="1532" t="s">
        <v>572</v>
      </c>
      <c r="N511" s="1532" t="s">
        <v>572</v>
      </c>
      <c r="O511" s="1532" t="s">
        <v>572</v>
      </c>
      <c r="P511" s="1532" t="s">
        <v>572</v>
      </c>
      <c r="Q511" s="1532" t="s">
        <v>572</v>
      </c>
      <c r="R511" s="1532"/>
      <c r="S511" s="1532"/>
      <c r="T511" s="1532"/>
      <c r="U511" s="1532"/>
      <c r="V511" s="1532" t="s">
        <v>572</v>
      </c>
      <c r="W511" s="1532" t="s">
        <v>572</v>
      </c>
      <c r="X511" s="1532" t="s">
        <v>572</v>
      </c>
      <c r="Y511" s="1532" t="s">
        <v>572</v>
      </c>
      <c r="Z511" s="1532" t="s">
        <v>572</v>
      </c>
      <c r="AA511" s="1532" t="s">
        <v>572</v>
      </c>
      <c r="AB511" s="1532" t="s">
        <v>572</v>
      </c>
      <c r="AC511" s="1533" t="s">
        <v>572</v>
      </c>
      <c r="AD511" s="867">
        <f>AD499-AD510</f>
        <v>0</v>
      </c>
      <c r="AE511" s="868" t="s">
        <v>3132</v>
      </c>
      <c r="AF511" s="644" t="s">
        <v>3458</v>
      </c>
      <c r="AG511" s="784"/>
      <c r="AH511" s="869">
        <f>AH499-AH510</f>
        <v>0</v>
      </c>
      <c r="AI511" s="869">
        <f>AI499-AI510</f>
        <v>2209</v>
      </c>
    </row>
    <row r="512" spans="1:35" s="793" customFormat="1">
      <c r="A512" s="870"/>
      <c r="C512" s="753"/>
      <c r="D512" s="753"/>
      <c r="E512" s="753"/>
      <c r="F512" s="753"/>
      <c r="G512" s="753"/>
      <c r="H512" s="753"/>
      <c r="I512" s="753"/>
      <c r="J512" s="753"/>
      <c r="K512" s="753"/>
      <c r="L512" s="753"/>
      <c r="M512" s="753"/>
      <c r="N512" s="753"/>
      <c r="O512" s="753"/>
      <c r="P512" s="753"/>
      <c r="Q512" s="753"/>
      <c r="R512" s="753"/>
      <c r="S512" s="753"/>
      <c r="T512" s="753"/>
      <c r="U512" s="753"/>
      <c r="V512" s="753"/>
      <c r="W512" s="753"/>
      <c r="X512" s="753"/>
      <c r="Y512" s="753"/>
      <c r="Z512" s="753"/>
      <c r="AA512" s="753"/>
      <c r="AB512" s="753"/>
      <c r="AC512" s="753"/>
      <c r="AD512" s="753"/>
      <c r="AE512" s="753"/>
      <c r="AF512" s="753"/>
      <c r="AG512" s="753"/>
      <c r="AH512" s="871"/>
    </row>
    <row r="513" spans="1:34" s="793" customFormat="1">
      <c r="A513" s="870"/>
      <c r="B513" s="753" t="s">
        <v>573</v>
      </c>
      <c r="C513" s="753"/>
      <c r="D513" s="753"/>
      <c r="E513" s="753"/>
      <c r="F513" s="753"/>
      <c r="G513" s="753"/>
      <c r="H513" s="753"/>
      <c r="I513" s="753"/>
      <c r="J513" s="753"/>
      <c r="K513" s="753"/>
      <c r="L513" s="753"/>
      <c r="M513" s="753"/>
      <c r="N513" s="753"/>
      <c r="O513" s="753"/>
      <c r="P513" s="753"/>
      <c r="Q513" s="753"/>
      <c r="R513" s="753"/>
      <c r="S513" s="753"/>
      <c r="T513" s="753"/>
      <c r="U513" s="753"/>
      <c r="V513" s="753"/>
      <c r="W513" s="753"/>
      <c r="X513" s="753"/>
      <c r="Y513" s="753"/>
      <c r="Z513" s="753"/>
      <c r="AA513" s="753"/>
      <c r="AB513" s="753"/>
      <c r="AC513" s="753"/>
      <c r="AD513" s="753"/>
      <c r="AE513" s="753"/>
      <c r="AF513" s="753"/>
      <c r="AG513" s="753"/>
      <c r="AH513" s="871"/>
    </row>
    <row r="514" spans="1:34" s="793" customFormat="1">
      <c r="A514" s="773"/>
      <c r="B514" s="753"/>
      <c r="C514" s="753"/>
      <c r="D514" s="753"/>
      <c r="E514" s="753"/>
      <c r="F514" s="753"/>
      <c r="G514" s="753"/>
      <c r="H514" s="753"/>
      <c r="I514" s="753"/>
      <c r="J514" s="753"/>
      <c r="K514" s="753"/>
      <c r="L514" s="753"/>
      <c r="M514" s="753"/>
      <c r="N514" s="753"/>
      <c r="O514" s="753"/>
      <c r="P514" s="753"/>
      <c r="Q514" s="753"/>
      <c r="R514" s="753"/>
      <c r="S514" s="753"/>
      <c r="T514" s="753"/>
      <c r="U514" s="753"/>
      <c r="V514" s="753"/>
      <c r="W514" s="753"/>
      <c r="X514" s="753"/>
      <c r="Y514" s="753"/>
      <c r="Z514" s="753"/>
      <c r="AA514" s="753"/>
      <c r="AB514" s="753"/>
      <c r="AC514" s="753"/>
      <c r="AD514" s="753"/>
      <c r="AE514" s="753"/>
      <c r="AF514" s="753"/>
      <c r="AG514" s="753"/>
      <c r="AH514" s="871"/>
    </row>
    <row r="515" spans="1:34" s="793" customFormat="1">
      <c r="A515" s="773"/>
      <c r="B515" s="753"/>
      <c r="C515" s="753"/>
      <c r="D515" s="753"/>
      <c r="E515" s="753"/>
      <c r="F515" s="753"/>
      <c r="G515" s="753"/>
      <c r="H515" s="753"/>
      <c r="I515" s="753"/>
      <c r="J515" s="753"/>
      <c r="K515" s="753"/>
      <c r="L515" s="753"/>
      <c r="M515" s="753"/>
      <c r="N515" s="753"/>
      <c r="O515" s="753"/>
      <c r="P515" s="753"/>
      <c r="Q515" s="753"/>
      <c r="R515" s="753"/>
      <c r="S515" s="753"/>
      <c r="T515" s="753"/>
      <c r="U515" s="753"/>
      <c r="V515" s="753"/>
      <c r="W515" s="753"/>
      <c r="X515" s="753"/>
      <c r="Y515" s="753"/>
      <c r="Z515" s="753"/>
      <c r="AA515" s="753"/>
      <c r="AB515" s="753"/>
      <c r="AC515" s="753"/>
      <c r="AD515" s="753"/>
      <c r="AE515" s="753"/>
      <c r="AF515" s="753"/>
      <c r="AG515" s="753"/>
      <c r="AH515" s="871"/>
    </row>
    <row r="516" spans="1:34" s="753" customFormat="1" ht="12.75">
      <c r="L516" s="753" t="s">
        <v>574</v>
      </c>
    </row>
    <row r="517" spans="1:34" s="648" customFormat="1" ht="12.75">
      <c r="A517" s="773"/>
      <c r="B517" s="756"/>
      <c r="C517" s="756"/>
      <c r="D517" s="756"/>
      <c r="E517" s="756"/>
      <c r="F517" s="756"/>
      <c r="G517" s="756"/>
      <c r="H517" s="756"/>
      <c r="I517" s="756"/>
      <c r="J517" s="756"/>
      <c r="K517" s="756"/>
      <c r="L517" s="756"/>
      <c r="M517" s="756"/>
      <c r="N517" s="756"/>
      <c r="O517" s="756"/>
      <c r="P517" s="756"/>
      <c r="Q517" s="756"/>
      <c r="R517" s="756"/>
      <c r="S517" s="756"/>
      <c r="T517" s="756"/>
      <c r="U517" s="756"/>
      <c r="V517" s="756"/>
      <c r="W517" s="756"/>
      <c r="X517" s="756"/>
      <c r="Y517" s="756"/>
      <c r="Z517" s="756"/>
      <c r="AA517" s="756"/>
      <c r="AB517" s="756"/>
      <c r="AC517" s="756"/>
      <c r="AD517" s="756"/>
      <c r="AE517" s="756"/>
      <c r="AF517" s="756"/>
      <c r="AG517" s="756"/>
      <c r="AH517" s="872"/>
    </row>
    <row r="518" spans="1:34" s="793" customFormat="1">
      <c r="A518" s="870"/>
      <c r="B518" s="756"/>
      <c r="C518" s="756"/>
      <c r="D518" s="756"/>
      <c r="E518" s="756"/>
      <c r="F518" s="756"/>
      <c r="G518" s="756"/>
      <c r="H518" s="756"/>
      <c r="I518" s="756"/>
      <c r="J518" s="756"/>
      <c r="K518" s="756"/>
      <c r="L518" s="756"/>
      <c r="M518" s="756"/>
      <c r="N518" s="756"/>
      <c r="O518" s="756"/>
      <c r="P518" s="756"/>
      <c r="Q518" s="756"/>
      <c r="R518" s="756"/>
      <c r="S518" s="756"/>
      <c r="T518" s="756"/>
      <c r="U518" s="756"/>
      <c r="V518" s="756"/>
      <c r="W518" s="756"/>
      <c r="X518" s="756"/>
      <c r="Y518" s="756"/>
      <c r="Z518" s="756"/>
      <c r="AA518" s="756"/>
      <c r="AB518" s="756"/>
      <c r="AC518" s="756"/>
      <c r="AD518" s="756"/>
      <c r="AE518" s="756"/>
      <c r="AF518" s="756"/>
      <c r="AG518" s="756"/>
      <c r="AH518" s="871"/>
    </row>
    <row r="519" spans="1:34" s="793" customFormat="1">
      <c r="A519" s="870"/>
      <c r="B519" s="873"/>
      <c r="C519" s="873"/>
      <c r="D519" s="873"/>
      <c r="E519" s="873"/>
      <c r="F519" s="873"/>
      <c r="G519" s="873"/>
      <c r="H519" s="873"/>
      <c r="I519" s="873"/>
      <c r="J519" s="873"/>
      <c r="K519" s="873"/>
      <c r="L519" s="873"/>
      <c r="M519" s="873"/>
      <c r="N519" s="873"/>
      <c r="O519" s="873"/>
      <c r="P519" s="756" t="s">
        <v>575</v>
      </c>
      <c r="Q519" s="756"/>
      <c r="R519" s="756"/>
      <c r="S519" s="756"/>
      <c r="T519" s="756"/>
      <c r="U519" s="756"/>
      <c r="V519" s="756"/>
      <c r="W519" s="756"/>
      <c r="X519" s="756"/>
      <c r="Y519" s="756"/>
      <c r="Z519" s="756"/>
      <c r="AA519" s="756"/>
      <c r="AB519" s="756"/>
      <c r="AC519" s="756"/>
      <c r="AD519" s="756"/>
      <c r="AE519" s="756"/>
      <c r="AF519" s="756"/>
      <c r="AG519" s="756"/>
      <c r="AH519" s="871"/>
    </row>
    <row r="520" spans="1:34" s="793" customFormat="1">
      <c r="A520" s="870"/>
      <c r="B520" s="756"/>
      <c r="C520" s="756"/>
      <c r="D520" s="756"/>
      <c r="E520" s="756"/>
      <c r="F520" s="756"/>
      <c r="G520" s="756"/>
      <c r="H520" s="756"/>
      <c r="I520" s="756"/>
      <c r="J520" s="756"/>
      <c r="K520" s="756"/>
      <c r="L520" s="756"/>
      <c r="M520" s="756"/>
      <c r="N520" s="756"/>
      <c r="O520" s="756"/>
      <c r="P520" s="756"/>
      <c r="Q520" s="756"/>
      <c r="R520" s="756"/>
      <c r="S520" s="756"/>
      <c r="T520" s="756"/>
      <c r="U520" s="756"/>
      <c r="V520" s="756"/>
      <c r="W520" s="756"/>
      <c r="X520" s="756"/>
      <c r="Y520" s="756"/>
      <c r="Z520" s="756"/>
      <c r="AA520" s="756"/>
      <c r="AB520" s="756"/>
      <c r="AC520" s="756"/>
      <c r="AD520" s="756"/>
      <c r="AE520" s="756"/>
      <c r="AF520" s="756"/>
      <c r="AG520" s="756"/>
      <c r="AH520" s="871"/>
    </row>
    <row r="521" spans="1:34" s="793" customFormat="1">
      <c r="A521" s="870"/>
      <c r="B521" s="756"/>
      <c r="C521" s="756"/>
      <c r="D521" s="756"/>
      <c r="E521" s="756"/>
      <c r="F521" s="756"/>
      <c r="G521" s="756"/>
      <c r="H521" s="756"/>
      <c r="I521" s="756"/>
      <c r="J521" s="756"/>
      <c r="K521" s="756"/>
      <c r="L521" s="756"/>
      <c r="M521" s="756"/>
      <c r="N521" s="756"/>
      <c r="O521" s="756"/>
      <c r="P521" s="756"/>
      <c r="Q521" s="756"/>
      <c r="R521" s="756"/>
      <c r="S521" s="756"/>
      <c r="T521" s="756"/>
      <c r="U521" s="756"/>
      <c r="V521" s="756"/>
      <c r="W521" s="756"/>
      <c r="X521" s="756"/>
      <c r="Y521" s="756"/>
      <c r="Z521" s="756"/>
      <c r="AA521" s="756"/>
      <c r="AB521" s="756"/>
      <c r="AC521" s="756"/>
      <c r="AD521" s="756"/>
      <c r="AE521" s="756"/>
      <c r="AF521" s="756"/>
      <c r="AG521" s="756"/>
      <c r="AH521" s="871"/>
    </row>
    <row r="522" spans="1:34" s="793" customFormat="1">
      <c r="A522" s="870"/>
      <c r="B522" s="756"/>
      <c r="C522" s="756"/>
      <c r="D522" s="756"/>
      <c r="E522" s="756"/>
      <c r="F522" s="756"/>
      <c r="G522" s="756"/>
      <c r="H522" s="756"/>
      <c r="I522" s="756"/>
      <c r="J522" s="756"/>
      <c r="K522" s="756"/>
      <c r="L522" s="756"/>
      <c r="M522" s="756"/>
      <c r="N522" s="756"/>
      <c r="O522" s="756"/>
      <c r="P522" s="756"/>
      <c r="Q522" s="756"/>
      <c r="R522" s="756"/>
      <c r="S522" s="756"/>
      <c r="T522" s="756"/>
      <c r="U522" s="756"/>
      <c r="V522" s="756"/>
      <c r="W522" s="756"/>
      <c r="X522" s="756"/>
      <c r="Y522" s="756"/>
      <c r="Z522" s="756"/>
      <c r="AA522" s="756"/>
      <c r="AB522" s="756"/>
      <c r="AC522" s="756"/>
      <c r="AD522" s="756"/>
      <c r="AE522" s="756"/>
      <c r="AF522" s="756"/>
      <c r="AG522" s="756"/>
      <c r="AH522" s="871"/>
    </row>
    <row r="523" spans="1:34" s="793" customFormat="1">
      <c r="A523" s="736"/>
      <c r="B523" s="874"/>
      <c r="C523" s="874"/>
      <c r="D523" s="874"/>
      <c r="E523" s="874"/>
      <c r="F523" s="874"/>
      <c r="G523" s="874"/>
      <c r="H523" s="874"/>
      <c r="I523" s="874"/>
      <c r="J523" s="874"/>
      <c r="K523" s="874"/>
      <c r="L523" s="874"/>
      <c r="M523" s="874"/>
      <c r="N523" s="874"/>
      <c r="O523" s="874"/>
      <c r="P523" s="756" t="s">
        <v>128</v>
      </c>
      <c r="Q523" s="756"/>
      <c r="R523" s="756"/>
      <c r="S523" s="756"/>
      <c r="T523" s="756"/>
      <c r="U523" s="756"/>
      <c r="V523" s="756"/>
      <c r="W523" s="756"/>
      <c r="X523" s="756"/>
      <c r="Y523" s="756"/>
      <c r="Z523" s="756"/>
      <c r="AA523" s="756"/>
      <c r="AB523" s="756"/>
      <c r="AC523" s="756"/>
      <c r="AD523" s="756"/>
      <c r="AE523" s="756"/>
      <c r="AF523" s="756"/>
      <c r="AG523" s="756"/>
      <c r="AH523" s="871"/>
    </row>
    <row r="524" spans="1:34" s="793" customFormat="1">
      <c r="A524" s="736"/>
      <c r="B524" s="874"/>
      <c r="C524" s="874"/>
      <c r="D524" s="874"/>
      <c r="E524" s="874"/>
      <c r="F524" s="874"/>
      <c r="G524" s="874"/>
      <c r="H524" s="874"/>
      <c r="I524" s="874"/>
      <c r="J524" s="874"/>
      <c r="K524" s="874"/>
      <c r="L524" s="874"/>
      <c r="M524" s="874"/>
      <c r="N524" s="874"/>
      <c r="O524" s="874"/>
      <c r="P524" s="756"/>
      <c r="Q524" s="756"/>
      <c r="R524" s="756"/>
      <c r="S524" s="756"/>
      <c r="T524" s="756"/>
      <c r="U524" s="756"/>
      <c r="V524" s="756"/>
      <c r="W524" s="756"/>
      <c r="X524" s="756"/>
      <c r="Y524" s="756"/>
      <c r="Z524" s="756"/>
      <c r="AA524" s="756"/>
      <c r="AB524" s="756"/>
      <c r="AC524" s="756"/>
      <c r="AD524" s="756"/>
      <c r="AE524" s="756"/>
      <c r="AF524" s="756"/>
      <c r="AG524" s="756"/>
      <c r="AH524" s="871"/>
    </row>
    <row r="525" spans="1:34" s="793" customFormat="1">
      <c r="A525" s="736"/>
      <c r="B525" s="756"/>
      <c r="C525" s="756"/>
      <c r="D525" s="756"/>
      <c r="E525" s="756"/>
      <c r="F525" s="756"/>
      <c r="G525" s="756"/>
      <c r="H525" s="756"/>
      <c r="I525" s="756"/>
      <c r="J525" s="756"/>
      <c r="K525" s="756"/>
      <c r="L525" s="756"/>
      <c r="M525" s="756"/>
      <c r="N525" s="756"/>
      <c r="O525" s="756"/>
      <c r="P525" s="756"/>
      <c r="Q525" s="756"/>
      <c r="R525" s="756"/>
      <c r="S525" s="756"/>
      <c r="T525" s="756"/>
      <c r="U525" s="756"/>
      <c r="V525" s="756"/>
      <c r="W525" s="756"/>
      <c r="X525" s="756"/>
      <c r="Y525" s="756"/>
      <c r="Z525" s="756"/>
      <c r="AA525" s="756"/>
      <c r="AB525" s="756"/>
      <c r="AC525" s="756"/>
      <c r="AD525" s="756"/>
      <c r="AE525" s="756"/>
      <c r="AF525" s="756"/>
      <c r="AG525" s="756"/>
      <c r="AH525" s="871"/>
    </row>
    <row r="526" spans="1:34">
      <c r="B526" s="875"/>
      <c r="C526" s="875"/>
      <c r="D526" s="875"/>
      <c r="E526" s="875"/>
      <c r="F526" s="875"/>
      <c r="G526" s="875"/>
      <c r="H526" s="876"/>
      <c r="I526" s="876"/>
      <c r="J526" s="876"/>
      <c r="K526" s="876"/>
      <c r="L526" s="876"/>
      <c r="M526" s="876"/>
      <c r="N526" s="876"/>
      <c r="O526" s="876"/>
      <c r="P526" s="756" t="s">
        <v>575</v>
      </c>
      <c r="Q526" s="756"/>
      <c r="R526" s="756"/>
      <c r="S526" s="756"/>
      <c r="T526" s="756"/>
      <c r="U526" s="756"/>
      <c r="V526" s="756"/>
      <c r="W526" s="756"/>
      <c r="X526" s="756"/>
      <c r="Y526" s="756"/>
      <c r="Z526" s="756"/>
      <c r="AA526" s="756"/>
      <c r="AB526" s="756"/>
      <c r="AC526" s="756"/>
      <c r="AD526" s="756"/>
      <c r="AE526" s="756"/>
      <c r="AF526" s="756"/>
      <c r="AG526" s="756"/>
    </row>
    <row r="527" spans="1:34">
      <c r="B527" s="875"/>
      <c r="C527" s="875"/>
      <c r="D527" s="875"/>
      <c r="E527" s="875"/>
      <c r="F527" s="875"/>
      <c r="G527" s="875"/>
      <c r="H527" s="876"/>
      <c r="I527" s="876"/>
      <c r="J527" s="876"/>
      <c r="K527" s="876"/>
      <c r="L527" s="876"/>
      <c r="M527" s="876"/>
      <c r="N527" s="876"/>
      <c r="O527" s="876"/>
      <c r="P527" s="876"/>
      <c r="Q527" s="876"/>
      <c r="R527" s="876"/>
      <c r="S527" s="876"/>
      <c r="T527" s="876"/>
      <c r="U527" s="876"/>
      <c r="V527" s="876"/>
      <c r="W527" s="876"/>
      <c r="X527" s="876"/>
      <c r="Y527" s="876"/>
      <c r="Z527" s="876"/>
      <c r="AA527" s="876"/>
      <c r="AB527" s="876"/>
      <c r="AC527" s="876"/>
      <c r="AD527" s="877"/>
      <c r="AE527" s="878"/>
      <c r="AF527" s="878"/>
      <c r="AG527" s="878"/>
    </row>
  </sheetData>
  <mergeCells count="979">
    <mergeCell ref="H286:AC286"/>
    <mergeCell ref="B279:G279"/>
    <mergeCell ref="H310:AC310"/>
    <mergeCell ref="H311:AC311"/>
    <mergeCell ref="B289:G289"/>
    <mergeCell ref="H289:AC289"/>
    <mergeCell ref="B281:G281"/>
    <mergeCell ref="B276:G276"/>
    <mergeCell ref="H276:AC276"/>
    <mergeCell ref="B287:G287"/>
    <mergeCell ref="B278:G278"/>
    <mergeCell ref="H278:AC278"/>
    <mergeCell ref="H316:AC316"/>
    <mergeCell ref="H273:AC273"/>
    <mergeCell ref="B302:G302"/>
    <mergeCell ref="H308:AC308"/>
    <mergeCell ref="H307:AC307"/>
    <mergeCell ref="H306:AC306"/>
    <mergeCell ref="H303:AC303"/>
    <mergeCell ref="B308:G308"/>
    <mergeCell ref="B303:G303"/>
    <mergeCell ref="B306:G306"/>
    <mergeCell ref="B295:G295"/>
    <mergeCell ref="B294:G294"/>
    <mergeCell ref="H294:AC294"/>
    <mergeCell ref="H295:AC295"/>
    <mergeCell ref="B315:G315"/>
    <mergeCell ref="H315:AC315"/>
    <mergeCell ref="H309:AC309"/>
    <mergeCell ref="B304:G304"/>
    <mergeCell ref="B311:G311"/>
    <mergeCell ref="B309:G309"/>
    <mergeCell ref="B290:G290"/>
    <mergeCell ref="B265:G265"/>
    <mergeCell ref="H265:AC265"/>
    <mergeCell ref="B272:G272"/>
    <mergeCell ref="B266:G266"/>
    <mergeCell ref="B277:G277"/>
    <mergeCell ref="H277:AC277"/>
    <mergeCell ref="H290:AC290"/>
    <mergeCell ref="H281:AC281"/>
    <mergeCell ref="B282:G282"/>
    <mergeCell ref="H285:AC285"/>
    <mergeCell ref="H259:AC259"/>
    <mergeCell ref="B260:G260"/>
    <mergeCell ref="H260:AC260"/>
    <mergeCell ref="B263:G263"/>
    <mergeCell ref="H263:AC263"/>
    <mergeCell ref="B275:G275"/>
    <mergeCell ref="H279:AC279"/>
    <mergeCell ref="H282:AC282"/>
    <mergeCell ref="B283:G283"/>
    <mergeCell ref="B288:G288"/>
    <mergeCell ref="H288:AC288"/>
    <mergeCell ref="B286:G286"/>
    <mergeCell ref="H280:AC280"/>
    <mergeCell ref="H283:AC283"/>
    <mergeCell ref="B280:G280"/>
    <mergeCell ref="B284:G284"/>
    <mergeCell ref="H284:AC284"/>
    <mergeCell ref="H287:AC287"/>
    <mergeCell ref="B285:G285"/>
    <mergeCell ref="H275:AC275"/>
    <mergeCell ref="B253:G253"/>
    <mergeCell ref="B257:G257"/>
    <mergeCell ref="H262:AC262"/>
    <mergeCell ref="H271:AC271"/>
    <mergeCell ref="B273:G273"/>
    <mergeCell ref="B262:G262"/>
    <mergeCell ref="B267:G267"/>
    <mergeCell ref="B258:G258"/>
    <mergeCell ref="H258:AC258"/>
    <mergeCell ref="B246:G246"/>
    <mergeCell ref="B264:G264"/>
    <mergeCell ref="B269:G269"/>
    <mergeCell ref="H269:AC269"/>
    <mergeCell ref="B274:G274"/>
    <mergeCell ref="H274:AC274"/>
    <mergeCell ref="H270:AC270"/>
    <mergeCell ref="H264:AC264"/>
    <mergeCell ref="H320:AC320"/>
    <mergeCell ref="AD1:AE2"/>
    <mergeCell ref="A18:AE18"/>
    <mergeCell ref="A6:AE6"/>
    <mergeCell ref="B261:G261"/>
    <mergeCell ref="H261:AC261"/>
    <mergeCell ref="B259:G259"/>
    <mergeCell ref="H254:AC254"/>
    <mergeCell ref="B251:G251"/>
    <mergeCell ref="H251:AC251"/>
    <mergeCell ref="H325:AC325"/>
    <mergeCell ref="H328:AC328"/>
    <mergeCell ref="B328:G328"/>
    <mergeCell ref="B317:G317"/>
    <mergeCell ref="H318:AC318"/>
    <mergeCell ref="B318:G318"/>
    <mergeCell ref="B327:G327"/>
    <mergeCell ref="H327:AC327"/>
    <mergeCell ref="B322:G322"/>
    <mergeCell ref="H323:AC323"/>
    <mergeCell ref="B298:G298"/>
    <mergeCell ref="B316:G316"/>
    <mergeCell ref="H317:AC317"/>
    <mergeCell ref="B326:G326"/>
    <mergeCell ref="H326:AC326"/>
    <mergeCell ref="H322:AC322"/>
    <mergeCell ref="B319:G319"/>
    <mergeCell ref="H319:AC319"/>
    <mergeCell ref="H324:AC324"/>
    <mergeCell ref="B325:G325"/>
    <mergeCell ref="H312:AC312"/>
    <mergeCell ref="B291:G291"/>
    <mergeCell ref="B301:G301"/>
    <mergeCell ref="H300:AC300"/>
    <mergeCell ref="H291:AC291"/>
    <mergeCell ref="B296:G296"/>
    <mergeCell ref="H296:AC296"/>
    <mergeCell ref="B300:G300"/>
    <mergeCell ref="H297:AC297"/>
    <mergeCell ref="H301:AC301"/>
    <mergeCell ref="B324:G324"/>
    <mergeCell ref="B313:G313"/>
    <mergeCell ref="B314:G314"/>
    <mergeCell ref="H313:AC313"/>
    <mergeCell ref="H304:AC304"/>
    <mergeCell ref="B307:G307"/>
    <mergeCell ref="B305:G305"/>
    <mergeCell ref="H305:AC305"/>
    <mergeCell ref="H314:AC314"/>
    <mergeCell ref="B312:G312"/>
    <mergeCell ref="B333:G333"/>
    <mergeCell ref="H293:AC293"/>
    <mergeCell ref="H299:AC299"/>
    <mergeCell ref="B334:G334"/>
    <mergeCell ref="H335:AC335"/>
    <mergeCell ref="B335:G335"/>
    <mergeCell ref="H334:AC334"/>
    <mergeCell ref="B310:G310"/>
    <mergeCell ref="B321:G321"/>
    <mergeCell ref="B323:G323"/>
    <mergeCell ref="B297:G297"/>
    <mergeCell ref="B336:G336"/>
    <mergeCell ref="H336:AC336"/>
    <mergeCell ref="B330:G330"/>
    <mergeCell ref="H329:AC329"/>
    <mergeCell ref="H330:AC330"/>
    <mergeCell ref="B329:G329"/>
    <mergeCell ref="H333:AC333"/>
    <mergeCell ref="B332:G332"/>
    <mergeCell ref="H332:AC332"/>
    <mergeCell ref="B320:G320"/>
    <mergeCell ref="H321:AC321"/>
    <mergeCell ref="B331:G331"/>
    <mergeCell ref="H331:AC331"/>
    <mergeCell ref="B292:G292"/>
    <mergeCell ref="H292:AC292"/>
    <mergeCell ref="B299:G299"/>
    <mergeCell ref="H302:AC302"/>
    <mergeCell ref="B293:G293"/>
    <mergeCell ref="H298:AC298"/>
    <mergeCell ref="H348:AC348"/>
    <mergeCell ref="B348:G348"/>
    <mergeCell ref="B346:G346"/>
    <mergeCell ref="H346:AC346"/>
    <mergeCell ref="H347:AC347"/>
    <mergeCell ref="B347:G347"/>
    <mergeCell ref="B345:G345"/>
    <mergeCell ref="H344:AC344"/>
    <mergeCell ref="H341:AC341"/>
    <mergeCell ref="H343:AC343"/>
    <mergeCell ref="B343:G343"/>
    <mergeCell ref="B341:G341"/>
    <mergeCell ref="H345:AC345"/>
    <mergeCell ref="H342:AC342"/>
    <mergeCell ref="B344:G344"/>
    <mergeCell ref="B342:G342"/>
    <mergeCell ref="B340:G340"/>
    <mergeCell ref="H337:AC337"/>
    <mergeCell ref="B338:G338"/>
    <mergeCell ref="B337:G337"/>
    <mergeCell ref="H340:AC340"/>
    <mergeCell ref="H338:AC338"/>
    <mergeCell ref="B339:G339"/>
    <mergeCell ref="H339:AC339"/>
    <mergeCell ref="H358:AC358"/>
    <mergeCell ref="H352:AC352"/>
    <mergeCell ref="H353:AC353"/>
    <mergeCell ref="B352:G352"/>
    <mergeCell ref="B353:G353"/>
    <mergeCell ref="B354:G354"/>
    <mergeCell ref="B357:G357"/>
    <mergeCell ref="H356:AC356"/>
    <mergeCell ref="H355:AC355"/>
    <mergeCell ref="H349:AC349"/>
    <mergeCell ref="B349:G349"/>
    <mergeCell ref="H351:AC351"/>
    <mergeCell ref="B351:G351"/>
    <mergeCell ref="B350:G350"/>
    <mergeCell ref="H350:AC350"/>
    <mergeCell ref="B369:G369"/>
    <mergeCell ref="H366:AC366"/>
    <mergeCell ref="H370:AC370"/>
    <mergeCell ref="H359:AC359"/>
    <mergeCell ref="B360:G360"/>
    <mergeCell ref="H360:AC360"/>
    <mergeCell ref="B359:G359"/>
    <mergeCell ref="H363:AC363"/>
    <mergeCell ref="B362:G362"/>
    <mergeCell ref="B361:G361"/>
    <mergeCell ref="H450:AC450"/>
    <mergeCell ref="B449:G449"/>
    <mergeCell ref="H440:AC440"/>
    <mergeCell ref="H449:AC449"/>
    <mergeCell ref="H448:AC448"/>
    <mergeCell ref="B384:G384"/>
    <mergeCell ref="B389:G389"/>
    <mergeCell ref="H394:AC394"/>
    <mergeCell ref="B380:G380"/>
    <mergeCell ref="B363:G363"/>
    <mergeCell ref="B366:G366"/>
    <mergeCell ref="B379:G379"/>
    <mergeCell ref="H369:AC369"/>
    <mergeCell ref="H372:AC372"/>
    <mergeCell ref="B377:G377"/>
    <mergeCell ref="H376:AC376"/>
    <mergeCell ref="B441:G441"/>
    <mergeCell ref="B447:G447"/>
    <mergeCell ref="B442:G442"/>
    <mergeCell ref="H447:AC447"/>
    <mergeCell ref="H384:AC384"/>
    <mergeCell ref="H378:AC378"/>
    <mergeCell ref="H395:AC395"/>
    <mergeCell ref="B388:G388"/>
    <mergeCell ref="H391:AC391"/>
    <mergeCell ref="H388:AC388"/>
    <mergeCell ref="H443:AC443"/>
    <mergeCell ref="H441:AC441"/>
    <mergeCell ref="H444:AC444"/>
    <mergeCell ref="H439:AC439"/>
    <mergeCell ref="H442:AC442"/>
    <mergeCell ref="H446:AC446"/>
    <mergeCell ref="H390:AC390"/>
    <mergeCell ref="H374:AC374"/>
    <mergeCell ref="H373:AC373"/>
    <mergeCell ref="H375:AC375"/>
    <mergeCell ref="H389:AC389"/>
    <mergeCell ref="H381:AC381"/>
    <mergeCell ref="H382:AC382"/>
    <mergeCell ref="H380:AC380"/>
    <mergeCell ref="B450:G450"/>
    <mergeCell ref="B448:G448"/>
    <mergeCell ref="B443:G443"/>
    <mergeCell ref="B444:G444"/>
    <mergeCell ref="B445:G445"/>
    <mergeCell ref="H392:AC392"/>
    <mergeCell ref="B439:G439"/>
    <mergeCell ref="B440:G440"/>
    <mergeCell ref="B446:G446"/>
    <mergeCell ref="H445:AC445"/>
    <mergeCell ref="B476:G476"/>
    <mergeCell ref="B475:G475"/>
    <mergeCell ref="B473:G473"/>
    <mergeCell ref="B463:G463"/>
    <mergeCell ref="B468:G468"/>
    <mergeCell ref="B467:G467"/>
    <mergeCell ref="B466:G466"/>
    <mergeCell ref="B465:G465"/>
    <mergeCell ref="B464:G464"/>
    <mergeCell ref="B477:G477"/>
    <mergeCell ref="H477:AC477"/>
    <mergeCell ref="H476:AC476"/>
    <mergeCell ref="H470:AC470"/>
    <mergeCell ref="H474:AC474"/>
    <mergeCell ref="H472:AC472"/>
    <mergeCell ref="H475:AC475"/>
    <mergeCell ref="H473:AC473"/>
    <mergeCell ref="B472:G472"/>
    <mergeCell ref="B474:G474"/>
    <mergeCell ref="H459:AC459"/>
    <mergeCell ref="B457:G457"/>
    <mergeCell ref="B459:G459"/>
    <mergeCell ref="B461:G461"/>
    <mergeCell ref="B458:G458"/>
    <mergeCell ref="B471:G471"/>
    <mergeCell ref="B470:G470"/>
    <mergeCell ref="B469:G469"/>
    <mergeCell ref="B460:G460"/>
    <mergeCell ref="H460:AC460"/>
    <mergeCell ref="H464:AC464"/>
    <mergeCell ref="H463:AC463"/>
    <mergeCell ref="H461:AC461"/>
    <mergeCell ref="H469:AC469"/>
    <mergeCell ref="H465:AC465"/>
    <mergeCell ref="B462:G462"/>
    <mergeCell ref="H456:AC456"/>
    <mergeCell ref="B455:G455"/>
    <mergeCell ref="H457:AC457"/>
    <mergeCell ref="H458:AC458"/>
    <mergeCell ref="B451:G451"/>
    <mergeCell ref="H451:AC451"/>
    <mergeCell ref="B452:G452"/>
    <mergeCell ref="B453:G453"/>
    <mergeCell ref="H452:AC452"/>
    <mergeCell ref="H453:AC453"/>
    <mergeCell ref="H454:AC454"/>
    <mergeCell ref="B454:G454"/>
    <mergeCell ref="B456:G456"/>
    <mergeCell ref="B495:G495"/>
    <mergeCell ref="H495:AC495"/>
    <mergeCell ref="H494:AC494"/>
    <mergeCell ref="H493:AC493"/>
    <mergeCell ref="H491:AC491"/>
    <mergeCell ref="H492:AC492"/>
    <mergeCell ref="H488:AC488"/>
    <mergeCell ref="B499:G499"/>
    <mergeCell ref="B493:G493"/>
    <mergeCell ref="B491:G491"/>
    <mergeCell ref="B492:G492"/>
    <mergeCell ref="B498:G498"/>
    <mergeCell ref="B494:G494"/>
    <mergeCell ref="B497:G497"/>
    <mergeCell ref="B496:G496"/>
    <mergeCell ref="B505:G505"/>
    <mergeCell ref="H496:AC496"/>
    <mergeCell ref="H500:AC500"/>
    <mergeCell ref="H501:AC501"/>
    <mergeCell ref="H497:AC497"/>
    <mergeCell ref="H498:AC498"/>
    <mergeCell ref="H505:AC505"/>
    <mergeCell ref="H499:AC499"/>
    <mergeCell ref="H503:AC503"/>
    <mergeCell ref="H504:AC504"/>
    <mergeCell ref="H511:AC511"/>
    <mergeCell ref="B508:G508"/>
    <mergeCell ref="H508:AC508"/>
    <mergeCell ref="B509:G509"/>
    <mergeCell ref="B510:G510"/>
    <mergeCell ref="H510:AC510"/>
    <mergeCell ref="H509:AC509"/>
    <mergeCell ref="B511:G511"/>
    <mergeCell ref="H507:AC507"/>
    <mergeCell ref="B507:G507"/>
    <mergeCell ref="B500:G500"/>
    <mergeCell ref="H502:AC502"/>
    <mergeCell ref="B506:G506"/>
    <mergeCell ref="B501:G501"/>
    <mergeCell ref="B503:G503"/>
    <mergeCell ref="H506:AC506"/>
    <mergeCell ref="B502:G502"/>
    <mergeCell ref="B504:G504"/>
    <mergeCell ref="H490:AC490"/>
    <mergeCell ref="H489:AC489"/>
    <mergeCell ref="H486:AC486"/>
    <mergeCell ref="H485:AC485"/>
    <mergeCell ref="H487:AC487"/>
    <mergeCell ref="B489:G489"/>
    <mergeCell ref="B490:G490"/>
    <mergeCell ref="B488:G488"/>
    <mergeCell ref="B487:G487"/>
    <mergeCell ref="B478:G478"/>
    <mergeCell ref="B486:G486"/>
    <mergeCell ref="B484:G484"/>
    <mergeCell ref="B485:G485"/>
    <mergeCell ref="B482:G482"/>
    <mergeCell ref="B479:G479"/>
    <mergeCell ref="B481:G481"/>
    <mergeCell ref="B480:G480"/>
    <mergeCell ref="H482:AC482"/>
    <mergeCell ref="H484:AC484"/>
    <mergeCell ref="H481:AC481"/>
    <mergeCell ref="H480:AC480"/>
    <mergeCell ref="B483:G483"/>
    <mergeCell ref="H483:AC483"/>
    <mergeCell ref="H435:AC435"/>
    <mergeCell ref="H433:AC433"/>
    <mergeCell ref="H479:AC479"/>
    <mergeCell ref="H478:AC478"/>
    <mergeCell ref="H455:AC455"/>
    <mergeCell ref="H466:AC466"/>
    <mergeCell ref="H467:AC467"/>
    <mergeCell ref="H468:AC468"/>
    <mergeCell ref="H471:AC471"/>
    <mergeCell ref="H462:AC462"/>
    <mergeCell ref="H428:AC428"/>
    <mergeCell ref="H427:AC427"/>
    <mergeCell ref="B433:G433"/>
    <mergeCell ref="B434:G434"/>
    <mergeCell ref="B438:G438"/>
    <mergeCell ref="H438:AC438"/>
    <mergeCell ref="B437:G437"/>
    <mergeCell ref="B436:G436"/>
    <mergeCell ref="H437:AC437"/>
    <mergeCell ref="H436:AC436"/>
    <mergeCell ref="B425:G425"/>
    <mergeCell ref="B428:G428"/>
    <mergeCell ref="B429:G429"/>
    <mergeCell ref="B426:G426"/>
    <mergeCell ref="H434:AC434"/>
    <mergeCell ref="H423:AC423"/>
    <mergeCell ref="H426:AC426"/>
    <mergeCell ref="H425:AC425"/>
    <mergeCell ref="H424:AC424"/>
    <mergeCell ref="H429:AC429"/>
    <mergeCell ref="B432:G432"/>
    <mergeCell ref="H431:AC431"/>
    <mergeCell ref="H432:AC432"/>
    <mergeCell ref="H430:AC430"/>
    <mergeCell ref="B423:G423"/>
    <mergeCell ref="B435:G435"/>
    <mergeCell ref="B431:G431"/>
    <mergeCell ref="B424:G424"/>
    <mergeCell ref="B427:G427"/>
    <mergeCell ref="B430:G430"/>
    <mergeCell ref="H419:AC419"/>
    <mergeCell ref="H420:AC420"/>
    <mergeCell ref="H418:AC418"/>
    <mergeCell ref="B418:G418"/>
    <mergeCell ref="B419:G419"/>
    <mergeCell ref="B414:G414"/>
    <mergeCell ref="H422:AC422"/>
    <mergeCell ref="B420:G420"/>
    <mergeCell ref="B415:G415"/>
    <mergeCell ref="H415:AC415"/>
    <mergeCell ref="B417:G417"/>
    <mergeCell ref="B416:G416"/>
    <mergeCell ref="H417:AC417"/>
    <mergeCell ref="B422:G422"/>
    <mergeCell ref="H421:AC421"/>
    <mergeCell ref="B421:G421"/>
    <mergeCell ref="B410:G410"/>
    <mergeCell ref="H416:AC416"/>
    <mergeCell ref="H412:AC412"/>
    <mergeCell ref="H413:AC413"/>
    <mergeCell ref="H410:AC410"/>
    <mergeCell ref="H411:AC411"/>
    <mergeCell ref="B411:G411"/>
    <mergeCell ref="B413:G413"/>
    <mergeCell ref="B412:G412"/>
    <mergeCell ref="H414:AC414"/>
    <mergeCell ref="B391:G391"/>
    <mergeCell ref="B396:G396"/>
    <mergeCell ref="B397:G397"/>
    <mergeCell ref="H403:AC403"/>
    <mergeCell ref="B395:G395"/>
    <mergeCell ref="H401:AC401"/>
    <mergeCell ref="H402:AC402"/>
    <mergeCell ref="B398:G398"/>
    <mergeCell ref="B399:G399"/>
    <mergeCell ref="H398:AC398"/>
    <mergeCell ref="B405:G405"/>
    <mergeCell ref="B404:G404"/>
    <mergeCell ref="H409:AC409"/>
    <mergeCell ref="H407:AC407"/>
    <mergeCell ref="H408:AC408"/>
    <mergeCell ref="B408:G408"/>
    <mergeCell ref="B409:G409"/>
    <mergeCell ref="H400:AC400"/>
    <mergeCell ref="B407:G407"/>
    <mergeCell ref="H406:AC406"/>
    <mergeCell ref="B406:G406"/>
    <mergeCell ref="B401:G401"/>
    <mergeCell ref="B403:G403"/>
    <mergeCell ref="H404:AC404"/>
    <mergeCell ref="B402:G402"/>
    <mergeCell ref="B400:G400"/>
    <mergeCell ref="H405:AC405"/>
    <mergeCell ref="B385:G385"/>
    <mergeCell ref="H377:AC377"/>
    <mergeCell ref="B386:G386"/>
    <mergeCell ref="B376:G376"/>
    <mergeCell ref="B378:G378"/>
    <mergeCell ref="H383:AC383"/>
    <mergeCell ref="H386:AC386"/>
    <mergeCell ref="B381:G381"/>
    <mergeCell ref="H399:AC399"/>
    <mergeCell ref="B394:G394"/>
    <mergeCell ref="B393:G393"/>
    <mergeCell ref="B392:G392"/>
    <mergeCell ref="H396:AC396"/>
    <mergeCell ref="H397:AC397"/>
    <mergeCell ref="H393:AC393"/>
    <mergeCell ref="B390:G390"/>
    <mergeCell ref="H371:AC371"/>
    <mergeCell ref="H387:AC387"/>
    <mergeCell ref="B383:G383"/>
    <mergeCell ref="H385:AC385"/>
    <mergeCell ref="B372:G372"/>
    <mergeCell ref="B374:G374"/>
    <mergeCell ref="B373:G373"/>
    <mergeCell ref="B387:G387"/>
    <mergeCell ref="B375:G375"/>
    <mergeCell ref="H256:AC256"/>
    <mergeCell ref="B254:G254"/>
    <mergeCell ref="B255:G255"/>
    <mergeCell ref="H255:AC255"/>
    <mergeCell ref="B382:G382"/>
    <mergeCell ref="H379:AC379"/>
    <mergeCell ref="H368:AC368"/>
    <mergeCell ref="B371:G371"/>
    <mergeCell ref="H365:AC365"/>
    <mergeCell ref="H354:AC354"/>
    <mergeCell ref="B365:G365"/>
    <mergeCell ref="H367:AC367"/>
    <mergeCell ref="H357:AC357"/>
    <mergeCell ref="B355:G355"/>
    <mergeCell ref="H364:AC364"/>
    <mergeCell ref="B367:G367"/>
    <mergeCell ref="B356:G356"/>
    <mergeCell ref="H361:AC361"/>
    <mergeCell ref="H362:AC362"/>
    <mergeCell ref="B358:G358"/>
    <mergeCell ref="B370:G370"/>
    <mergeCell ref="B368:G368"/>
    <mergeCell ref="B364:G364"/>
    <mergeCell ref="H238:AC238"/>
    <mergeCell ref="H241:AC241"/>
    <mergeCell ref="H240:AC240"/>
    <mergeCell ref="B240:G240"/>
    <mergeCell ref="H257:AC257"/>
    <mergeCell ref="H248:AC248"/>
    <mergeCell ref="B249:G249"/>
    <mergeCell ref="H246:AC246"/>
    <mergeCell ref="B242:G242"/>
    <mergeCell ref="H272:AC272"/>
    <mergeCell ref="B271:G271"/>
    <mergeCell ref="B268:G268"/>
    <mergeCell ref="H268:AC268"/>
    <mergeCell ref="H267:AC267"/>
    <mergeCell ref="H266:AC266"/>
    <mergeCell ref="B270:G270"/>
    <mergeCell ref="B256:G256"/>
    <mergeCell ref="H229:AC229"/>
    <mergeCell ref="B230:G230"/>
    <mergeCell ref="H230:AC230"/>
    <mergeCell ref="H253:AC253"/>
    <mergeCell ref="B233:G233"/>
    <mergeCell ref="B248:G248"/>
    <mergeCell ref="B252:G252"/>
    <mergeCell ref="H252:AC252"/>
    <mergeCell ref="B250:G250"/>
    <mergeCell ref="H250:AC250"/>
    <mergeCell ref="B227:G227"/>
    <mergeCell ref="B247:G247"/>
    <mergeCell ref="H247:AC247"/>
    <mergeCell ref="H235:AC235"/>
    <mergeCell ref="B239:G239"/>
    <mergeCell ref="H239:AC239"/>
    <mergeCell ref="B243:G243"/>
    <mergeCell ref="H243:AC243"/>
    <mergeCell ref="H227:AC227"/>
    <mergeCell ref="B228:G228"/>
    <mergeCell ref="H249:AC249"/>
    <mergeCell ref="B236:G236"/>
    <mergeCell ref="B241:G241"/>
    <mergeCell ref="B238:G238"/>
    <mergeCell ref="H242:AC242"/>
    <mergeCell ref="B244:G244"/>
    <mergeCell ref="H244:AC244"/>
    <mergeCell ref="B245:G245"/>
    <mergeCell ref="H245:AC245"/>
    <mergeCell ref="H237:AC237"/>
    <mergeCell ref="B226:G226"/>
    <mergeCell ref="H226:AC226"/>
    <mergeCell ref="H222:AC222"/>
    <mergeCell ref="B225:G225"/>
    <mergeCell ref="H225:AC225"/>
    <mergeCell ref="H223:AC223"/>
    <mergeCell ref="B224:G224"/>
    <mergeCell ref="B222:G222"/>
    <mergeCell ref="B234:G234"/>
    <mergeCell ref="B237:G237"/>
    <mergeCell ref="B232:G232"/>
    <mergeCell ref="H232:AC232"/>
    <mergeCell ref="B235:G235"/>
    <mergeCell ref="H233:AC233"/>
    <mergeCell ref="H236:AC236"/>
    <mergeCell ref="H234:AC234"/>
    <mergeCell ref="B219:G219"/>
    <mergeCell ref="H219:AC219"/>
    <mergeCell ref="B218:G218"/>
    <mergeCell ref="H218:AC218"/>
    <mergeCell ref="H228:AC228"/>
    <mergeCell ref="B231:G231"/>
    <mergeCell ref="H231:AC231"/>
    <mergeCell ref="B229:G229"/>
    <mergeCell ref="B221:G221"/>
    <mergeCell ref="H221:AC221"/>
    <mergeCell ref="H220:AC220"/>
    <mergeCell ref="B205:G205"/>
    <mergeCell ref="H205:AC205"/>
    <mergeCell ref="B213:G213"/>
    <mergeCell ref="H213:AC213"/>
    <mergeCell ref="B212:G212"/>
    <mergeCell ref="H212:AC212"/>
    <mergeCell ref="H209:AC209"/>
    <mergeCell ref="B208:G208"/>
    <mergeCell ref="H216:AC216"/>
    <mergeCell ref="H211:AC211"/>
    <mergeCell ref="B210:G210"/>
    <mergeCell ref="H210:AC210"/>
    <mergeCell ref="B209:G209"/>
    <mergeCell ref="B207:G207"/>
    <mergeCell ref="H206:AC206"/>
    <mergeCell ref="B206:G206"/>
    <mergeCell ref="B211:G211"/>
    <mergeCell ref="H207:AC207"/>
    <mergeCell ref="H224:AC224"/>
    <mergeCell ref="B223:G223"/>
    <mergeCell ref="B214:G214"/>
    <mergeCell ref="H214:AC214"/>
    <mergeCell ref="H215:AC215"/>
    <mergeCell ref="B216:G216"/>
    <mergeCell ref="B215:G215"/>
    <mergeCell ref="B217:G217"/>
    <mergeCell ref="H217:AC217"/>
    <mergeCell ref="B220:G220"/>
    <mergeCell ref="H208:AC208"/>
    <mergeCell ref="H202:AC202"/>
    <mergeCell ref="H204:AC204"/>
    <mergeCell ref="B202:G202"/>
    <mergeCell ref="B204:G204"/>
    <mergeCell ref="H203:AC203"/>
    <mergeCell ref="B203:G203"/>
    <mergeCell ref="H197:AC197"/>
    <mergeCell ref="H201:AC201"/>
    <mergeCell ref="B198:G198"/>
    <mergeCell ref="H198:AC198"/>
    <mergeCell ref="B199:G199"/>
    <mergeCell ref="H199:AC199"/>
    <mergeCell ref="H200:AC200"/>
    <mergeCell ref="B200:G200"/>
    <mergeCell ref="B201:G201"/>
    <mergeCell ref="B197:G197"/>
    <mergeCell ref="B190:G190"/>
    <mergeCell ref="H192:AC192"/>
    <mergeCell ref="H193:AC193"/>
    <mergeCell ref="B192:G192"/>
    <mergeCell ref="B191:G191"/>
    <mergeCell ref="H190:AC190"/>
    <mergeCell ref="B193:G193"/>
    <mergeCell ref="H191:AC191"/>
    <mergeCell ref="B194:G194"/>
    <mergeCell ref="H194:AC194"/>
    <mergeCell ref="H196:AC196"/>
    <mergeCell ref="B195:G195"/>
    <mergeCell ref="B196:G196"/>
    <mergeCell ref="H195:AC195"/>
    <mergeCell ref="B187:G187"/>
    <mergeCell ref="H188:AC188"/>
    <mergeCell ref="B185:G185"/>
    <mergeCell ref="H182:AC182"/>
    <mergeCell ref="H183:AC183"/>
    <mergeCell ref="B183:G183"/>
    <mergeCell ref="B173:G173"/>
    <mergeCell ref="H173:AC173"/>
    <mergeCell ref="B175:G175"/>
    <mergeCell ref="H175:AC175"/>
    <mergeCell ref="B182:G182"/>
    <mergeCell ref="B180:G180"/>
    <mergeCell ref="B179:G179"/>
    <mergeCell ref="B189:G189"/>
    <mergeCell ref="B186:G186"/>
    <mergeCell ref="H186:AC186"/>
    <mergeCell ref="B184:G184"/>
    <mergeCell ref="H184:AC184"/>
    <mergeCell ref="H185:AC185"/>
    <mergeCell ref="H189:AC189"/>
    <mergeCell ref="H187:AC187"/>
    <mergeCell ref="B188:G188"/>
    <mergeCell ref="B167:G167"/>
    <mergeCell ref="B166:G166"/>
    <mergeCell ref="H179:AC179"/>
    <mergeCell ref="B177:G177"/>
    <mergeCell ref="H181:AC181"/>
    <mergeCell ref="H180:AC180"/>
    <mergeCell ref="B181:G181"/>
    <mergeCell ref="B178:G178"/>
    <mergeCell ref="H177:AC177"/>
    <mergeCell ref="H178:AC178"/>
    <mergeCell ref="B176:G176"/>
    <mergeCell ref="B174:G174"/>
    <mergeCell ref="H174:AC174"/>
    <mergeCell ref="H176:AC176"/>
    <mergeCell ref="B170:G170"/>
    <mergeCell ref="H166:AC166"/>
    <mergeCell ref="B168:G168"/>
    <mergeCell ref="H167:AC167"/>
    <mergeCell ref="H169:AC169"/>
    <mergeCell ref="H168:AC168"/>
    <mergeCell ref="H172:AC172"/>
    <mergeCell ref="B172:G172"/>
    <mergeCell ref="B164:G164"/>
    <mergeCell ref="B163:G163"/>
    <mergeCell ref="H170:AC170"/>
    <mergeCell ref="B169:G169"/>
    <mergeCell ref="B171:G171"/>
    <mergeCell ref="H171:AC171"/>
    <mergeCell ref="B165:G165"/>
    <mergeCell ref="H165:AC165"/>
    <mergeCell ref="B150:G150"/>
    <mergeCell ref="B157:G157"/>
    <mergeCell ref="B156:G156"/>
    <mergeCell ref="H156:AC156"/>
    <mergeCell ref="H164:AC164"/>
    <mergeCell ref="H160:AC160"/>
    <mergeCell ref="B161:G161"/>
    <mergeCell ref="H161:AC161"/>
    <mergeCell ref="B158:G158"/>
    <mergeCell ref="H157:AC157"/>
    <mergeCell ref="H163:AC163"/>
    <mergeCell ref="B159:G159"/>
    <mergeCell ref="H159:AC159"/>
    <mergeCell ref="H158:AC158"/>
    <mergeCell ref="H162:AC162"/>
    <mergeCell ref="B160:G160"/>
    <mergeCell ref="B162:G162"/>
    <mergeCell ref="B154:G154"/>
    <mergeCell ref="H154:AC154"/>
    <mergeCell ref="B155:G155"/>
    <mergeCell ref="B153:G153"/>
    <mergeCell ref="H153:AC153"/>
    <mergeCell ref="H155:AC155"/>
    <mergeCell ref="B152:G152"/>
    <mergeCell ref="H152:AC152"/>
    <mergeCell ref="B146:G146"/>
    <mergeCell ref="H146:AC146"/>
    <mergeCell ref="B151:G151"/>
    <mergeCell ref="H151:AC151"/>
    <mergeCell ref="H149:AC149"/>
    <mergeCell ref="B148:G148"/>
    <mergeCell ref="H147:AC147"/>
    <mergeCell ref="H150:AC150"/>
    <mergeCell ref="B139:G139"/>
    <mergeCell ref="B145:G145"/>
    <mergeCell ref="B144:G144"/>
    <mergeCell ref="H144:AC144"/>
    <mergeCell ref="B142:G142"/>
    <mergeCell ref="B141:G141"/>
    <mergeCell ref="H142:AC142"/>
    <mergeCell ref="H140:AC140"/>
    <mergeCell ref="H139:AC139"/>
    <mergeCell ref="B140:G140"/>
    <mergeCell ref="H145:AC145"/>
    <mergeCell ref="B143:G143"/>
    <mergeCell ref="H143:AC143"/>
    <mergeCell ref="B149:G149"/>
    <mergeCell ref="B147:G147"/>
    <mergeCell ref="H148:AC148"/>
    <mergeCell ref="B136:G136"/>
    <mergeCell ref="H136:AC136"/>
    <mergeCell ref="H137:AC137"/>
    <mergeCell ref="B138:G138"/>
    <mergeCell ref="H138:AC138"/>
    <mergeCell ref="B137:G137"/>
    <mergeCell ref="B126:G126"/>
    <mergeCell ref="B128:G128"/>
    <mergeCell ref="H128:AC128"/>
    <mergeCell ref="B125:G125"/>
    <mergeCell ref="H126:AC126"/>
    <mergeCell ref="H141:AC141"/>
    <mergeCell ref="H134:AC134"/>
    <mergeCell ref="B134:G134"/>
    <mergeCell ref="B135:G135"/>
    <mergeCell ref="H135:AC135"/>
    <mergeCell ref="B131:G131"/>
    <mergeCell ref="B121:G121"/>
    <mergeCell ref="H121:AC121"/>
    <mergeCell ref="H120:AC120"/>
    <mergeCell ref="B120:G120"/>
    <mergeCell ref="B133:G133"/>
    <mergeCell ref="B132:G132"/>
    <mergeCell ref="H129:AC129"/>
    <mergeCell ref="H124:AC124"/>
    <mergeCell ref="B124:G124"/>
    <mergeCell ref="H133:AC133"/>
    <mergeCell ref="B127:G127"/>
    <mergeCell ref="H127:AC127"/>
    <mergeCell ref="B129:G129"/>
    <mergeCell ref="H125:AC125"/>
    <mergeCell ref="B122:G122"/>
    <mergeCell ref="H132:AC132"/>
    <mergeCell ref="B130:G130"/>
    <mergeCell ref="H130:AC130"/>
    <mergeCell ref="H131:AC131"/>
    <mergeCell ref="H105:AC105"/>
    <mergeCell ref="B104:G104"/>
    <mergeCell ref="H115:AC115"/>
    <mergeCell ref="H116:AC116"/>
    <mergeCell ref="B116:G116"/>
    <mergeCell ref="H108:AC108"/>
    <mergeCell ref="B111:G111"/>
    <mergeCell ref="B115:G115"/>
    <mergeCell ref="H104:AC104"/>
    <mergeCell ref="H122:AC122"/>
    <mergeCell ref="H123:AC123"/>
    <mergeCell ref="B123:G123"/>
    <mergeCell ref="B117:G117"/>
    <mergeCell ref="H119:AC119"/>
    <mergeCell ref="H112:AC112"/>
    <mergeCell ref="H118:AC118"/>
    <mergeCell ref="B119:G119"/>
    <mergeCell ref="H102:AC102"/>
    <mergeCell ref="B114:G114"/>
    <mergeCell ref="H110:AC110"/>
    <mergeCell ref="B110:G110"/>
    <mergeCell ref="B102:G102"/>
    <mergeCell ref="B105:G105"/>
    <mergeCell ref="B107:G107"/>
    <mergeCell ref="H114:AC114"/>
    <mergeCell ref="H111:AC111"/>
    <mergeCell ref="H109:AC109"/>
    <mergeCell ref="B118:G118"/>
    <mergeCell ref="H106:AC106"/>
    <mergeCell ref="H107:AC107"/>
    <mergeCell ref="B109:G109"/>
    <mergeCell ref="B108:G108"/>
    <mergeCell ref="B106:G106"/>
    <mergeCell ref="H117:AC117"/>
    <mergeCell ref="B112:G112"/>
    <mergeCell ref="H113:AC113"/>
    <mergeCell ref="B113:G113"/>
    <mergeCell ref="H85:AC85"/>
    <mergeCell ref="B88:G88"/>
    <mergeCell ref="H91:AC91"/>
    <mergeCell ref="B87:G87"/>
    <mergeCell ref="B91:G91"/>
    <mergeCell ref="B89:G89"/>
    <mergeCell ref="B85:G85"/>
    <mergeCell ref="B98:G98"/>
    <mergeCell ref="H90:AC90"/>
    <mergeCell ref="B96:G96"/>
    <mergeCell ref="H96:AC96"/>
    <mergeCell ref="H92:AC92"/>
    <mergeCell ref="H103:AC103"/>
    <mergeCell ref="B101:G101"/>
    <mergeCell ref="H98:AC98"/>
    <mergeCell ref="B100:G100"/>
    <mergeCell ref="B99:G99"/>
    <mergeCell ref="H100:AC100"/>
    <mergeCell ref="B95:G95"/>
    <mergeCell ref="H95:AC95"/>
    <mergeCell ref="H93:AC93"/>
    <mergeCell ref="B93:G93"/>
    <mergeCell ref="H94:AC94"/>
    <mergeCell ref="B103:G103"/>
    <mergeCell ref="H97:AC97"/>
    <mergeCell ref="B97:G97"/>
    <mergeCell ref="H101:AC101"/>
    <mergeCell ref="H99:AC99"/>
    <mergeCell ref="B67:G67"/>
    <mergeCell ref="B66:G66"/>
    <mergeCell ref="H89:AC89"/>
    <mergeCell ref="B94:G94"/>
    <mergeCell ref="H86:AC86"/>
    <mergeCell ref="H87:AC87"/>
    <mergeCell ref="H88:AC88"/>
    <mergeCell ref="B86:G86"/>
    <mergeCell ref="B92:G92"/>
    <mergeCell ref="B90:G90"/>
    <mergeCell ref="B84:G84"/>
    <mergeCell ref="H84:AC84"/>
    <mergeCell ref="H79:AC79"/>
    <mergeCell ref="B79:G79"/>
    <mergeCell ref="H81:AC81"/>
    <mergeCell ref="B80:G80"/>
    <mergeCell ref="B83:G83"/>
    <mergeCell ref="H83:AC83"/>
    <mergeCell ref="H77:AC77"/>
    <mergeCell ref="H72:AC72"/>
    <mergeCell ref="H75:AC75"/>
    <mergeCell ref="H80:AC80"/>
    <mergeCell ref="B81:G81"/>
    <mergeCell ref="H82:AC82"/>
    <mergeCell ref="B82:G82"/>
    <mergeCell ref="B73:G73"/>
    <mergeCell ref="H74:AC74"/>
    <mergeCell ref="B76:G76"/>
    <mergeCell ref="B78:G78"/>
    <mergeCell ref="B77:G77"/>
    <mergeCell ref="H76:AC76"/>
    <mergeCell ref="H78:AC78"/>
    <mergeCell ref="H58:AC58"/>
    <mergeCell ref="H70:AC70"/>
    <mergeCell ref="H73:AC73"/>
    <mergeCell ref="B69:G69"/>
    <mergeCell ref="B71:G71"/>
    <mergeCell ref="B72:G72"/>
    <mergeCell ref="H68:AC68"/>
    <mergeCell ref="B70:G70"/>
    <mergeCell ref="H65:AC65"/>
    <mergeCell ref="H69:AC69"/>
    <mergeCell ref="H66:AC66"/>
    <mergeCell ref="H67:AC67"/>
    <mergeCell ref="B68:G68"/>
    <mergeCell ref="B65:G65"/>
    <mergeCell ref="H71:AC71"/>
    <mergeCell ref="B74:G74"/>
    <mergeCell ref="B75:G75"/>
    <mergeCell ref="H49:AC49"/>
    <mergeCell ref="H51:AC51"/>
    <mergeCell ref="H50:AC50"/>
    <mergeCell ref="B51:G51"/>
    <mergeCell ref="H64:AC64"/>
    <mergeCell ref="H60:AC60"/>
    <mergeCell ref="B60:G60"/>
    <mergeCell ref="H55:AC55"/>
    <mergeCell ref="B64:G64"/>
    <mergeCell ref="H59:AC59"/>
    <mergeCell ref="H61:AC61"/>
    <mergeCell ref="B61:G61"/>
    <mergeCell ref="B62:G62"/>
    <mergeCell ref="H63:AC63"/>
    <mergeCell ref="B63:G63"/>
    <mergeCell ref="H62:AC62"/>
    <mergeCell ref="H56:AC56"/>
    <mergeCell ref="B58:G58"/>
    <mergeCell ref="B57:G57"/>
    <mergeCell ref="B56:G56"/>
    <mergeCell ref="B46:G46"/>
    <mergeCell ref="B45:G45"/>
    <mergeCell ref="H57:AC57"/>
    <mergeCell ref="B55:G55"/>
    <mergeCell ref="B59:G59"/>
    <mergeCell ref="H41:AC41"/>
    <mergeCell ref="B40:G40"/>
    <mergeCell ref="H40:AC40"/>
    <mergeCell ref="B54:G54"/>
    <mergeCell ref="B41:G41"/>
    <mergeCell ref="B52:G52"/>
    <mergeCell ref="B49:G49"/>
    <mergeCell ref="B44:G44"/>
    <mergeCell ref="H43:AC43"/>
    <mergeCell ref="H53:AC53"/>
    <mergeCell ref="B53:G53"/>
    <mergeCell ref="B48:G48"/>
    <mergeCell ref="B43:G43"/>
    <mergeCell ref="H44:AC44"/>
    <mergeCell ref="H52:AC52"/>
    <mergeCell ref="B50:G50"/>
    <mergeCell ref="H54:AC54"/>
    <mergeCell ref="H48:AC48"/>
    <mergeCell ref="H45:AC45"/>
    <mergeCell ref="B47:G47"/>
    <mergeCell ref="H46:AC46"/>
    <mergeCell ref="H47:AC47"/>
    <mergeCell ref="H31:AC31"/>
    <mergeCell ref="H30:AC30"/>
    <mergeCell ref="H33:AC33"/>
    <mergeCell ref="B33:G33"/>
    <mergeCell ref="B37:G37"/>
    <mergeCell ref="B42:G42"/>
    <mergeCell ref="H42:AC42"/>
    <mergeCell ref="H34:AC34"/>
    <mergeCell ref="B34:G34"/>
    <mergeCell ref="B35:G35"/>
    <mergeCell ref="H36:AC36"/>
    <mergeCell ref="B39:G39"/>
    <mergeCell ref="H38:AC38"/>
    <mergeCell ref="B38:G38"/>
    <mergeCell ref="H39:AC39"/>
    <mergeCell ref="A24:A25"/>
    <mergeCell ref="B24:G25"/>
    <mergeCell ref="B26:G26"/>
    <mergeCell ref="B30:G30"/>
    <mergeCell ref="H37:AC37"/>
    <mergeCell ref="H32:AC32"/>
    <mergeCell ref="B32:G32"/>
    <mergeCell ref="B31:G31"/>
    <mergeCell ref="H35:AC35"/>
    <mergeCell ref="B36:G36"/>
    <mergeCell ref="AE24:AE25"/>
    <mergeCell ref="B29:G29"/>
    <mergeCell ref="B27:G27"/>
    <mergeCell ref="H27:AC27"/>
    <mergeCell ref="B28:G28"/>
    <mergeCell ref="H24:AC25"/>
    <mergeCell ref="H26:AC26"/>
    <mergeCell ref="H28:AC28"/>
    <mergeCell ref="H29:AC29"/>
  </mergeCells>
  <phoneticPr fontId="67" type="noConversion"/>
  <printOptions horizontalCentered="1"/>
  <pageMargins left="0.59055118110236227" right="0.59055118110236227" top="0.51181102362204722" bottom="0.62992125984251968" header="0.19685039370078741" footer="0.19685039370078741"/>
  <pageSetup paperSize="9" scale="46" fitToHeight="0" orientation="portrait" r:id="rId1"/>
  <headerFooter alignWithMargins="0">
    <oddFooter xml:space="preserve">&amp;C&amp;"Tahoma,Normale"
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79"/>
  <sheetViews>
    <sheetView showGridLines="0" view="pageBreakPreview" zoomScaleNormal="100" zoomScaleSheetLayoutView="100" workbookViewId="0">
      <pane ySplit="3" topLeftCell="A834" activePane="bottomLeft" state="frozen"/>
      <selection activeCell="J226" sqref="J226"/>
      <selection pane="bottomLeft" activeCell="H651" sqref="H651:J652"/>
    </sheetView>
  </sheetViews>
  <sheetFormatPr defaultColWidth="17.85546875" defaultRowHeight="12.75"/>
  <cols>
    <col min="1" max="1" width="4.42578125" style="687" bestFit="1" customWidth="1"/>
    <col min="2" max="4" width="4.7109375" style="687" bestFit="1" customWidth="1"/>
    <col min="5" max="5" width="3.42578125" style="687" bestFit="1" customWidth="1"/>
    <col min="6" max="6" width="3.28515625" style="687" bestFit="1" customWidth="1"/>
    <col min="7" max="7" width="48.85546875" style="690" customWidth="1"/>
    <col min="8" max="8" width="14.7109375" style="691" customWidth="1"/>
    <col min="9" max="9" width="14.42578125" style="691" customWidth="1"/>
    <col min="10" max="10" width="15.140625" style="645" customWidth="1"/>
    <col min="11" max="201" width="10.28515625" style="648" customWidth="1"/>
    <col min="202" max="210" width="9.140625" style="648" customWidth="1"/>
    <col min="211" max="211" width="1" style="648" customWidth="1"/>
    <col min="212" max="215" width="3.28515625" style="648" customWidth="1"/>
    <col min="216" max="216" width="1.85546875" style="648" customWidth="1"/>
    <col min="217" max="16384" width="17.85546875" style="648"/>
  </cols>
  <sheetData>
    <row r="1" spans="1:10" ht="13.5" thickBot="1">
      <c r="G1" s="692"/>
      <c r="H1" s="693"/>
      <c r="I1" s="693"/>
      <c r="J1" s="694"/>
    </row>
    <row r="2" spans="1:10" s="649" customFormat="1" ht="13.5" customHeight="1" thickBot="1">
      <c r="A2" s="1554" t="s">
        <v>1568</v>
      </c>
      <c r="B2" s="1555"/>
      <c r="C2" s="1555"/>
      <c r="D2" s="1555"/>
      <c r="E2" s="1555"/>
      <c r="F2" s="1556"/>
      <c r="G2" s="1557" t="s">
        <v>555</v>
      </c>
      <c r="H2" s="1561" t="s">
        <v>120</v>
      </c>
      <c r="I2" s="1563" t="s">
        <v>121</v>
      </c>
      <c r="J2" s="1559" t="s">
        <v>1652</v>
      </c>
    </row>
    <row r="3" spans="1:10" ht="18.75" customHeight="1" thickBot="1">
      <c r="A3" s="650" t="s">
        <v>579</v>
      </c>
      <c r="B3" s="650" t="s">
        <v>1678</v>
      </c>
      <c r="C3" s="650" t="s">
        <v>1689</v>
      </c>
      <c r="D3" s="650" t="s">
        <v>1721</v>
      </c>
      <c r="E3" s="650" t="s">
        <v>603</v>
      </c>
      <c r="F3" s="650" t="s">
        <v>604</v>
      </c>
      <c r="G3" s="1558"/>
      <c r="H3" s="1562"/>
      <c r="I3" s="1562"/>
      <c r="J3" s="1560"/>
    </row>
    <row r="4" spans="1:10" s="656" customFormat="1">
      <c r="A4" s="651">
        <v>300</v>
      </c>
      <c r="B4" s="652">
        <v>0</v>
      </c>
      <c r="C4" s="652">
        <v>0</v>
      </c>
      <c r="D4" s="652">
        <v>0</v>
      </c>
      <c r="E4" s="652">
        <v>0</v>
      </c>
      <c r="F4" s="652">
        <v>0</v>
      </c>
      <c r="G4" s="695" t="s">
        <v>1910</v>
      </c>
      <c r="H4" s="654"/>
      <c r="I4" s="654"/>
      <c r="J4" s="696"/>
    </row>
    <row r="5" spans="1:10">
      <c r="A5" s="698">
        <v>300</v>
      </c>
      <c r="B5" s="699">
        <v>100</v>
      </c>
      <c r="C5" s="699"/>
      <c r="D5" s="699"/>
      <c r="E5" s="699"/>
      <c r="F5" s="699"/>
      <c r="G5" s="659" t="s">
        <v>1911</v>
      </c>
      <c r="H5" s="660">
        <v>0</v>
      </c>
      <c r="I5" s="660">
        <v>0</v>
      </c>
      <c r="J5" s="700"/>
    </row>
    <row r="6" spans="1:10">
      <c r="A6" s="698">
        <v>300</v>
      </c>
      <c r="B6" s="699">
        <v>100</v>
      </c>
      <c r="C6" s="658">
        <v>100</v>
      </c>
      <c r="D6" s="658"/>
      <c r="E6" s="658"/>
      <c r="F6" s="658"/>
      <c r="G6" s="659" t="s">
        <v>928</v>
      </c>
      <c r="H6" s="660">
        <v>0</v>
      </c>
      <c r="I6" s="660">
        <v>0</v>
      </c>
      <c r="J6" s="700"/>
    </row>
    <row r="7" spans="1:10" ht="25.5">
      <c r="A7" s="698">
        <v>300</v>
      </c>
      <c r="B7" s="699">
        <v>100</v>
      </c>
      <c r="C7" s="658">
        <v>100</v>
      </c>
      <c r="D7" s="666">
        <v>100</v>
      </c>
      <c r="E7" s="658"/>
      <c r="F7" s="658"/>
      <c r="G7" s="701" t="s">
        <v>929</v>
      </c>
      <c r="H7" s="664">
        <v>2860918</v>
      </c>
      <c r="I7" s="664">
        <v>4784553</v>
      </c>
      <c r="J7" s="700" t="s">
        <v>2640</v>
      </c>
    </row>
    <row r="8" spans="1:10">
      <c r="A8" s="698">
        <v>300</v>
      </c>
      <c r="B8" s="699">
        <v>100</v>
      </c>
      <c r="C8" s="658">
        <v>100</v>
      </c>
      <c r="D8" s="666">
        <v>200</v>
      </c>
      <c r="E8" s="658"/>
      <c r="F8" s="658"/>
      <c r="G8" s="701" t="s">
        <v>930</v>
      </c>
      <c r="H8" s="664">
        <v>50980</v>
      </c>
      <c r="I8" s="664">
        <v>176957</v>
      </c>
      <c r="J8" s="700" t="s">
        <v>2643</v>
      </c>
    </row>
    <row r="9" spans="1:10">
      <c r="A9" s="698">
        <v>300</v>
      </c>
      <c r="B9" s="699">
        <v>100</v>
      </c>
      <c r="C9" s="658">
        <v>100</v>
      </c>
      <c r="D9" s="666">
        <v>300</v>
      </c>
      <c r="E9" s="658"/>
      <c r="F9" s="658"/>
      <c r="G9" s="701" t="s">
        <v>931</v>
      </c>
      <c r="H9" s="664">
        <v>0</v>
      </c>
      <c r="I9" s="664">
        <v>0</v>
      </c>
      <c r="J9" s="700" t="s">
        <v>2645</v>
      </c>
    </row>
    <row r="10" spans="1:10">
      <c r="A10" s="698">
        <v>300</v>
      </c>
      <c r="B10" s="699">
        <v>100</v>
      </c>
      <c r="C10" s="658">
        <v>200</v>
      </c>
      <c r="D10" s="658"/>
      <c r="E10" s="658"/>
      <c r="F10" s="658"/>
      <c r="G10" s="702" t="s">
        <v>932</v>
      </c>
      <c r="H10" s="660">
        <v>0</v>
      </c>
      <c r="I10" s="660">
        <v>0</v>
      </c>
      <c r="J10" s="700"/>
    </row>
    <row r="11" spans="1:10" ht="25.5">
      <c r="A11" s="698">
        <v>300</v>
      </c>
      <c r="B11" s="699">
        <v>100</v>
      </c>
      <c r="C11" s="658">
        <v>200</v>
      </c>
      <c r="D11" s="666">
        <v>100</v>
      </c>
      <c r="E11" s="658"/>
      <c r="F11" s="658"/>
      <c r="G11" s="663" t="s">
        <v>1912</v>
      </c>
      <c r="H11" s="664">
        <v>0</v>
      </c>
      <c r="I11" s="664">
        <v>0</v>
      </c>
      <c r="J11" s="700" t="s">
        <v>2650</v>
      </c>
    </row>
    <row r="12" spans="1:10" ht="25.5">
      <c r="A12" s="698">
        <v>300</v>
      </c>
      <c r="B12" s="699">
        <v>100</v>
      </c>
      <c r="C12" s="658">
        <v>200</v>
      </c>
      <c r="D12" s="666">
        <v>200</v>
      </c>
      <c r="E12" s="658"/>
      <c r="F12" s="658"/>
      <c r="G12" s="701" t="s">
        <v>1913</v>
      </c>
      <c r="H12" s="664">
        <v>0</v>
      </c>
      <c r="I12" s="664">
        <v>0</v>
      </c>
      <c r="J12" s="700" t="s">
        <v>2700</v>
      </c>
    </row>
    <row r="13" spans="1:10">
      <c r="A13" s="698">
        <v>300</v>
      </c>
      <c r="B13" s="699">
        <v>100</v>
      </c>
      <c r="C13" s="658">
        <v>200</v>
      </c>
      <c r="D13" s="666">
        <v>300</v>
      </c>
      <c r="E13" s="658"/>
      <c r="F13" s="658"/>
      <c r="G13" s="701" t="s">
        <v>1914</v>
      </c>
      <c r="H13" s="664">
        <v>0</v>
      </c>
      <c r="I13" s="664">
        <v>0</v>
      </c>
      <c r="J13" s="700" t="s">
        <v>3042</v>
      </c>
    </row>
    <row r="14" spans="1:10">
      <c r="A14" s="698">
        <v>300</v>
      </c>
      <c r="B14" s="699">
        <v>100</v>
      </c>
      <c r="C14" s="658">
        <v>300</v>
      </c>
      <c r="D14" s="658"/>
      <c r="E14" s="658"/>
      <c r="F14" s="658"/>
      <c r="G14" s="659" t="s">
        <v>933</v>
      </c>
      <c r="H14" s="660">
        <v>0</v>
      </c>
      <c r="I14" s="660">
        <v>0</v>
      </c>
      <c r="J14" s="700"/>
    </row>
    <row r="15" spans="1:10">
      <c r="A15" s="698">
        <v>300</v>
      </c>
      <c r="B15" s="699">
        <v>100</v>
      </c>
      <c r="C15" s="658">
        <v>300</v>
      </c>
      <c r="D15" s="666">
        <v>100</v>
      </c>
      <c r="E15" s="658"/>
      <c r="F15" s="658"/>
      <c r="G15" s="663" t="s">
        <v>1915</v>
      </c>
      <c r="H15" s="664">
        <v>2062715</v>
      </c>
      <c r="I15" s="664">
        <v>3100493</v>
      </c>
      <c r="J15" s="700" t="s">
        <v>3046</v>
      </c>
    </row>
    <row r="16" spans="1:10">
      <c r="A16" s="698">
        <v>300</v>
      </c>
      <c r="B16" s="699">
        <v>100</v>
      </c>
      <c r="C16" s="658">
        <v>300</v>
      </c>
      <c r="D16" s="666">
        <v>200</v>
      </c>
      <c r="E16" s="658"/>
      <c r="F16" s="658"/>
      <c r="G16" s="701" t="s">
        <v>934</v>
      </c>
      <c r="H16" s="664">
        <v>686680</v>
      </c>
      <c r="I16" s="664">
        <v>583422</v>
      </c>
      <c r="J16" s="700" t="s">
        <v>3048</v>
      </c>
    </row>
    <row r="17" spans="1:10">
      <c r="A17" s="698">
        <v>300</v>
      </c>
      <c r="B17" s="699">
        <v>100</v>
      </c>
      <c r="C17" s="658">
        <v>300</v>
      </c>
      <c r="D17" s="666">
        <v>300</v>
      </c>
      <c r="E17" s="658"/>
      <c r="F17" s="658"/>
      <c r="G17" s="701" t="s">
        <v>935</v>
      </c>
      <c r="H17" s="664">
        <v>1663847</v>
      </c>
      <c r="I17" s="664">
        <v>2933919</v>
      </c>
      <c r="J17" s="700" t="s">
        <v>3050</v>
      </c>
    </row>
    <row r="18" spans="1:10">
      <c r="A18" s="698">
        <v>300</v>
      </c>
      <c r="B18" s="699">
        <v>100</v>
      </c>
      <c r="C18" s="666">
        <v>400</v>
      </c>
      <c r="D18" s="658"/>
      <c r="E18" s="658"/>
      <c r="F18" s="658"/>
      <c r="G18" s="663" t="s">
        <v>936</v>
      </c>
      <c r="H18" s="664">
        <v>1998</v>
      </c>
      <c r="I18" s="664">
        <v>20500</v>
      </c>
      <c r="J18" s="700" t="s">
        <v>3053</v>
      </c>
    </row>
    <row r="19" spans="1:10">
      <c r="A19" s="698">
        <v>300</v>
      </c>
      <c r="B19" s="699">
        <v>100</v>
      </c>
      <c r="C19" s="666">
        <v>500</v>
      </c>
      <c r="D19" s="658"/>
      <c r="E19" s="658"/>
      <c r="F19" s="658"/>
      <c r="G19" s="701" t="s">
        <v>165</v>
      </c>
      <c r="H19" s="664">
        <v>766</v>
      </c>
      <c r="I19" s="664">
        <v>3000</v>
      </c>
      <c r="J19" s="700" t="s">
        <v>3056</v>
      </c>
    </row>
    <row r="20" spans="1:10">
      <c r="A20" s="698">
        <v>300</v>
      </c>
      <c r="B20" s="699">
        <v>100</v>
      </c>
      <c r="C20" s="666">
        <v>600</v>
      </c>
      <c r="D20" s="658"/>
      <c r="E20" s="658"/>
      <c r="F20" s="658"/>
      <c r="G20" s="663" t="s">
        <v>166</v>
      </c>
      <c r="H20" s="664">
        <v>6500</v>
      </c>
      <c r="I20" s="664">
        <v>8000</v>
      </c>
      <c r="J20" s="700" t="s">
        <v>3059</v>
      </c>
    </row>
    <row r="21" spans="1:10">
      <c r="A21" s="698">
        <v>300</v>
      </c>
      <c r="B21" s="699">
        <v>100</v>
      </c>
      <c r="C21" s="666">
        <v>700</v>
      </c>
      <c r="D21" s="658"/>
      <c r="E21" s="658"/>
      <c r="F21" s="658"/>
      <c r="G21" s="701" t="s">
        <v>167</v>
      </c>
      <c r="H21" s="664">
        <v>0</v>
      </c>
      <c r="I21" s="664">
        <v>0</v>
      </c>
      <c r="J21" s="700" t="s">
        <v>3062</v>
      </c>
    </row>
    <row r="22" spans="1:10">
      <c r="A22" s="698">
        <v>300</v>
      </c>
      <c r="B22" s="699">
        <v>100</v>
      </c>
      <c r="C22" s="666">
        <v>800</v>
      </c>
      <c r="D22" s="658"/>
      <c r="E22" s="658"/>
      <c r="F22" s="658"/>
      <c r="G22" s="701" t="s">
        <v>168</v>
      </c>
      <c r="H22" s="664">
        <v>493683</v>
      </c>
      <c r="I22" s="664">
        <v>721357</v>
      </c>
      <c r="J22" s="700" t="s">
        <v>3065</v>
      </c>
    </row>
    <row r="23" spans="1:10" ht="25.5">
      <c r="A23" s="698">
        <v>300</v>
      </c>
      <c r="B23" s="699">
        <v>100</v>
      </c>
      <c r="C23" s="658">
        <v>900</v>
      </c>
      <c r="D23" s="658"/>
      <c r="E23" s="658"/>
      <c r="F23" s="658"/>
      <c r="G23" s="659" t="s">
        <v>673</v>
      </c>
      <c r="H23" s="660">
        <v>0</v>
      </c>
      <c r="I23" s="660">
        <v>0</v>
      </c>
      <c r="J23" s="700" t="s">
        <v>3068</v>
      </c>
    </row>
    <row r="24" spans="1:10" ht="25.5">
      <c r="A24" s="698">
        <v>300</v>
      </c>
      <c r="B24" s="699">
        <v>100</v>
      </c>
      <c r="C24" s="658">
        <v>900</v>
      </c>
      <c r="D24" s="703">
        <v>50</v>
      </c>
      <c r="E24" s="704"/>
      <c r="F24" s="704"/>
      <c r="G24" s="663" t="s">
        <v>929</v>
      </c>
      <c r="H24" s="664">
        <v>2015509</v>
      </c>
      <c r="I24" s="664">
        <v>0</v>
      </c>
      <c r="J24" s="700"/>
    </row>
    <row r="25" spans="1:10">
      <c r="A25" s="698">
        <v>300</v>
      </c>
      <c r="B25" s="699">
        <v>100</v>
      </c>
      <c r="C25" s="658">
        <v>900</v>
      </c>
      <c r="D25" s="703">
        <v>100</v>
      </c>
      <c r="E25" s="704"/>
      <c r="F25" s="704"/>
      <c r="G25" s="701" t="s">
        <v>930</v>
      </c>
      <c r="H25" s="664">
        <v>55092</v>
      </c>
      <c r="I25" s="664">
        <v>0</v>
      </c>
      <c r="J25" s="700"/>
    </row>
    <row r="26" spans="1:10">
      <c r="A26" s="698">
        <v>300</v>
      </c>
      <c r="B26" s="699">
        <v>100</v>
      </c>
      <c r="C26" s="658">
        <v>900</v>
      </c>
      <c r="D26" s="703">
        <v>150</v>
      </c>
      <c r="E26" s="704"/>
      <c r="F26" s="704"/>
      <c r="G26" s="701" t="s">
        <v>931</v>
      </c>
      <c r="H26" s="664">
        <v>0</v>
      </c>
      <c r="I26" s="664">
        <v>0</v>
      </c>
      <c r="J26" s="700"/>
    </row>
    <row r="27" spans="1:10">
      <c r="A27" s="698">
        <v>300</v>
      </c>
      <c r="B27" s="699">
        <v>100</v>
      </c>
      <c r="C27" s="658">
        <v>900</v>
      </c>
      <c r="D27" s="703">
        <v>200</v>
      </c>
      <c r="E27" s="704"/>
      <c r="F27" s="704"/>
      <c r="G27" s="701" t="s">
        <v>1915</v>
      </c>
      <c r="H27" s="664">
        <v>1037778</v>
      </c>
      <c r="I27" s="664">
        <v>0</v>
      </c>
      <c r="J27" s="700"/>
    </row>
    <row r="28" spans="1:10">
      <c r="A28" s="698">
        <v>300</v>
      </c>
      <c r="B28" s="699">
        <v>100</v>
      </c>
      <c r="C28" s="658">
        <v>900</v>
      </c>
      <c r="D28" s="703">
        <v>250</v>
      </c>
      <c r="E28" s="704"/>
      <c r="F28" s="704"/>
      <c r="G28" s="663" t="s">
        <v>934</v>
      </c>
      <c r="H28" s="664">
        <v>0</v>
      </c>
      <c r="I28" s="664">
        <v>0</v>
      </c>
      <c r="J28" s="700"/>
    </row>
    <row r="29" spans="1:10">
      <c r="A29" s="698">
        <v>300</v>
      </c>
      <c r="B29" s="699">
        <v>100</v>
      </c>
      <c r="C29" s="658">
        <v>900</v>
      </c>
      <c r="D29" s="703">
        <v>300</v>
      </c>
      <c r="E29" s="704"/>
      <c r="F29" s="704"/>
      <c r="G29" s="701" t="s">
        <v>935</v>
      </c>
      <c r="H29" s="664">
        <v>4553</v>
      </c>
      <c r="I29" s="664">
        <v>0</v>
      </c>
      <c r="J29" s="700"/>
    </row>
    <row r="30" spans="1:10">
      <c r="A30" s="698">
        <v>300</v>
      </c>
      <c r="B30" s="699">
        <v>100</v>
      </c>
      <c r="C30" s="658">
        <v>900</v>
      </c>
      <c r="D30" s="703">
        <v>350</v>
      </c>
      <c r="E30" s="704"/>
      <c r="F30" s="704"/>
      <c r="G30" s="701" t="s">
        <v>936</v>
      </c>
      <c r="H30" s="664">
        <v>18002</v>
      </c>
      <c r="I30" s="664">
        <v>0</v>
      </c>
      <c r="J30" s="700"/>
    </row>
    <row r="31" spans="1:10">
      <c r="A31" s="698">
        <v>300</v>
      </c>
      <c r="B31" s="699">
        <v>100</v>
      </c>
      <c r="C31" s="658">
        <v>900</v>
      </c>
      <c r="D31" s="703">
        <v>400</v>
      </c>
      <c r="E31" s="704"/>
      <c r="F31" s="704"/>
      <c r="G31" s="663" t="s">
        <v>165</v>
      </c>
      <c r="H31" s="664">
        <v>7665</v>
      </c>
      <c r="I31" s="664">
        <v>0</v>
      </c>
      <c r="J31" s="700"/>
    </row>
    <row r="32" spans="1:10">
      <c r="A32" s="698">
        <v>300</v>
      </c>
      <c r="B32" s="699">
        <v>100</v>
      </c>
      <c r="C32" s="658">
        <v>900</v>
      </c>
      <c r="D32" s="703">
        <v>450</v>
      </c>
      <c r="E32" s="704"/>
      <c r="F32" s="704"/>
      <c r="G32" s="701" t="s">
        <v>166</v>
      </c>
      <c r="H32" s="664">
        <v>0</v>
      </c>
      <c r="I32" s="664">
        <v>0</v>
      </c>
      <c r="J32" s="700"/>
    </row>
    <row r="33" spans="1:10">
      <c r="A33" s="698">
        <v>300</v>
      </c>
      <c r="B33" s="699">
        <v>100</v>
      </c>
      <c r="C33" s="658">
        <v>900</v>
      </c>
      <c r="D33" s="703">
        <v>500</v>
      </c>
      <c r="E33" s="704"/>
      <c r="F33" s="704"/>
      <c r="G33" s="663" t="s">
        <v>167</v>
      </c>
      <c r="H33" s="664">
        <v>0</v>
      </c>
      <c r="I33" s="664">
        <v>0</v>
      </c>
      <c r="J33" s="700"/>
    </row>
    <row r="34" spans="1:10" ht="25.5">
      <c r="A34" s="698">
        <v>300</v>
      </c>
      <c r="B34" s="699">
        <v>100</v>
      </c>
      <c r="C34" s="658">
        <v>900</v>
      </c>
      <c r="D34" s="703">
        <v>900</v>
      </c>
      <c r="E34" s="704"/>
      <c r="F34" s="704"/>
      <c r="G34" s="701" t="s">
        <v>674</v>
      </c>
      <c r="H34" s="664">
        <v>72583</v>
      </c>
      <c r="I34" s="664">
        <v>0</v>
      </c>
      <c r="J34" s="700"/>
    </row>
    <row r="35" spans="1:10">
      <c r="A35" s="698">
        <v>300</v>
      </c>
      <c r="B35" s="699">
        <v>200</v>
      </c>
      <c r="C35" s="699"/>
      <c r="D35" s="699"/>
      <c r="E35" s="699"/>
      <c r="F35" s="699"/>
      <c r="G35" s="705" t="s">
        <v>675</v>
      </c>
      <c r="H35" s="706">
        <v>0</v>
      </c>
      <c r="I35" s="706">
        <v>0</v>
      </c>
      <c r="J35" s="700"/>
    </row>
    <row r="36" spans="1:10">
      <c r="A36" s="698">
        <v>300</v>
      </c>
      <c r="B36" s="699">
        <v>200</v>
      </c>
      <c r="C36" s="666">
        <v>100</v>
      </c>
      <c r="D36" s="658"/>
      <c r="E36" s="658"/>
      <c r="F36" s="658"/>
      <c r="G36" s="701" t="s">
        <v>170</v>
      </c>
      <c r="H36" s="664">
        <v>6894</v>
      </c>
      <c r="I36" s="664">
        <v>5000</v>
      </c>
      <c r="J36" s="700" t="s">
        <v>1337</v>
      </c>
    </row>
    <row r="37" spans="1:10">
      <c r="A37" s="698">
        <v>300</v>
      </c>
      <c r="B37" s="699">
        <v>200</v>
      </c>
      <c r="C37" s="666">
        <v>200</v>
      </c>
      <c r="D37" s="658"/>
      <c r="E37" s="658"/>
      <c r="F37" s="658"/>
      <c r="G37" s="663" t="s">
        <v>676</v>
      </c>
      <c r="H37" s="664">
        <v>48252</v>
      </c>
      <c r="I37" s="664">
        <v>150000</v>
      </c>
      <c r="J37" s="700" t="s">
        <v>1339</v>
      </c>
    </row>
    <row r="38" spans="1:10">
      <c r="A38" s="698">
        <v>300</v>
      </c>
      <c r="B38" s="699">
        <v>200</v>
      </c>
      <c r="C38" s="666">
        <v>300</v>
      </c>
      <c r="D38" s="658"/>
      <c r="E38" s="658"/>
      <c r="F38" s="658"/>
      <c r="G38" s="701" t="s">
        <v>172</v>
      </c>
      <c r="H38" s="664">
        <v>10000</v>
      </c>
      <c r="I38" s="664">
        <v>10000</v>
      </c>
      <c r="J38" s="700" t="s">
        <v>1341</v>
      </c>
    </row>
    <row r="39" spans="1:10">
      <c r="A39" s="698">
        <v>300</v>
      </c>
      <c r="B39" s="699">
        <v>200</v>
      </c>
      <c r="C39" s="658">
        <v>400</v>
      </c>
      <c r="D39" s="658"/>
      <c r="E39" s="658"/>
      <c r="F39" s="658"/>
      <c r="G39" s="659" t="s">
        <v>173</v>
      </c>
      <c r="H39" s="660">
        <v>0</v>
      </c>
      <c r="I39" s="660">
        <v>0</v>
      </c>
      <c r="J39" s="700" t="s">
        <v>1343</v>
      </c>
    </row>
    <row r="40" spans="1:10">
      <c r="A40" s="698">
        <v>300</v>
      </c>
      <c r="B40" s="699">
        <v>200</v>
      </c>
      <c r="C40" s="658">
        <v>400</v>
      </c>
      <c r="D40" s="703">
        <v>100</v>
      </c>
      <c r="E40" s="704"/>
      <c r="F40" s="704"/>
      <c r="G40" s="701" t="s">
        <v>677</v>
      </c>
      <c r="H40" s="664">
        <v>89061</v>
      </c>
      <c r="I40" s="664">
        <v>110000</v>
      </c>
      <c r="J40" s="707"/>
    </row>
    <row r="41" spans="1:10">
      <c r="A41" s="698">
        <v>300</v>
      </c>
      <c r="B41" s="699">
        <v>200</v>
      </c>
      <c r="C41" s="658">
        <v>400</v>
      </c>
      <c r="D41" s="703">
        <v>200</v>
      </c>
      <c r="E41" s="704"/>
      <c r="F41" s="704"/>
      <c r="G41" s="663" t="s">
        <v>678</v>
      </c>
      <c r="H41" s="664">
        <v>26474</v>
      </c>
      <c r="I41" s="664">
        <v>60000</v>
      </c>
      <c r="J41" s="707"/>
    </row>
    <row r="42" spans="1:10">
      <c r="A42" s="698">
        <v>300</v>
      </c>
      <c r="B42" s="699">
        <v>200</v>
      </c>
      <c r="C42" s="658">
        <v>400</v>
      </c>
      <c r="D42" s="703">
        <v>300</v>
      </c>
      <c r="E42" s="704"/>
      <c r="F42" s="704"/>
      <c r="G42" s="701" t="s">
        <v>1941</v>
      </c>
      <c r="H42" s="664">
        <v>15000</v>
      </c>
      <c r="I42" s="664">
        <v>18000</v>
      </c>
      <c r="J42" s="707"/>
    </row>
    <row r="43" spans="1:10">
      <c r="A43" s="698">
        <v>300</v>
      </c>
      <c r="B43" s="699">
        <v>200</v>
      </c>
      <c r="C43" s="658">
        <v>500</v>
      </c>
      <c r="D43" s="658"/>
      <c r="E43" s="658"/>
      <c r="F43" s="658"/>
      <c r="G43" s="659" t="s">
        <v>174</v>
      </c>
      <c r="H43" s="660">
        <v>0</v>
      </c>
      <c r="I43" s="660">
        <v>0</v>
      </c>
      <c r="J43" s="700" t="s">
        <v>1345</v>
      </c>
    </row>
    <row r="44" spans="1:10">
      <c r="A44" s="698">
        <v>300</v>
      </c>
      <c r="B44" s="699">
        <v>200</v>
      </c>
      <c r="C44" s="658">
        <v>500</v>
      </c>
      <c r="D44" s="703">
        <v>100</v>
      </c>
      <c r="E44" s="704"/>
      <c r="F44" s="704"/>
      <c r="G44" s="701" t="s">
        <v>1942</v>
      </c>
      <c r="H44" s="664">
        <v>19557</v>
      </c>
      <c r="I44" s="664">
        <v>25000</v>
      </c>
      <c r="J44" s="708"/>
    </row>
    <row r="45" spans="1:10">
      <c r="A45" s="698">
        <v>300</v>
      </c>
      <c r="B45" s="699">
        <v>200</v>
      </c>
      <c r="C45" s="658">
        <v>500</v>
      </c>
      <c r="D45" s="703">
        <v>200</v>
      </c>
      <c r="E45" s="704"/>
      <c r="F45" s="704"/>
      <c r="G45" s="663" t="s">
        <v>1943</v>
      </c>
      <c r="H45" s="664">
        <v>3000</v>
      </c>
      <c r="I45" s="664">
        <v>3100</v>
      </c>
      <c r="J45" s="708"/>
    </row>
    <row r="46" spans="1:10">
      <c r="A46" s="698">
        <v>300</v>
      </c>
      <c r="B46" s="699">
        <v>200</v>
      </c>
      <c r="C46" s="666">
        <v>600</v>
      </c>
      <c r="D46" s="658"/>
      <c r="E46" s="658"/>
      <c r="F46" s="658"/>
      <c r="G46" s="701" t="s">
        <v>175</v>
      </c>
      <c r="H46" s="664">
        <v>95089</v>
      </c>
      <c r="I46" s="664">
        <v>40000</v>
      </c>
      <c r="J46" s="700" t="s">
        <v>1347</v>
      </c>
    </row>
    <row r="47" spans="1:10" ht="25.5">
      <c r="A47" s="698">
        <v>300</v>
      </c>
      <c r="B47" s="699">
        <v>200</v>
      </c>
      <c r="C47" s="658">
        <v>700</v>
      </c>
      <c r="D47" s="658"/>
      <c r="E47" s="658"/>
      <c r="F47" s="658"/>
      <c r="G47" s="659" t="s">
        <v>1944</v>
      </c>
      <c r="H47" s="660">
        <v>0</v>
      </c>
      <c r="I47" s="660">
        <v>0</v>
      </c>
      <c r="J47" s="700" t="s">
        <v>1350</v>
      </c>
    </row>
    <row r="48" spans="1:10">
      <c r="A48" s="698">
        <v>300</v>
      </c>
      <c r="B48" s="699">
        <v>200</v>
      </c>
      <c r="C48" s="658">
        <v>700</v>
      </c>
      <c r="D48" s="703">
        <v>100</v>
      </c>
      <c r="E48" s="704"/>
      <c r="F48" s="704"/>
      <c r="G48" s="663" t="s">
        <v>170</v>
      </c>
      <c r="H48" s="664">
        <v>3106</v>
      </c>
      <c r="I48" s="664">
        <v>0</v>
      </c>
      <c r="J48" s="700"/>
    </row>
    <row r="49" spans="1:10">
      <c r="A49" s="698">
        <v>300</v>
      </c>
      <c r="B49" s="699">
        <v>200</v>
      </c>
      <c r="C49" s="658">
        <v>700</v>
      </c>
      <c r="D49" s="703">
        <v>200</v>
      </c>
      <c r="E49" s="704"/>
      <c r="F49" s="704"/>
      <c r="G49" s="663" t="s">
        <v>676</v>
      </c>
      <c r="H49" s="664">
        <v>96748</v>
      </c>
      <c r="I49" s="664">
        <v>0</v>
      </c>
      <c r="J49" s="700"/>
    </row>
    <row r="50" spans="1:10">
      <c r="A50" s="698">
        <v>300</v>
      </c>
      <c r="B50" s="699">
        <v>200</v>
      </c>
      <c r="C50" s="658">
        <v>700</v>
      </c>
      <c r="D50" s="703">
        <v>300</v>
      </c>
      <c r="E50" s="704"/>
      <c r="F50" s="704"/>
      <c r="G50" s="663" t="s">
        <v>172</v>
      </c>
      <c r="H50" s="664">
        <v>0</v>
      </c>
      <c r="I50" s="664">
        <v>0</v>
      </c>
      <c r="J50" s="700"/>
    </row>
    <row r="51" spans="1:10">
      <c r="A51" s="698">
        <v>300</v>
      </c>
      <c r="B51" s="699">
        <v>200</v>
      </c>
      <c r="C51" s="658">
        <v>700</v>
      </c>
      <c r="D51" s="703">
        <v>400</v>
      </c>
      <c r="E51" s="704"/>
      <c r="F51" s="704"/>
      <c r="G51" s="663" t="s">
        <v>173</v>
      </c>
      <c r="H51" s="664">
        <v>62811</v>
      </c>
      <c r="I51" s="664">
        <v>0</v>
      </c>
      <c r="J51" s="700"/>
    </row>
    <row r="52" spans="1:10">
      <c r="A52" s="698">
        <v>300</v>
      </c>
      <c r="B52" s="699">
        <v>200</v>
      </c>
      <c r="C52" s="658">
        <v>700</v>
      </c>
      <c r="D52" s="703">
        <v>500</v>
      </c>
      <c r="E52" s="704"/>
      <c r="F52" s="704"/>
      <c r="G52" s="663" t="s">
        <v>174</v>
      </c>
      <c r="H52" s="664">
        <v>443</v>
      </c>
      <c r="I52" s="664">
        <v>0</v>
      </c>
      <c r="J52" s="700"/>
    </row>
    <row r="53" spans="1:10" ht="25.5">
      <c r="A53" s="698">
        <v>300</v>
      </c>
      <c r="B53" s="699">
        <v>200</v>
      </c>
      <c r="C53" s="658">
        <v>700</v>
      </c>
      <c r="D53" s="703">
        <v>900</v>
      </c>
      <c r="E53" s="704"/>
      <c r="F53" s="704"/>
      <c r="G53" s="663" t="s">
        <v>1945</v>
      </c>
      <c r="H53" s="664">
        <v>956</v>
      </c>
      <c r="I53" s="664">
        <v>0</v>
      </c>
      <c r="J53" s="700"/>
    </row>
    <row r="54" spans="1:10" s="656" customFormat="1">
      <c r="A54" s="651">
        <v>305</v>
      </c>
      <c r="B54" s="652">
        <v>0</v>
      </c>
      <c r="C54" s="652">
        <v>0</v>
      </c>
      <c r="D54" s="652">
        <v>0</v>
      </c>
      <c r="E54" s="652">
        <v>0</v>
      </c>
      <c r="F54" s="652">
        <v>0</v>
      </c>
      <c r="G54" s="695" t="s">
        <v>1946</v>
      </c>
      <c r="H54" s="697">
        <v>0</v>
      </c>
      <c r="I54" s="697">
        <v>0</v>
      </c>
      <c r="J54" s="696"/>
    </row>
    <row r="55" spans="1:10">
      <c r="A55" s="657">
        <v>305</v>
      </c>
      <c r="B55" s="658">
        <v>100</v>
      </c>
      <c r="C55" s="658"/>
      <c r="D55" s="658"/>
      <c r="E55" s="658"/>
      <c r="F55" s="658"/>
      <c r="G55" s="659" t="s">
        <v>1947</v>
      </c>
      <c r="H55" s="660">
        <v>0</v>
      </c>
      <c r="I55" s="660">
        <v>0</v>
      </c>
      <c r="J55" s="700"/>
    </row>
    <row r="56" spans="1:10">
      <c r="A56" s="657">
        <v>305</v>
      </c>
      <c r="B56" s="658">
        <v>100</v>
      </c>
      <c r="C56" s="658">
        <v>50</v>
      </c>
      <c r="D56" s="658"/>
      <c r="E56" s="658"/>
      <c r="F56" s="658"/>
      <c r="G56" s="659" t="s">
        <v>1948</v>
      </c>
      <c r="H56" s="660">
        <v>0</v>
      </c>
      <c r="I56" s="660">
        <v>0</v>
      </c>
      <c r="J56" s="700"/>
    </row>
    <row r="57" spans="1:10">
      <c r="A57" s="657">
        <v>305</v>
      </c>
      <c r="B57" s="658">
        <v>100</v>
      </c>
      <c r="C57" s="658">
        <v>50</v>
      </c>
      <c r="D57" s="658">
        <v>100</v>
      </c>
      <c r="E57" s="658"/>
      <c r="F57" s="658"/>
      <c r="G57" s="709" t="s">
        <v>1949</v>
      </c>
      <c r="H57" s="710">
        <v>0</v>
      </c>
      <c r="I57" s="710">
        <v>0</v>
      </c>
      <c r="J57" s="700"/>
    </row>
    <row r="58" spans="1:10">
      <c r="A58" s="657">
        <v>305</v>
      </c>
      <c r="B58" s="658">
        <v>100</v>
      </c>
      <c r="C58" s="658">
        <v>50</v>
      </c>
      <c r="D58" s="658">
        <v>100</v>
      </c>
      <c r="E58" s="658">
        <v>10</v>
      </c>
      <c r="F58" s="658"/>
      <c r="G58" s="659" t="s">
        <v>1950</v>
      </c>
      <c r="H58" s="660">
        <v>0</v>
      </c>
      <c r="I58" s="660">
        <v>0</v>
      </c>
      <c r="J58" s="700" t="s">
        <v>3099</v>
      </c>
    </row>
    <row r="59" spans="1:10">
      <c r="A59" s="657">
        <v>305</v>
      </c>
      <c r="B59" s="658">
        <v>100</v>
      </c>
      <c r="C59" s="658">
        <v>50</v>
      </c>
      <c r="D59" s="658">
        <v>100</v>
      </c>
      <c r="E59" s="658">
        <v>10</v>
      </c>
      <c r="F59" s="666">
        <v>5</v>
      </c>
      <c r="G59" s="663" t="s">
        <v>1951</v>
      </c>
      <c r="H59" s="664">
        <v>0</v>
      </c>
      <c r="I59" s="664">
        <v>0</v>
      </c>
      <c r="J59" s="700"/>
    </row>
    <row r="60" spans="1:10">
      <c r="A60" s="657">
        <v>305</v>
      </c>
      <c r="B60" s="658">
        <v>100</v>
      </c>
      <c r="C60" s="658">
        <v>50</v>
      </c>
      <c r="D60" s="658">
        <v>100</v>
      </c>
      <c r="E60" s="658">
        <v>10</v>
      </c>
      <c r="F60" s="666">
        <v>10</v>
      </c>
      <c r="G60" s="663" t="s">
        <v>1952</v>
      </c>
      <c r="H60" s="664">
        <v>0</v>
      </c>
      <c r="I60" s="664">
        <v>0</v>
      </c>
      <c r="J60" s="700"/>
    </row>
    <row r="61" spans="1:10">
      <c r="A61" s="657">
        <v>305</v>
      </c>
      <c r="B61" s="658">
        <v>100</v>
      </c>
      <c r="C61" s="658">
        <v>50</v>
      </c>
      <c r="D61" s="658">
        <v>100</v>
      </c>
      <c r="E61" s="658">
        <v>10</v>
      </c>
      <c r="F61" s="666">
        <v>15</v>
      </c>
      <c r="G61" s="663" t="s">
        <v>375</v>
      </c>
      <c r="H61" s="664">
        <v>0</v>
      </c>
      <c r="I61" s="664">
        <v>0</v>
      </c>
      <c r="J61" s="700"/>
    </row>
    <row r="62" spans="1:10">
      <c r="A62" s="657">
        <v>305</v>
      </c>
      <c r="B62" s="658">
        <v>100</v>
      </c>
      <c r="C62" s="658">
        <v>50</v>
      </c>
      <c r="D62" s="658">
        <v>100</v>
      </c>
      <c r="E62" s="658">
        <v>10</v>
      </c>
      <c r="F62" s="666">
        <v>20</v>
      </c>
      <c r="G62" s="663" t="s">
        <v>376</v>
      </c>
      <c r="H62" s="664">
        <v>0</v>
      </c>
      <c r="I62" s="664">
        <v>0</v>
      </c>
      <c r="J62" s="700"/>
    </row>
    <row r="63" spans="1:10">
      <c r="A63" s="657">
        <v>305</v>
      </c>
      <c r="B63" s="658">
        <v>100</v>
      </c>
      <c r="C63" s="658">
        <v>50</v>
      </c>
      <c r="D63" s="658">
        <v>100</v>
      </c>
      <c r="E63" s="658">
        <v>10</v>
      </c>
      <c r="F63" s="666">
        <v>25</v>
      </c>
      <c r="G63" s="663" t="s">
        <v>377</v>
      </c>
      <c r="H63" s="664">
        <v>0</v>
      </c>
      <c r="I63" s="664">
        <v>0</v>
      </c>
      <c r="J63" s="700"/>
    </row>
    <row r="64" spans="1:10">
      <c r="A64" s="657">
        <v>305</v>
      </c>
      <c r="B64" s="658">
        <v>100</v>
      </c>
      <c r="C64" s="658">
        <v>50</v>
      </c>
      <c r="D64" s="658">
        <v>100</v>
      </c>
      <c r="E64" s="658">
        <v>10</v>
      </c>
      <c r="F64" s="666">
        <v>30</v>
      </c>
      <c r="G64" s="663" t="s">
        <v>378</v>
      </c>
      <c r="H64" s="664">
        <v>0</v>
      </c>
      <c r="I64" s="664">
        <v>0</v>
      </c>
      <c r="J64" s="700"/>
    </row>
    <row r="65" spans="1:10">
      <c r="A65" s="657">
        <v>305</v>
      </c>
      <c r="B65" s="658">
        <v>100</v>
      </c>
      <c r="C65" s="658">
        <v>50</v>
      </c>
      <c r="D65" s="658">
        <v>100</v>
      </c>
      <c r="E65" s="658">
        <v>10</v>
      </c>
      <c r="F65" s="666">
        <v>35</v>
      </c>
      <c r="G65" s="663" t="s">
        <v>379</v>
      </c>
      <c r="H65" s="664">
        <v>0</v>
      </c>
      <c r="I65" s="664">
        <v>0</v>
      </c>
      <c r="J65" s="700"/>
    </row>
    <row r="66" spans="1:10">
      <c r="A66" s="657">
        <v>305</v>
      </c>
      <c r="B66" s="658">
        <v>100</v>
      </c>
      <c r="C66" s="658">
        <v>50</v>
      </c>
      <c r="D66" s="658">
        <v>100</v>
      </c>
      <c r="E66" s="658">
        <v>10</v>
      </c>
      <c r="F66" s="666">
        <v>40</v>
      </c>
      <c r="G66" s="663" t="s">
        <v>380</v>
      </c>
      <c r="H66" s="664">
        <v>0</v>
      </c>
      <c r="I66" s="664">
        <v>0</v>
      </c>
      <c r="J66" s="700"/>
    </row>
    <row r="67" spans="1:10">
      <c r="A67" s="657">
        <v>305</v>
      </c>
      <c r="B67" s="658">
        <v>100</v>
      </c>
      <c r="C67" s="658">
        <v>50</v>
      </c>
      <c r="D67" s="658">
        <v>100</v>
      </c>
      <c r="E67" s="658">
        <v>10</v>
      </c>
      <c r="F67" s="666">
        <v>45</v>
      </c>
      <c r="G67" s="663" t="s">
        <v>381</v>
      </c>
      <c r="H67" s="664">
        <v>0</v>
      </c>
      <c r="I67" s="664">
        <v>0</v>
      </c>
      <c r="J67" s="700"/>
    </row>
    <row r="68" spans="1:10">
      <c r="A68" s="657">
        <v>305</v>
      </c>
      <c r="B68" s="658">
        <v>100</v>
      </c>
      <c r="C68" s="658">
        <v>50</v>
      </c>
      <c r="D68" s="658">
        <v>100</v>
      </c>
      <c r="E68" s="658">
        <v>10</v>
      </c>
      <c r="F68" s="666">
        <v>50</v>
      </c>
      <c r="G68" s="663" t="s">
        <v>2651</v>
      </c>
      <c r="H68" s="664">
        <v>0</v>
      </c>
      <c r="I68" s="664">
        <v>0</v>
      </c>
      <c r="J68" s="700"/>
    </row>
    <row r="69" spans="1:10">
      <c r="A69" s="657">
        <v>305</v>
      </c>
      <c r="B69" s="658">
        <v>100</v>
      </c>
      <c r="C69" s="658">
        <v>50</v>
      </c>
      <c r="D69" s="658">
        <v>100</v>
      </c>
      <c r="E69" s="658">
        <v>10</v>
      </c>
      <c r="F69" s="666">
        <v>55</v>
      </c>
      <c r="G69" s="663" t="s">
        <v>2652</v>
      </c>
      <c r="H69" s="664">
        <v>0</v>
      </c>
      <c r="I69" s="664">
        <v>0</v>
      </c>
      <c r="J69" s="700"/>
    </row>
    <row r="70" spans="1:10">
      <c r="A70" s="657">
        <v>305</v>
      </c>
      <c r="B70" s="658">
        <v>100</v>
      </c>
      <c r="C70" s="658">
        <v>50</v>
      </c>
      <c r="D70" s="658">
        <v>100</v>
      </c>
      <c r="E70" s="699">
        <v>20</v>
      </c>
      <c r="F70" s="699"/>
      <c r="G70" s="705" t="s">
        <v>2653</v>
      </c>
      <c r="H70" s="706">
        <v>0</v>
      </c>
      <c r="I70" s="706">
        <v>0</v>
      </c>
      <c r="J70" s="700" t="s">
        <v>3102</v>
      </c>
    </row>
    <row r="71" spans="1:10">
      <c r="A71" s="657">
        <v>305</v>
      </c>
      <c r="B71" s="658">
        <v>100</v>
      </c>
      <c r="C71" s="658">
        <v>50</v>
      </c>
      <c r="D71" s="658">
        <v>100</v>
      </c>
      <c r="E71" s="699">
        <v>20</v>
      </c>
      <c r="F71" s="666">
        <v>5</v>
      </c>
      <c r="G71" s="663" t="s">
        <v>1951</v>
      </c>
      <c r="H71" s="664">
        <v>0</v>
      </c>
      <c r="I71" s="664">
        <v>0</v>
      </c>
      <c r="J71" s="700"/>
    </row>
    <row r="72" spans="1:10">
      <c r="A72" s="657">
        <v>305</v>
      </c>
      <c r="B72" s="658">
        <v>100</v>
      </c>
      <c r="C72" s="658">
        <v>50</v>
      </c>
      <c r="D72" s="658">
        <v>100</v>
      </c>
      <c r="E72" s="699">
        <v>20</v>
      </c>
      <c r="F72" s="666">
        <v>10</v>
      </c>
      <c r="G72" s="663" t="s">
        <v>1952</v>
      </c>
      <c r="H72" s="664">
        <v>0</v>
      </c>
      <c r="I72" s="664">
        <v>0</v>
      </c>
      <c r="J72" s="700"/>
    </row>
    <row r="73" spans="1:10">
      <c r="A73" s="657">
        <v>305</v>
      </c>
      <c r="B73" s="658">
        <v>100</v>
      </c>
      <c r="C73" s="658">
        <v>50</v>
      </c>
      <c r="D73" s="658">
        <v>100</v>
      </c>
      <c r="E73" s="699">
        <v>20</v>
      </c>
      <c r="F73" s="666">
        <v>15</v>
      </c>
      <c r="G73" s="663" t="s">
        <v>375</v>
      </c>
      <c r="H73" s="664">
        <v>0</v>
      </c>
      <c r="I73" s="664">
        <v>0</v>
      </c>
      <c r="J73" s="700"/>
    </row>
    <row r="74" spans="1:10">
      <c r="A74" s="657">
        <v>305</v>
      </c>
      <c r="B74" s="658">
        <v>100</v>
      </c>
      <c r="C74" s="658">
        <v>50</v>
      </c>
      <c r="D74" s="658">
        <v>100</v>
      </c>
      <c r="E74" s="699">
        <v>20</v>
      </c>
      <c r="F74" s="666">
        <v>20</v>
      </c>
      <c r="G74" s="663" t="s">
        <v>376</v>
      </c>
      <c r="H74" s="664">
        <v>0</v>
      </c>
      <c r="I74" s="664">
        <v>0</v>
      </c>
      <c r="J74" s="700"/>
    </row>
    <row r="75" spans="1:10">
      <c r="A75" s="657">
        <v>305</v>
      </c>
      <c r="B75" s="658">
        <v>100</v>
      </c>
      <c r="C75" s="658">
        <v>50</v>
      </c>
      <c r="D75" s="658">
        <v>100</v>
      </c>
      <c r="E75" s="699">
        <v>20</v>
      </c>
      <c r="F75" s="666">
        <v>25</v>
      </c>
      <c r="G75" s="663" t="s">
        <v>377</v>
      </c>
      <c r="H75" s="664">
        <v>0</v>
      </c>
      <c r="I75" s="664">
        <v>0</v>
      </c>
      <c r="J75" s="700"/>
    </row>
    <row r="76" spans="1:10">
      <c r="A76" s="657">
        <v>305</v>
      </c>
      <c r="B76" s="658">
        <v>100</v>
      </c>
      <c r="C76" s="658">
        <v>50</v>
      </c>
      <c r="D76" s="658">
        <v>100</v>
      </c>
      <c r="E76" s="699">
        <v>20</v>
      </c>
      <c r="F76" s="666">
        <v>30</v>
      </c>
      <c r="G76" s="663" t="s">
        <v>378</v>
      </c>
      <c r="H76" s="664">
        <v>0</v>
      </c>
      <c r="I76" s="664">
        <v>0</v>
      </c>
      <c r="J76" s="700"/>
    </row>
    <row r="77" spans="1:10">
      <c r="A77" s="657">
        <v>305</v>
      </c>
      <c r="B77" s="658">
        <v>100</v>
      </c>
      <c r="C77" s="658">
        <v>50</v>
      </c>
      <c r="D77" s="658">
        <v>100</v>
      </c>
      <c r="E77" s="699">
        <v>20</v>
      </c>
      <c r="F77" s="666">
        <v>35</v>
      </c>
      <c r="G77" s="663" t="s">
        <v>379</v>
      </c>
      <c r="H77" s="664">
        <v>0</v>
      </c>
      <c r="I77" s="664">
        <v>0</v>
      </c>
      <c r="J77" s="700"/>
    </row>
    <row r="78" spans="1:10">
      <c r="A78" s="657">
        <v>305</v>
      </c>
      <c r="B78" s="658">
        <v>100</v>
      </c>
      <c r="C78" s="658">
        <v>50</v>
      </c>
      <c r="D78" s="658">
        <v>100</v>
      </c>
      <c r="E78" s="699">
        <v>20</v>
      </c>
      <c r="F78" s="666">
        <v>40</v>
      </c>
      <c r="G78" s="663" t="s">
        <v>380</v>
      </c>
      <c r="H78" s="664">
        <v>0</v>
      </c>
      <c r="I78" s="664">
        <v>0</v>
      </c>
      <c r="J78" s="700"/>
    </row>
    <row r="79" spans="1:10">
      <c r="A79" s="657">
        <v>305</v>
      </c>
      <c r="B79" s="658">
        <v>100</v>
      </c>
      <c r="C79" s="658">
        <v>50</v>
      </c>
      <c r="D79" s="658">
        <v>100</v>
      </c>
      <c r="E79" s="699">
        <v>20</v>
      </c>
      <c r="F79" s="666">
        <v>45</v>
      </c>
      <c r="G79" s="663" t="s">
        <v>381</v>
      </c>
      <c r="H79" s="664">
        <v>0</v>
      </c>
      <c r="I79" s="664">
        <v>0</v>
      </c>
      <c r="J79" s="700"/>
    </row>
    <row r="80" spans="1:10">
      <c r="A80" s="657">
        <v>305</v>
      </c>
      <c r="B80" s="658">
        <v>100</v>
      </c>
      <c r="C80" s="658">
        <v>50</v>
      </c>
      <c r="D80" s="658">
        <v>100</v>
      </c>
      <c r="E80" s="699">
        <v>20</v>
      </c>
      <c r="F80" s="666">
        <v>50</v>
      </c>
      <c r="G80" s="663" t="s">
        <v>2651</v>
      </c>
      <c r="H80" s="664">
        <v>0</v>
      </c>
      <c r="I80" s="664">
        <v>0</v>
      </c>
      <c r="J80" s="700"/>
    </row>
    <row r="81" spans="1:10">
      <c r="A81" s="657">
        <v>305</v>
      </c>
      <c r="B81" s="658">
        <v>100</v>
      </c>
      <c r="C81" s="658">
        <v>50</v>
      </c>
      <c r="D81" s="658">
        <v>100</v>
      </c>
      <c r="E81" s="699">
        <v>20</v>
      </c>
      <c r="F81" s="666">
        <v>55</v>
      </c>
      <c r="G81" s="663" t="s">
        <v>2652</v>
      </c>
      <c r="H81" s="664">
        <v>0</v>
      </c>
      <c r="I81" s="664">
        <v>0</v>
      </c>
      <c r="J81" s="700"/>
    </row>
    <row r="82" spans="1:10">
      <c r="A82" s="657">
        <v>305</v>
      </c>
      <c r="B82" s="658">
        <v>100</v>
      </c>
      <c r="C82" s="658">
        <v>50</v>
      </c>
      <c r="D82" s="658">
        <v>100</v>
      </c>
      <c r="E82" s="658">
        <v>30</v>
      </c>
      <c r="F82" s="658"/>
      <c r="G82" s="659" t="s">
        <v>2654</v>
      </c>
      <c r="H82" s="660">
        <v>0</v>
      </c>
      <c r="I82" s="660">
        <v>0</v>
      </c>
      <c r="J82" s="700" t="s">
        <v>3105</v>
      </c>
    </row>
    <row r="83" spans="1:10" ht="25.5">
      <c r="A83" s="657">
        <v>305</v>
      </c>
      <c r="B83" s="658">
        <v>100</v>
      </c>
      <c r="C83" s="658">
        <v>50</v>
      </c>
      <c r="D83" s="658">
        <v>100</v>
      </c>
      <c r="E83" s="658">
        <v>30</v>
      </c>
      <c r="F83" s="666">
        <v>5</v>
      </c>
      <c r="G83" s="663" t="s">
        <v>2655</v>
      </c>
      <c r="H83" s="664">
        <v>0</v>
      </c>
      <c r="I83" s="664">
        <v>0</v>
      </c>
      <c r="J83" s="700"/>
    </row>
    <row r="84" spans="1:10">
      <c r="A84" s="657">
        <v>305</v>
      </c>
      <c r="B84" s="658">
        <v>100</v>
      </c>
      <c r="C84" s="658">
        <v>50</v>
      </c>
      <c r="D84" s="658">
        <v>100</v>
      </c>
      <c r="E84" s="658">
        <v>30</v>
      </c>
      <c r="F84" s="666">
        <v>10</v>
      </c>
      <c r="G84" s="663" t="s">
        <v>2656</v>
      </c>
      <c r="H84" s="664">
        <v>0</v>
      </c>
      <c r="I84" s="664">
        <v>0</v>
      </c>
      <c r="J84" s="700"/>
    </row>
    <row r="85" spans="1:10">
      <c r="A85" s="657">
        <v>305</v>
      </c>
      <c r="B85" s="658">
        <v>100</v>
      </c>
      <c r="C85" s="658">
        <v>50</v>
      </c>
      <c r="D85" s="658">
        <v>100</v>
      </c>
      <c r="E85" s="658">
        <v>30</v>
      </c>
      <c r="F85" s="666">
        <v>15</v>
      </c>
      <c r="G85" s="663" t="s">
        <v>2657</v>
      </c>
      <c r="H85" s="664">
        <v>0</v>
      </c>
      <c r="I85" s="664">
        <v>0</v>
      </c>
      <c r="J85" s="700"/>
    </row>
    <row r="86" spans="1:10" ht="25.5">
      <c r="A86" s="657">
        <v>305</v>
      </c>
      <c r="B86" s="658">
        <v>100</v>
      </c>
      <c r="C86" s="658">
        <v>50</v>
      </c>
      <c r="D86" s="658">
        <v>100</v>
      </c>
      <c r="E86" s="658">
        <v>30</v>
      </c>
      <c r="F86" s="666">
        <v>20</v>
      </c>
      <c r="G86" s="663" t="s">
        <v>3025</v>
      </c>
      <c r="H86" s="664">
        <v>0</v>
      </c>
      <c r="I86" s="664">
        <v>0</v>
      </c>
      <c r="J86" s="700"/>
    </row>
    <row r="87" spans="1:10" ht="25.5">
      <c r="A87" s="657">
        <v>305</v>
      </c>
      <c r="B87" s="658">
        <v>100</v>
      </c>
      <c r="C87" s="658">
        <v>50</v>
      </c>
      <c r="D87" s="658">
        <v>100</v>
      </c>
      <c r="E87" s="658">
        <v>30</v>
      </c>
      <c r="F87" s="666">
        <v>25</v>
      </c>
      <c r="G87" s="663" t="s">
        <v>3026</v>
      </c>
      <c r="H87" s="664">
        <v>0</v>
      </c>
      <c r="I87" s="664">
        <v>0</v>
      </c>
      <c r="J87" s="700"/>
    </row>
    <row r="88" spans="1:10" ht="25.5">
      <c r="A88" s="657">
        <v>305</v>
      </c>
      <c r="B88" s="658">
        <v>100</v>
      </c>
      <c r="C88" s="658">
        <v>50</v>
      </c>
      <c r="D88" s="658">
        <v>100</v>
      </c>
      <c r="E88" s="658">
        <v>30</v>
      </c>
      <c r="F88" s="666">
        <v>30</v>
      </c>
      <c r="G88" s="663" t="s">
        <v>3027</v>
      </c>
      <c r="H88" s="664">
        <v>0</v>
      </c>
      <c r="I88" s="664">
        <v>0</v>
      </c>
      <c r="J88" s="700"/>
    </row>
    <row r="89" spans="1:10" ht="25.5">
      <c r="A89" s="657">
        <v>305</v>
      </c>
      <c r="B89" s="658">
        <v>100</v>
      </c>
      <c r="C89" s="658">
        <v>50</v>
      </c>
      <c r="D89" s="658">
        <v>100</v>
      </c>
      <c r="E89" s="658">
        <v>30</v>
      </c>
      <c r="F89" s="666">
        <v>35</v>
      </c>
      <c r="G89" s="663" t="s">
        <v>3028</v>
      </c>
      <c r="H89" s="664">
        <v>0</v>
      </c>
      <c r="I89" s="664">
        <v>0</v>
      </c>
      <c r="J89" s="700"/>
    </row>
    <row r="90" spans="1:10">
      <c r="A90" s="657">
        <v>305</v>
      </c>
      <c r="B90" s="658">
        <v>100</v>
      </c>
      <c r="C90" s="658">
        <v>50</v>
      </c>
      <c r="D90" s="658">
        <v>100</v>
      </c>
      <c r="E90" s="658">
        <v>30</v>
      </c>
      <c r="F90" s="666">
        <v>40</v>
      </c>
      <c r="G90" s="663" t="s">
        <v>3029</v>
      </c>
      <c r="H90" s="664">
        <v>0</v>
      </c>
      <c r="I90" s="664">
        <v>0</v>
      </c>
      <c r="J90" s="700"/>
    </row>
    <row r="91" spans="1:10" ht="25.5">
      <c r="A91" s="657">
        <v>305</v>
      </c>
      <c r="B91" s="658">
        <v>100</v>
      </c>
      <c r="C91" s="658">
        <v>50</v>
      </c>
      <c r="D91" s="658">
        <v>100</v>
      </c>
      <c r="E91" s="658">
        <v>30</v>
      </c>
      <c r="F91" s="666">
        <v>45</v>
      </c>
      <c r="G91" s="663" t="s">
        <v>3030</v>
      </c>
      <c r="H91" s="664">
        <v>0</v>
      </c>
      <c r="I91" s="664">
        <v>0</v>
      </c>
      <c r="J91" s="700"/>
    </row>
    <row r="92" spans="1:10" ht="25.5">
      <c r="A92" s="657">
        <v>305</v>
      </c>
      <c r="B92" s="658">
        <v>100</v>
      </c>
      <c r="C92" s="658">
        <v>50</v>
      </c>
      <c r="D92" s="658">
        <v>100</v>
      </c>
      <c r="E92" s="658">
        <v>30</v>
      </c>
      <c r="F92" s="666">
        <v>50</v>
      </c>
      <c r="G92" s="663" t="s">
        <v>3031</v>
      </c>
      <c r="H92" s="664">
        <v>0</v>
      </c>
      <c r="I92" s="664">
        <v>0</v>
      </c>
      <c r="J92" s="700"/>
    </row>
    <row r="93" spans="1:10" ht="25.5">
      <c r="A93" s="657">
        <v>305</v>
      </c>
      <c r="B93" s="658">
        <v>100</v>
      </c>
      <c r="C93" s="658">
        <v>50</v>
      </c>
      <c r="D93" s="658">
        <v>100</v>
      </c>
      <c r="E93" s="658">
        <v>30</v>
      </c>
      <c r="F93" s="666">
        <v>55</v>
      </c>
      <c r="G93" s="663" t="s">
        <v>3032</v>
      </c>
      <c r="H93" s="664">
        <v>0</v>
      </c>
      <c r="I93" s="664">
        <v>0</v>
      </c>
      <c r="J93" s="700"/>
    </row>
    <row r="94" spans="1:10" ht="25.5">
      <c r="A94" s="657">
        <v>305</v>
      </c>
      <c r="B94" s="658">
        <v>100</v>
      </c>
      <c r="C94" s="658">
        <v>50</v>
      </c>
      <c r="D94" s="658">
        <v>100</v>
      </c>
      <c r="E94" s="658">
        <v>30</v>
      </c>
      <c r="F94" s="666">
        <v>60</v>
      </c>
      <c r="G94" s="663" t="s">
        <v>3033</v>
      </c>
      <c r="H94" s="664">
        <v>0</v>
      </c>
      <c r="I94" s="664">
        <v>0</v>
      </c>
      <c r="J94" s="700"/>
    </row>
    <row r="95" spans="1:10">
      <c r="A95" s="657">
        <v>305</v>
      </c>
      <c r="B95" s="658">
        <v>100</v>
      </c>
      <c r="C95" s="658">
        <v>50</v>
      </c>
      <c r="D95" s="658">
        <v>100</v>
      </c>
      <c r="E95" s="658">
        <v>30</v>
      </c>
      <c r="F95" s="666">
        <v>65</v>
      </c>
      <c r="G95" s="663" t="s">
        <v>3034</v>
      </c>
      <c r="H95" s="664">
        <v>0</v>
      </c>
      <c r="I95" s="664">
        <v>0</v>
      </c>
      <c r="J95" s="700"/>
    </row>
    <row r="96" spans="1:10">
      <c r="A96" s="657">
        <v>305</v>
      </c>
      <c r="B96" s="658">
        <v>100</v>
      </c>
      <c r="C96" s="658">
        <v>50</v>
      </c>
      <c r="D96" s="658">
        <v>100</v>
      </c>
      <c r="E96" s="658">
        <v>30</v>
      </c>
      <c r="F96" s="666">
        <v>70</v>
      </c>
      <c r="G96" s="663" t="s">
        <v>3035</v>
      </c>
      <c r="H96" s="664">
        <v>0</v>
      </c>
      <c r="I96" s="664">
        <v>0</v>
      </c>
      <c r="J96" s="700"/>
    </row>
    <row r="97" spans="1:10">
      <c r="A97" s="657">
        <v>305</v>
      </c>
      <c r="B97" s="658">
        <v>100</v>
      </c>
      <c r="C97" s="658">
        <v>50</v>
      </c>
      <c r="D97" s="658">
        <v>100</v>
      </c>
      <c r="E97" s="658">
        <v>40</v>
      </c>
      <c r="F97" s="658"/>
      <c r="G97" s="659" t="s">
        <v>3036</v>
      </c>
      <c r="H97" s="660">
        <v>0</v>
      </c>
      <c r="I97" s="660">
        <v>0</v>
      </c>
      <c r="J97" s="700" t="s">
        <v>3108</v>
      </c>
    </row>
    <row r="98" spans="1:10">
      <c r="A98" s="657">
        <v>305</v>
      </c>
      <c r="B98" s="658">
        <v>100</v>
      </c>
      <c r="C98" s="658">
        <v>50</v>
      </c>
      <c r="D98" s="658">
        <v>100</v>
      </c>
      <c r="E98" s="658">
        <v>40</v>
      </c>
      <c r="F98" s="666">
        <v>5</v>
      </c>
      <c r="G98" s="663" t="s">
        <v>3037</v>
      </c>
      <c r="H98" s="664">
        <v>0</v>
      </c>
      <c r="I98" s="664">
        <v>0</v>
      </c>
      <c r="J98" s="700"/>
    </row>
    <row r="99" spans="1:10">
      <c r="A99" s="657">
        <v>305</v>
      </c>
      <c r="B99" s="658">
        <v>100</v>
      </c>
      <c r="C99" s="658">
        <v>50</v>
      </c>
      <c r="D99" s="658">
        <v>100</v>
      </c>
      <c r="E99" s="658">
        <v>40</v>
      </c>
      <c r="F99" s="666">
        <v>10</v>
      </c>
      <c r="G99" s="663" t="s">
        <v>1952</v>
      </c>
      <c r="H99" s="664">
        <v>0</v>
      </c>
      <c r="I99" s="664">
        <v>0</v>
      </c>
      <c r="J99" s="700"/>
    </row>
    <row r="100" spans="1:10">
      <c r="A100" s="657">
        <v>305</v>
      </c>
      <c r="B100" s="658">
        <v>100</v>
      </c>
      <c r="C100" s="658">
        <v>50</v>
      </c>
      <c r="D100" s="658">
        <v>100</v>
      </c>
      <c r="E100" s="658">
        <v>40</v>
      </c>
      <c r="F100" s="666">
        <v>15</v>
      </c>
      <c r="G100" s="663" t="s">
        <v>377</v>
      </c>
      <c r="H100" s="664">
        <v>0</v>
      </c>
      <c r="I100" s="664">
        <v>0</v>
      </c>
      <c r="J100" s="700"/>
    </row>
    <row r="101" spans="1:10">
      <c r="A101" s="657">
        <v>305</v>
      </c>
      <c r="B101" s="658">
        <v>100</v>
      </c>
      <c r="C101" s="658">
        <v>50</v>
      </c>
      <c r="D101" s="658">
        <v>100</v>
      </c>
      <c r="E101" s="658">
        <v>40</v>
      </c>
      <c r="F101" s="666">
        <v>20</v>
      </c>
      <c r="G101" s="663" t="s">
        <v>378</v>
      </c>
      <c r="H101" s="664">
        <v>0</v>
      </c>
      <c r="I101" s="664">
        <v>0</v>
      </c>
      <c r="J101" s="700"/>
    </row>
    <row r="102" spans="1:10">
      <c r="A102" s="657">
        <v>305</v>
      </c>
      <c r="B102" s="658">
        <v>100</v>
      </c>
      <c r="C102" s="658">
        <v>50</v>
      </c>
      <c r="D102" s="658">
        <v>100</v>
      </c>
      <c r="E102" s="658">
        <v>40</v>
      </c>
      <c r="F102" s="666">
        <v>25</v>
      </c>
      <c r="G102" s="663" t="s">
        <v>379</v>
      </c>
      <c r="H102" s="664">
        <v>0</v>
      </c>
      <c r="I102" s="664">
        <v>0</v>
      </c>
      <c r="J102" s="700"/>
    </row>
    <row r="103" spans="1:10">
      <c r="A103" s="657">
        <v>305</v>
      </c>
      <c r="B103" s="658">
        <v>100</v>
      </c>
      <c r="C103" s="658">
        <v>50</v>
      </c>
      <c r="D103" s="658">
        <v>100</v>
      </c>
      <c r="E103" s="658">
        <v>40</v>
      </c>
      <c r="F103" s="666">
        <v>30</v>
      </c>
      <c r="G103" s="663" t="s">
        <v>2651</v>
      </c>
      <c r="H103" s="664">
        <v>0</v>
      </c>
      <c r="I103" s="664">
        <v>0</v>
      </c>
      <c r="J103" s="700"/>
    </row>
    <row r="104" spans="1:10">
      <c r="A104" s="657">
        <v>305</v>
      </c>
      <c r="B104" s="658">
        <v>100</v>
      </c>
      <c r="C104" s="658">
        <v>50</v>
      </c>
      <c r="D104" s="658">
        <v>100</v>
      </c>
      <c r="E104" s="658">
        <v>40</v>
      </c>
      <c r="F104" s="666">
        <v>35</v>
      </c>
      <c r="G104" s="663" t="s">
        <v>2652</v>
      </c>
      <c r="H104" s="664">
        <v>0</v>
      </c>
      <c r="I104" s="664">
        <v>0</v>
      </c>
      <c r="J104" s="700"/>
    </row>
    <row r="105" spans="1:10">
      <c r="A105" s="657">
        <v>305</v>
      </c>
      <c r="B105" s="658">
        <v>100</v>
      </c>
      <c r="C105" s="658">
        <v>50</v>
      </c>
      <c r="D105" s="658">
        <v>100</v>
      </c>
      <c r="E105" s="658">
        <v>40</v>
      </c>
      <c r="F105" s="666">
        <v>40</v>
      </c>
      <c r="G105" s="663" t="s">
        <v>3038</v>
      </c>
      <c r="H105" s="664">
        <v>0</v>
      </c>
      <c r="I105" s="664">
        <v>0</v>
      </c>
      <c r="J105" s="700"/>
    </row>
    <row r="106" spans="1:10" ht="25.5">
      <c r="A106" s="657">
        <v>305</v>
      </c>
      <c r="B106" s="658">
        <v>100</v>
      </c>
      <c r="C106" s="658">
        <v>50</v>
      </c>
      <c r="D106" s="666">
        <v>200</v>
      </c>
      <c r="E106" s="658"/>
      <c r="F106" s="658"/>
      <c r="G106" s="663" t="s">
        <v>3039</v>
      </c>
      <c r="H106" s="664">
        <v>0</v>
      </c>
      <c r="I106" s="664">
        <v>0</v>
      </c>
      <c r="J106" s="700" t="s">
        <v>3110</v>
      </c>
    </row>
    <row r="107" spans="1:10" ht="25.5">
      <c r="A107" s="657">
        <v>305</v>
      </c>
      <c r="B107" s="658">
        <v>100</v>
      </c>
      <c r="C107" s="658">
        <v>50</v>
      </c>
      <c r="D107" s="666">
        <v>300</v>
      </c>
      <c r="E107" s="658"/>
      <c r="F107" s="658"/>
      <c r="G107" s="663" t="s">
        <v>3040</v>
      </c>
      <c r="H107" s="664">
        <v>0</v>
      </c>
      <c r="I107" s="664">
        <v>0</v>
      </c>
      <c r="J107" s="700" t="s">
        <v>3113</v>
      </c>
    </row>
    <row r="108" spans="1:10">
      <c r="A108" s="657">
        <v>305</v>
      </c>
      <c r="B108" s="658">
        <v>100</v>
      </c>
      <c r="C108" s="658">
        <v>100</v>
      </c>
      <c r="D108" s="658"/>
      <c r="E108" s="658"/>
      <c r="F108" s="658"/>
      <c r="G108" s="659" t="s">
        <v>1314</v>
      </c>
      <c r="H108" s="660">
        <v>0</v>
      </c>
      <c r="I108" s="660">
        <v>0</v>
      </c>
      <c r="J108" s="700"/>
    </row>
    <row r="109" spans="1:10">
      <c r="A109" s="657">
        <v>305</v>
      </c>
      <c r="B109" s="658">
        <v>100</v>
      </c>
      <c r="C109" s="658">
        <v>100</v>
      </c>
      <c r="D109" s="658">
        <v>100</v>
      </c>
      <c r="E109" s="658"/>
      <c r="F109" s="658"/>
      <c r="G109" s="709" t="s">
        <v>1949</v>
      </c>
      <c r="H109" s="710">
        <v>0</v>
      </c>
      <c r="I109" s="710">
        <v>0</v>
      </c>
      <c r="J109" s="700" t="s">
        <v>2792</v>
      </c>
    </row>
    <row r="110" spans="1:10">
      <c r="A110" s="657">
        <v>305</v>
      </c>
      <c r="B110" s="658">
        <v>100</v>
      </c>
      <c r="C110" s="658">
        <v>100</v>
      </c>
      <c r="D110" s="658">
        <v>100</v>
      </c>
      <c r="E110" s="666">
        <v>10</v>
      </c>
      <c r="F110" s="711"/>
      <c r="G110" s="701" t="s">
        <v>1315</v>
      </c>
      <c r="H110" s="664">
        <v>0</v>
      </c>
      <c r="I110" s="664">
        <v>0</v>
      </c>
      <c r="J110" s="700"/>
    </row>
    <row r="111" spans="1:10">
      <c r="A111" s="657">
        <v>305</v>
      </c>
      <c r="B111" s="658">
        <v>100</v>
      </c>
      <c r="C111" s="658">
        <v>100</v>
      </c>
      <c r="D111" s="658">
        <v>100</v>
      </c>
      <c r="E111" s="666">
        <v>20</v>
      </c>
      <c r="F111" s="711"/>
      <c r="G111" s="701" t="s">
        <v>2689</v>
      </c>
      <c r="H111" s="664">
        <v>0</v>
      </c>
      <c r="I111" s="664">
        <v>0</v>
      </c>
      <c r="J111" s="700"/>
    </row>
    <row r="112" spans="1:10" ht="25.5">
      <c r="A112" s="657">
        <v>305</v>
      </c>
      <c r="B112" s="658">
        <v>100</v>
      </c>
      <c r="C112" s="658">
        <v>100</v>
      </c>
      <c r="D112" s="666">
        <v>200</v>
      </c>
      <c r="E112" s="658"/>
      <c r="F112" s="658"/>
      <c r="G112" s="701" t="s">
        <v>2690</v>
      </c>
      <c r="H112" s="664">
        <v>0</v>
      </c>
      <c r="I112" s="664">
        <v>0</v>
      </c>
      <c r="J112" s="700" t="s">
        <v>2794</v>
      </c>
    </row>
    <row r="113" spans="1:10">
      <c r="A113" s="657">
        <v>305</v>
      </c>
      <c r="B113" s="658">
        <v>100</v>
      </c>
      <c r="C113" s="658">
        <v>100</v>
      </c>
      <c r="D113" s="666">
        <v>300</v>
      </c>
      <c r="E113" s="658"/>
      <c r="F113" s="658"/>
      <c r="G113" s="701" t="s">
        <v>2691</v>
      </c>
      <c r="H113" s="664">
        <v>0</v>
      </c>
      <c r="I113" s="664">
        <v>0</v>
      </c>
      <c r="J113" s="700" t="s">
        <v>2797</v>
      </c>
    </row>
    <row r="114" spans="1:10" ht="25.5">
      <c r="A114" s="657">
        <v>305</v>
      </c>
      <c r="B114" s="658">
        <v>100</v>
      </c>
      <c r="C114" s="658">
        <v>150</v>
      </c>
      <c r="D114" s="658"/>
      <c r="E114" s="658"/>
      <c r="F114" s="658"/>
      <c r="G114" s="659" t="s">
        <v>2692</v>
      </c>
      <c r="H114" s="660">
        <v>0</v>
      </c>
      <c r="I114" s="660">
        <v>0</v>
      </c>
      <c r="J114" s="700"/>
    </row>
    <row r="115" spans="1:10">
      <c r="A115" s="657">
        <v>305</v>
      </c>
      <c r="B115" s="658">
        <v>100</v>
      </c>
      <c r="C115" s="658">
        <v>150</v>
      </c>
      <c r="D115" s="658">
        <v>100</v>
      </c>
      <c r="E115" s="658"/>
      <c r="F115" s="658"/>
      <c r="G115" s="709" t="s">
        <v>2693</v>
      </c>
      <c r="H115" s="710">
        <v>0</v>
      </c>
      <c r="I115" s="710">
        <v>0</v>
      </c>
      <c r="J115" s="700" t="s">
        <v>2802</v>
      </c>
    </row>
    <row r="116" spans="1:10" ht="25.5">
      <c r="A116" s="657">
        <v>305</v>
      </c>
      <c r="B116" s="658">
        <v>100</v>
      </c>
      <c r="C116" s="658">
        <v>150</v>
      </c>
      <c r="D116" s="658">
        <v>100</v>
      </c>
      <c r="E116" s="666">
        <v>10</v>
      </c>
      <c r="F116" s="711"/>
      <c r="G116" s="701" t="s">
        <v>2694</v>
      </c>
      <c r="H116" s="664">
        <v>0</v>
      </c>
      <c r="I116" s="664">
        <v>0</v>
      </c>
      <c r="J116" s="700"/>
    </row>
    <row r="117" spans="1:10" ht="25.5">
      <c r="A117" s="657">
        <v>305</v>
      </c>
      <c r="B117" s="658">
        <v>100</v>
      </c>
      <c r="C117" s="658">
        <v>150</v>
      </c>
      <c r="D117" s="658">
        <v>100</v>
      </c>
      <c r="E117" s="666">
        <v>20</v>
      </c>
      <c r="F117" s="711"/>
      <c r="G117" s="701" t="s">
        <v>2695</v>
      </c>
      <c r="H117" s="664">
        <v>530000</v>
      </c>
      <c r="I117" s="664">
        <v>570000</v>
      </c>
      <c r="J117" s="700"/>
    </row>
    <row r="118" spans="1:10">
      <c r="A118" s="657">
        <v>305</v>
      </c>
      <c r="B118" s="658">
        <v>100</v>
      </c>
      <c r="C118" s="658">
        <v>150</v>
      </c>
      <c r="D118" s="666">
        <v>200</v>
      </c>
      <c r="E118" s="658"/>
      <c r="F118" s="658"/>
      <c r="G118" s="701" t="s">
        <v>2696</v>
      </c>
      <c r="H118" s="664">
        <v>0</v>
      </c>
      <c r="I118" s="664">
        <v>0</v>
      </c>
      <c r="J118" s="700" t="s">
        <v>2805</v>
      </c>
    </row>
    <row r="119" spans="1:10">
      <c r="A119" s="657">
        <v>305</v>
      </c>
      <c r="B119" s="658">
        <v>100</v>
      </c>
      <c r="C119" s="658">
        <v>150</v>
      </c>
      <c r="D119" s="658">
        <v>300</v>
      </c>
      <c r="E119" s="658"/>
      <c r="F119" s="658"/>
      <c r="G119" s="709" t="s">
        <v>2691</v>
      </c>
      <c r="H119" s="710">
        <v>0</v>
      </c>
      <c r="I119" s="710">
        <v>0</v>
      </c>
      <c r="J119" s="700" t="s">
        <v>2808</v>
      </c>
    </row>
    <row r="120" spans="1:10" ht="25.5">
      <c r="A120" s="657">
        <v>305</v>
      </c>
      <c r="B120" s="658">
        <v>100</v>
      </c>
      <c r="C120" s="658">
        <v>150</v>
      </c>
      <c r="D120" s="658">
        <v>300</v>
      </c>
      <c r="E120" s="666">
        <v>10</v>
      </c>
      <c r="F120" s="711"/>
      <c r="G120" s="701" t="s">
        <v>2697</v>
      </c>
      <c r="H120" s="664">
        <v>0</v>
      </c>
      <c r="I120" s="664">
        <v>0</v>
      </c>
      <c r="J120" s="700"/>
    </row>
    <row r="121" spans="1:10" ht="25.5">
      <c r="A121" s="657">
        <v>305</v>
      </c>
      <c r="B121" s="658">
        <v>100</v>
      </c>
      <c r="C121" s="658">
        <v>150</v>
      </c>
      <c r="D121" s="658">
        <v>300</v>
      </c>
      <c r="E121" s="666">
        <v>20</v>
      </c>
      <c r="F121" s="711"/>
      <c r="G121" s="701" t="s">
        <v>402</v>
      </c>
      <c r="H121" s="664">
        <v>610000</v>
      </c>
      <c r="I121" s="664">
        <v>610000</v>
      </c>
      <c r="J121" s="700"/>
    </row>
    <row r="122" spans="1:10">
      <c r="A122" s="657">
        <v>305</v>
      </c>
      <c r="B122" s="658">
        <v>100</v>
      </c>
      <c r="C122" s="658">
        <v>150</v>
      </c>
      <c r="D122" s="658">
        <v>400</v>
      </c>
      <c r="E122" s="658"/>
      <c r="F122" s="658"/>
      <c r="G122" s="709" t="s">
        <v>403</v>
      </c>
      <c r="H122" s="710">
        <v>0</v>
      </c>
      <c r="I122" s="710">
        <v>0</v>
      </c>
      <c r="J122" s="700" t="s">
        <v>1423</v>
      </c>
    </row>
    <row r="123" spans="1:10">
      <c r="A123" s="657">
        <v>305</v>
      </c>
      <c r="B123" s="658">
        <v>100</v>
      </c>
      <c r="C123" s="658">
        <v>150</v>
      </c>
      <c r="D123" s="658">
        <v>400</v>
      </c>
      <c r="E123" s="666">
        <v>10</v>
      </c>
      <c r="F123" s="711"/>
      <c r="G123" s="701" t="s">
        <v>404</v>
      </c>
      <c r="H123" s="664">
        <v>0</v>
      </c>
      <c r="I123" s="664">
        <v>0</v>
      </c>
      <c r="J123" s="700"/>
    </row>
    <row r="124" spans="1:10">
      <c r="A124" s="657">
        <v>305</v>
      </c>
      <c r="B124" s="658">
        <v>100</v>
      </c>
      <c r="C124" s="658">
        <v>150</v>
      </c>
      <c r="D124" s="658">
        <v>400</v>
      </c>
      <c r="E124" s="666">
        <v>20</v>
      </c>
      <c r="F124" s="711"/>
      <c r="G124" s="701" t="s">
        <v>405</v>
      </c>
      <c r="H124" s="664">
        <v>0</v>
      </c>
      <c r="I124" s="664">
        <v>0</v>
      </c>
      <c r="J124" s="700"/>
    </row>
    <row r="125" spans="1:10">
      <c r="A125" s="657">
        <v>305</v>
      </c>
      <c r="B125" s="658">
        <v>100</v>
      </c>
      <c r="C125" s="658">
        <v>150</v>
      </c>
      <c r="D125" s="658">
        <v>400</v>
      </c>
      <c r="E125" s="666">
        <v>30</v>
      </c>
      <c r="F125" s="711"/>
      <c r="G125" s="701" t="s">
        <v>377</v>
      </c>
      <c r="H125" s="664">
        <v>0</v>
      </c>
      <c r="I125" s="664">
        <v>0</v>
      </c>
      <c r="J125" s="712"/>
    </row>
    <row r="126" spans="1:10">
      <c r="A126" s="657">
        <v>305</v>
      </c>
      <c r="B126" s="658">
        <v>100</v>
      </c>
      <c r="C126" s="658">
        <v>150</v>
      </c>
      <c r="D126" s="658">
        <v>400</v>
      </c>
      <c r="E126" s="666">
        <v>40</v>
      </c>
      <c r="F126" s="711"/>
      <c r="G126" s="701" t="s">
        <v>378</v>
      </c>
      <c r="H126" s="664">
        <v>0</v>
      </c>
      <c r="I126" s="664">
        <v>0</v>
      </c>
      <c r="J126" s="712"/>
    </row>
    <row r="127" spans="1:10">
      <c r="A127" s="657">
        <v>305</v>
      </c>
      <c r="B127" s="658">
        <v>100</v>
      </c>
      <c r="C127" s="658">
        <v>150</v>
      </c>
      <c r="D127" s="658">
        <v>400</v>
      </c>
      <c r="E127" s="666">
        <v>50</v>
      </c>
      <c r="F127" s="711"/>
      <c r="G127" s="701" t="s">
        <v>379</v>
      </c>
      <c r="H127" s="664">
        <v>0</v>
      </c>
      <c r="I127" s="664">
        <v>0</v>
      </c>
      <c r="J127" s="700"/>
    </row>
    <row r="128" spans="1:10">
      <c r="A128" s="657">
        <v>305</v>
      </c>
      <c r="B128" s="658">
        <v>100</v>
      </c>
      <c r="C128" s="658">
        <v>150</v>
      </c>
      <c r="D128" s="658">
        <v>400</v>
      </c>
      <c r="E128" s="666">
        <v>60</v>
      </c>
      <c r="F128" s="711"/>
      <c r="G128" s="701" t="s">
        <v>2651</v>
      </c>
      <c r="H128" s="664">
        <v>0</v>
      </c>
      <c r="I128" s="664">
        <v>0</v>
      </c>
      <c r="J128" s="700"/>
    </row>
    <row r="129" spans="1:10">
      <c r="A129" s="657">
        <v>305</v>
      </c>
      <c r="B129" s="658">
        <v>100</v>
      </c>
      <c r="C129" s="658">
        <v>150</v>
      </c>
      <c r="D129" s="658">
        <v>400</v>
      </c>
      <c r="E129" s="666">
        <v>70</v>
      </c>
      <c r="F129" s="711"/>
      <c r="G129" s="701" t="s">
        <v>2652</v>
      </c>
      <c r="H129" s="664">
        <v>0</v>
      </c>
      <c r="I129" s="664">
        <v>0</v>
      </c>
      <c r="J129" s="700"/>
    </row>
    <row r="130" spans="1:10">
      <c r="A130" s="657">
        <v>305</v>
      </c>
      <c r="B130" s="658">
        <v>100</v>
      </c>
      <c r="C130" s="658">
        <v>150</v>
      </c>
      <c r="D130" s="658">
        <v>500</v>
      </c>
      <c r="E130" s="658"/>
      <c r="F130" s="658"/>
      <c r="G130" s="709" t="s">
        <v>406</v>
      </c>
      <c r="H130" s="710">
        <v>0</v>
      </c>
      <c r="I130" s="710">
        <v>0</v>
      </c>
      <c r="J130" s="700"/>
    </row>
    <row r="131" spans="1:10" ht="25.5">
      <c r="A131" s="657">
        <v>305</v>
      </c>
      <c r="B131" s="658">
        <v>100</v>
      </c>
      <c r="C131" s="658">
        <v>150</v>
      </c>
      <c r="D131" s="658">
        <v>500</v>
      </c>
      <c r="E131" s="666">
        <v>10</v>
      </c>
      <c r="F131" s="711"/>
      <c r="G131" s="701" t="s">
        <v>2701</v>
      </c>
      <c r="H131" s="664">
        <v>24000</v>
      </c>
      <c r="I131" s="664">
        <v>24000</v>
      </c>
      <c r="J131" s="700" t="s">
        <v>3121</v>
      </c>
    </row>
    <row r="132" spans="1:10" ht="25.5">
      <c r="A132" s="657">
        <v>305</v>
      </c>
      <c r="B132" s="658">
        <v>100</v>
      </c>
      <c r="C132" s="658">
        <v>150</v>
      </c>
      <c r="D132" s="658">
        <v>500</v>
      </c>
      <c r="E132" s="666">
        <v>20</v>
      </c>
      <c r="F132" s="711"/>
      <c r="G132" s="701" t="s">
        <v>2702</v>
      </c>
      <c r="H132" s="664">
        <v>0</v>
      </c>
      <c r="I132" s="664">
        <v>0</v>
      </c>
      <c r="J132" s="700" t="s">
        <v>3168</v>
      </c>
    </row>
    <row r="133" spans="1:10" ht="25.5">
      <c r="A133" s="657">
        <v>305</v>
      </c>
      <c r="B133" s="658">
        <v>100</v>
      </c>
      <c r="C133" s="658">
        <v>150</v>
      </c>
      <c r="D133" s="658">
        <v>500</v>
      </c>
      <c r="E133" s="666">
        <v>30</v>
      </c>
      <c r="F133" s="711"/>
      <c r="G133" s="701" t="s">
        <v>2703</v>
      </c>
      <c r="H133" s="664">
        <v>0</v>
      </c>
      <c r="I133" s="664">
        <v>0</v>
      </c>
      <c r="J133" s="700" t="s">
        <v>1470</v>
      </c>
    </row>
    <row r="134" spans="1:10">
      <c r="A134" s="657">
        <v>305</v>
      </c>
      <c r="B134" s="658">
        <v>100</v>
      </c>
      <c r="C134" s="658">
        <v>150</v>
      </c>
      <c r="D134" s="658">
        <v>500</v>
      </c>
      <c r="E134" s="666">
        <v>40</v>
      </c>
      <c r="F134" s="711"/>
      <c r="G134" s="701" t="s">
        <v>2704</v>
      </c>
      <c r="H134" s="664">
        <v>286000</v>
      </c>
      <c r="I134" s="664">
        <v>310000</v>
      </c>
      <c r="J134" s="700" t="s">
        <v>1473</v>
      </c>
    </row>
    <row r="135" spans="1:10" ht="25.5">
      <c r="A135" s="657">
        <v>305</v>
      </c>
      <c r="B135" s="658">
        <v>100</v>
      </c>
      <c r="C135" s="658">
        <v>150</v>
      </c>
      <c r="D135" s="666">
        <v>600</v>
      </c>
      <c r="E135" s="666"/>
      <c r="F135" s="711"/>
      <c r="G135" s="701" t="s">
        <v>2705</v>
      </c>
      <c r="H135" s="664">
        <v>0</v>
      </c>
      <c r="I135" s="664">
        <v>0</v>
      </c>
      <c r="J135" s="700" t="s">
        <v>1476</v>
      </c>
    </row>
    <row r="136" spans="1:10">
      <c r="A136" s="657">
        <v>305</v>
      </c>
      <c r="B136" s="658">
        <v>100</v>
      </c>
      <c r="C136" s="658">
        <v>200</v>
      </c>
      <c r="D136" s="658"/>
      <c r="E136" s="666"/>
      <c r="F136" s="711"/>
      <c r="G136" s="709" t="s">
        <v>2706</v>
      </c>
      <c r="H136" s="710">
        <v>0</v>
      </c>
      <c r="I136" s="710">
        <v>0</v>
      </c>
      <c r="J136" s="700"/>
    </row>
    <row r="137" spans="1:10">
      <c r="A137" s="657">
        <v>305</v>
      </c>
      <c r="B137" s="658">
        <v>100</v>
      </c>
      <c r="C137" s="658">
        <v>200</v>
      </c>
      <c r="D137" s="666">
        <v>100</v>
      </c>
      <c r="E137" s="658"/>
      <c r="F137" s="658"/>
      <c r="G137" s="701" t="s">
        <v>2693</v>
      </c>
      <c r="H137" s="664">
        <v>0</v>
      </c>
      <c r="I137" s="664">
        <v>0</v>
      </c>
      <c r="J137" s="700" t="s">
        <v>1481</v>
      </c>
    </row>
    <row r="138" spans="1:10">
      <c r="A138" s="657">
        <v>305</v>
      </c>
      <c r="B138" s="658">
        <v>100</v>
      </c>
      <c r="C138" s="658">
        <v>200</v>
      </c>
      <c r="D138" s="666">
        <v>200</v>
      </c>
      <c r="E138" s="658"/>
      <c r="F138" s="658"/>
      <c r="G138" s="701" t="s">
        <v>2696</v>
      </c>
      <c r="H138" s="664">
        <v>0</v>
      </c>
      <c r="I138" s="664">
        <v>0</v>
      </c>
      <c r="J138" s="700" t="s">
        <v>1484</v>
      </c>
    </row>
    <row r="139" spans="1:10">
      <c r="A139" s="657">
        <v>305</v>
      </c>
      <c r="B139" s="658">
        <v>100</v>
      </c>
      <c r="C139" s="658">
        <v>200</v>
      </c>
      <c r="D139" s="666">
        <v>300</v>
      </c>
      <c r="E139" s="658"/>
      <c r="F139" s="658"/>
      <c r="G139" s="701" t="s">
        <v>2707</v>
      </c>
      <c r="H139" s="664">
        <v>0</v>
      </c>
      <c r="I139" s="664">
        <v>0</v>
      </c>
      <c r="J139" s="700" t="s">
        <v>1487</v>
      </c>
    </row>
    <row r="140" spans="1:10">
      <c r="A140" s="657">
        <v>305</v>
      </c>
      <c r="B140" s="658">
        <v>100</v>
      </c>
      <c r="C140" s="658">
        <v>200</v>
      </c>
      <c r="D140" s="658">
        <v>400</v>
      </c>
      <c r="E140" s="658"/>
      <c r="F140" s="658"/>
      <c r="G140" s="709" t="s">
        <v>2708</v>
      </c>
      <c r="H140" s="710">
        <v>0</v>
      </c>
      <c r="I140" s="710">
        <v>0</v>
      </c>
      <c r="J140" s="700" t="s">
        <v>1489</v>
      </c>
    </row>
    <row r="141" spans="1:10" ht="25.5">
      <c r="A141" s="657">
        <v>305</v>
      </c>
      <c r="B141" s="658">
        <v>100</v>
      </c>
      <c r="C141" s="658">
        <v>200</v>
      </c>
      <c r="D141" s="658">
        <v>400</v>
      </c>
      <c r="E141" s="666">
        <v>10</v>
      </c>
      <c r="F141" s="711"/>
      <c r="G141" s="701" t="s">
        <v>1953</v>
      </c>
      <c r="H141" s="664">
        <v>0</v>
      </c>
      <c r="I141" s="664">
        <v>0</v>
      </c>
      <c r="J141" s="700"/>
    </row>
    <row r="142" spans="1:10" ht="25.5">
      <c r="A142" s="657">
        <v>305</v>
      </c>
      <c r="B142" s="658">
        <v>100</v>
      </c>
      <c r="C142" s="658">
        <v>200</v>
      </c>
      <c r="D142" s="658">
        <v>400</v>
      </c>
      <c r="E142" s="666">
        <v>20</v>
      </c>
      <c r="F142" s="711"/>
      <c r="G142" s="701" t="s">
        <v>1954</v>
      </c>
      <c r="H142" s="664">
        <v>0</v>
      </c>
      <c r="I142" s="664">
        <v>0</v>
      </c>
      <c r="J142" s="700"/>
    </row>
    <row r="143" spans="1:10">
      <c r="A143" s="657">
        <v>305</v>
      </c>
      <c r="B143" s="658">
        <v>100</v>
      </c>
      <c r="C143" s="658">
        <v>200</v>
      </c>
      <c r="D143" s="658">
        <v>500</v>
      </c>
      <c r="E143" s="658"/>
      <c r="F143" s="658"/>
      <c r="G143" s="709" t="s">
        <v>1955</v>
      </c>
      <c r="H143" s="710">
        <v>0</v>
      </c>
      <c r="I143" s="710">
        <v>0</v>
      </c>
      <c r="J143" s="700" t="s">
        <v>1492</v>
      </c>
    </row>
    <row r="144" spans="1:10" ht="25.5">
      <c r="A144" s="657">
        <v>305</v>
      </c>
      <c r="B144" s="658">
        <v>100</v>
      </c>
      <c r="C144" s="658">
        <v>200</v>
      </c>
      <c r="D144" s="658">
        <v>500</v>
      </c>
      <c r="E144" s="666">
        <v>10</v>
      </c>
      <c r="F144" s="711"/>
      <c r="G144" s="701" t="s">
        <v>1953</v>
      </c>
      <c r="H144" s="664">
        <v>0</v>
      </c>
      <c r="I144" s="664">
        <v>0</v>
      </c>
      <c r="J144" s="700"/>
    </row>
    <row r="145" spans="1:10" ht="25.5">
      <c r="A145" s="657">
        <v>305</v>
      </c>
      <c r="B145" s="658">
        <v>100</v>
      </c>
      <c r="C145" s="658">
        <v>200</v>
      </c>
      <c r="D145" s="658">
        <v>500</v>
      </c>
      <c r="E145" s="666">
        <v>20</v>
      </c>
      <c r="F145" s="711"/>
      <c r="G145" s="701" t="s">
        <v>1954</v>
      </c>
      <c r="H145" s="664">
        <v>0</v>
      </c>
      <c r="I145" s="664">
        <v>0</v>
      </c>
      <c r="J145" s="700"/>
    </row>
    <row r="146" spans="1:10">
      <c r="A146" s="657">
        <v>305</v>
      </c>
      <c r="B146" s="658">
        <v>100</v>
      </c>
      <c r="C146" s="658">
        <v>250</v>
      </c>
      <c r="D146" s="658"/>
      <c r="E146" s="658"/>
      <c r="F146" s="658"/>
      <c r="G146" s="659" t="s">
        <v>1956</v>
      </c>
      <c r="H146" s="660">
        <v>0</v>
      </c>
      <c r="I146" s="660">
        <v>0</v>
      </c>
      <c r="J146" s="700"/>
    </row>
    <row r="147" spans="1:10">
      <c r="A147" s="657">
        <v>305</v>
      </c>
      <c r="B147" s="658">
        <v>100</v>
      </c>
      <c r="C147" s="658">
        <v>250</v>
      </c>
      <c r="D147" s="666">
        <v>100</v>
      </c>
      <c r="E147" s="666"/>
      <c r="F147" s="711"/>
      <c r="G147" s="701" t="s">
        <v>2693</v>
      </c>
      <c r="H147" s="664">
        <v>0</v>
      </c>
      <c r="I147" s="664">
        <v>0</v>
      </c>
      <c r="J147" s="700" t="s">
        <v>3171</v>
      </c>
    </row>
    <row r="148" spans="1:10">
      <c r="A148" s="657">
        <v>305</v>
      </c>
      <c r="B148" s="658">
        <v>100</v>
      </c>
      <c r="C148" s="658">
        <v>250</v>
      </c>
      <c r="D148" s="666">
        <v>200</v>
      </c>
      <c r="E148" s="666"/>
      <c r="F148" s="711"/>
      <c r="G148" s="701" t="s">
        <v>2696</v>
      </c>
      <c r="H148" s="664">
        <v>0</v>
      </c>
      <c r="I148" s="664">
        <v>0</v>
      </c>
      <c r="J148" s="700" t="s">
        <v>3174</v>
      </c>
    </row>
    <row r="149" spans="1:10">
      <c r="A149" s="657">
        <v>305</v>
      </c>
      <c r="B149" s="658">
        <v>100</v>
      </c>
      <c r="C149" s="658">
        <v>250</v>
      </c>
      <c r="D149" s="666">
        <v>300</v>
      </c>
      <c r="E149" s="666"/>
      <c r="F149" s="711"/>
      <c r="G149" s="701" t="s">
        <v>2691</v>
      </c>
      <c r="H149" s="664">
        <v>0</v>
      </c>
      <c r="I149" s="664">
        <v>0</v>
      </c>
      <c r="J149" s="700" t="s">
        <v>1549</v>
      </c>
    </row>
    <row r="150" spans="1:10">
      <c r="A150" s="657">
        <v>305</v>
      </c>
      <c r="B150" s="658">
        <v>100</v>
      </c>
      <c r="C150" s="658">
        <v>250</v>
      </c>
      <c r="D150" s="658">
        <v>400</v>
      </c>
      <c r="E150" s="658"/>
      <c r="F150" s="658"/>
      <c r="G150" s="709" t="s">
        <v>1957</v>
      </c>
      <c r="H150" s="710">
        <v>0</v>
      </c>
      <c r="I150" s="710">
        <v>0</v>
      </c>
      <c r="J150" s="700" t="s">
        <v>1552</v>
      </c>
    </row>
    <row r="151" spans="1:10">
      <c r="A151" s="657">
        <v>305</v>
      </c>
      <c r="B151" s="658">
        <v>100</v>
      </c>
      <c r="C151" s="658">
        <v>250</v>
      </c>
      <c r="D151" s="658">
        <v>400</v>
      </c>
      <c r="E151" s="666">
        <v>10</v>
      </c>
      <c r="F151" s="711"/>
      <c r="G151" s="701" t="s">
        <v>1958</v>
      </c>
      <c r="H151" s="664">
        <v>0</v>
      </c>
      <c r="I151" s="664">
        <v>0</v>
      </c>
      <c r="J151" s="700"/>
    </row>
    <row r="152" spans="1:10">
      <c r="A152" s="657">
        <v>305</v>
      </c>
      <c r="B152" s="658">
        <v>100</v>
      </c>
      <c r="C152" s="658">
        <v>250</v>
      </c>
      <c r="D152" s="658">
        <v>400</v>
      </c>
      <c r="E152" s="666">
        <v>20</v>
      </c>
      <c r="F152" s="711"/>
      <c r="G152" s="701" t="s">
        <v>703</v>
      </c>
      <c r="H152" s="664">
        <v>0</v>
      </c>
      <c r="I152" s="664">
        <v>0</v>
      </c>
      <c r="J152" s="700"/>
    </row>
    <row r="153" spans="1:10">
      <c r="A153" s="657">
        <v>305</v>
      </c>
      <c r="B153" s="658">
        <v>100</v>
      </c>
      <c r="C153" s="658">
        <v>250</v>
      </c>
      <c r="D153" s="658">
        <v>400</v>
      </c>
      <c r="E153" s="666">
        <v>30</v>
      </c>
      <c r="F153" s="711"/>
      <c r="G153" s="701" t="s">
        <v>704</v>
      </c>
      <c r="H153" s="664">
        <v>0</v>
      </c>
      <c r="I153" s="664">
        <v>0</v>
      </c>
      <c r="J153" s="700"/>
    </row>
    <row r="154" spans="1:10">
      <c r="A154" s="657">
        <v>305</v>
      </c>
      <c r="B154" s="658">
        <v>100</v>
      </c>
      <c r="C154" s="658">
        <v>250</v>
      </c>
      <c r="D154" s="658">
        <v>400</v>
      </c>
      <c r="E154" s="666">
        <v>90</v>
      </c>
      <c r="F154" s="711"/>
      <c r="G154" s="701" t="s">
        <v>705</v>
      </c>
      <c r="H154" s="664">
        <v>0</v>
      </c>
      <c r="I154" s="664">
        <v>0</v>
      </c>
      <c r="J154" s="707"/>
    </row>
    <row r="155" spans="1:10">
      <c r="A155" s="657">
        <v>305</v>
      </c>
      <c r="B155" s="658">
        <v>100</v>
      </c>
      <c r="C155" s="658">
        <v>300</v>
      </c>
      <c r="D155" s="658"/>
      <c r="E155" s="658"/>
      <c r="F155" s="658"/>
      <c r="G155" s="659" t="s">
        <v>706</v>
      </c>
      <c r="H155" s="660">
        <v>0</v>
      </c>
      <c r="I155" s="660">
        <v>0</v>
      </c>
      <c r="J155" s="700"/>
    </row>
    <row r="156" spans="1:10">
      <c r="A156" s="657">
        <v>305</v>
      </c>
      <c r="B156" s="658">
        <v>100</v>
      </c>
      <c r="C156" s="658">
        <v>300</v>
      </c>
      <c r="D156" s="666">
        <v>100</v>
      </c>
      <c r="E156" s="666"/>
      <c r="F156" s="711"/>
      <c r="G156" s="701" t="s">
        <v>2693</v>
      </c>
      <c r="H156" s="664">
        <v>0</v>
      </c>
      <c r="I156" s="664">
        <v>0</v>
      </c>
      <c r="J156" s="700" t="s">
        <v>1557</v>
      </c>
    </row>
    <row r="157" spans="1:10">
      <c r="A157" s="657">
        <v>305</v>
      </c>
      <c r="B157" s="658">
        <v>100</v>
      </c>
      <c r="C157" s="658">
        <v>300</v>
      </c>
      <c r="D157" s="666">
        <v>200</v>
      </c>
      <c r="E157" s="666"/>
      <c r="F157" s="711"/>
      <c r="G157" s="701" t="s">
        <v>2696</v>
      </c>
      <c r="H157" s="664">
        <v>0</v>
      </c>
      <c r="I157" s="664">
        <v>0</v>
      </c>
      <c r="J157" s="700" t="s">
        <v>1559</v>
      </c>
    </row>
    <row r="158" spans="1:10">
      <c r="A158" s="657">
        <v>305</v>
      </c>
      <c r="B158" s="658">
        <v>100</v>
      </c>
      <c r="C158" s="658">
        <v>300</v>
      </c>
      <c r="D158" s="666">
        <v>300</v>
      </c>
      <c r="E158" s="666"/>
      <c r="F158" s="711"/>
      <c r="G158" s="701" t="s">
        <v>2691</v>
      </c>
      <c r="H158" s="664">
        <v>0</v>
      </c>
      <c r="I158" s="664">
        <v>0</v>
      </c>
      <c r="J158" s="700" t="s">
        <v>1561</v>
      </c>
    </row>
    <row r="159" spans="1:10">
      <c r="A159" s="657">
        <v>305</v>
      </c>
      <c r="B159" s="658">
        <v>100</v>
      </c>
      <c r="C159" s="658">
        <v>300</v>
      </c>
      <c r="D159" s="658">
        <v>400</v>
      </c>
      <c r="E159" s="658"/>
      <c r="F159" s="658"/>
      <c r="G159" s="659" t="s">
        <v>406</v>
      </c>
      <c r="H159" s="660">
        <v>0</v>
      </c>
      <c r="I159" s="660">
        <v>0</v>
      </c>
      <c r="J159" s="700" t="s">
        <v>1563</v>
      </c>
    </row>
    <row r="160" spans="1:10" ht="25.5">
      <c r="A160" s="657">
        <v>305</v>
      </c>
      <c r="B160" s="658">
        <v>100</v>
      </c>
      <c r="C160" s="658">
        <v>300</v>
      </c>
      <c r="D160" s="658">
        <v>400</v>
      </c>
      <c r="E160" s="666">
        <v>10</v>
      </c>
      <c r="F160" s="711"/>
      <c r="G160" s="701" t="s">
        <v>707</v>
      </c>
      <c r="H160" s="664">
        <v>0</v>
      </c>
      <c r="I160" s="664">
        <v>0</v>
      </c>
      <c r="J160" s="700"/>
    </row>
    <row r="161" spans="1:10">
      <c r="A161" s="657">
        <v>305</v>
      </c>
      <c r="B161" s="658">
        <v>100</v>
      </c>
      <c r="C161" s="658">
        <v>300</v>
      </c>
      <c r="D161" s="658">
        <v>400</v>
      </c>
      <c r="E161" s="666">
        <v>20</v>
      </c>
      <c r="F161" s="711"/>
      <c r="G161" s="701" t="s">
        <v>708</v>
      </c>
      <c r="H161" s="664">
        <v>0</v>
      </c>
      <c r="I161" s="664">
        <v>0</v>
      </c>
      <c r="J161" s="700"/>
    </row>
    <row r="162" spans="1:10">
      <c r="A162" s="657">
        <v>305</v>
      </c>
      <c r="B162" s="658">
        <v>100</v>
      </c>
      <c r="C162" s="658">
        <v>350</v>
      </c>
      <c r="D162" s="658"/>
      <c r="E162" s="658"/>
      <c r="F162" s="658"/>
      <c r="G162" s="659" t="s">
        <v>1995</v>
      </c>
      <c r="H162" s="660">
        <v>0</v>
      </c>
      <c r="I162" s="660">
        <v>0</v>
      </c>
      <c r="J162" s="700"/>
    </row>
    <row r="163" spans="1:10">
      <c r="A163" s="657">
        <v>305</v>
      </c>
      <c r="B163" s="658">
        <v>100</v>
      </c>
      <c r="C163" s="658">
        <v>350</v>
      </c>
      <c r="D163" s="658">
        <v>100</v>
      </c>
      <c r="E163" s="658"/>
      <c r="F163" s="658"/>
      <c r="G163" s="709" t="s">
        <v>2693</v>
      </c>
      <c r="H163" s="710">
        <v>0</v>
      </c>
      <c r="I163" s="710">
        <v>0</v>
      </c>
      <c r="J163" s="700" t="s">
        <v>3210</v>
      </c>
    </row>
    <row r="164" spans="1:10">
      <c r="A164" s="657">
        <v>305</v>
      </c>
      <c r="B164" s="658">
        <v>100</v>
      </c>
      <c r="C164" s="658">
        <v>350</v>
      </c>
      <c r="D164" s="658">
        <v>100</v>
      </c>
      <c r="E164" s="666">
        <v>10</v>
      </c>
      <c r="F164" s="711"/>
      <c r="G164" s="701" t="s">
        <v>1996</v>
      </c>
      <c r="H164" s="664">
        <v>0</v>
      </c>
      <c r="I164" s="664">
        <v>0</v>
      </c>
      <c r="J164" s="700"/>
    </row>
    <row r="165" spans="1:10" ht="25.5">
      <c r="A165" s="657">
        <v>305</v>
      </c>
      <c r="B165" s="658">
        <v>100</v>
      </c>
      <c r="C165" s="658">
        <v>350</v>
      </c>
      <c r="D165" s="658">
        <v>100</v>
      </c>
      <c r="E165" s="666">
        <v>20</v>
      </c>
      <c r="F165" s="711"/>
      <c r="G165" s="701" t="s">
        <v>1997</v>
      </c>
      <c r="H165" s="664">
        <v>0</v>
      </c>
      <c r="I165" s="664">
        <v>0</v>
      </c>
      <c r="J165" s="700"/>
    </row>
    <row r="166" spans="1:10">
      <c r="A166" s="657">
        <v>305</v>
      </c>
      <c r="B166" s="658">
        <v>100</v>
      </c>
      <c r="C166" s="658">
        <v>350</v>
      </c>
      <c r="D166" s="666">
        <v>200</v>
      </c>
      <c r="E166" s="666"/>
      <c r="F166" s="711"/>
      <c r="G166" s="701" t="s">
        <v>2696</v>
      </c>
      <c r="H166" s="664">
        <v>0</v>
      </c>
      <c r="I166" s="664">
        <v>0</v>
      </c>
      <c r="J166" s="700" t="s">
        <v>3213</v>
      </c>
    </row>
    <row r="167" spans="1:10">
      <c r="A167" s="657">
        <v>305</v>
      </c>
      <c r="B167" s="658">
        <v>100</v>
      </c>
      <c r="C167" s="658">
        <v>350</v>
      </c>
      <c r="D167" s="658">
        <v>300</v>
      </c>
      <c r="E167" s="658"/>
      <c r="F167" s="658"/>
      <c r="G167" s="709" t="s">
        <v>2691</v>
      </c>
      <c r="H167" s="710">
        <v>0</v>
      </c>
      <c r="I167" s="710">
        <v>0</v>
      </c>
      <c r="J167" s="700" t="s">
        <v>3216</v>
      </c>
    </row>
    <row r="168" spans="1:10" ht="25.5">
      <c r="A168" s="657">
        <v>305</v>
      </c>
      <c r="B168" s="658">
        <v>100</v>
      </c>
      <c r="C168" s="658">
        <v>350</v>
      </c>
      <c r="D168" s="658">
        <v>300</v>
      </c>
      <c r="E168" s="666">
        <v>10</v>
      </c>
      <c r="F168" s="711"/>
      <c r="G168" s="701" t="s">
        <v>1998</v>
      </c>
      <c r="H168" s="664">
        <v>0</v>
      </c>
      <c r="I168" s="664">
        <v>0</v>
      </c>
      <c r="J168" s="700"/>
    </row>
    <row r="169" spans="1:10" ht="25.5">
      <c r="A169" s="657">
        <v>305</v>
      </c>
      <c r="B169" s="658">
        <v>100</v>
      </c>
      <c r="C169" s="658">
        <v>350</v>
      </c>
      <c r="D169" s="658">
        <v>300</v>
      </c>
      <c r="E169" s="666">
        <v>20</v>
      </c>
      <c r="F169" s="711"/>
      <c r="G169" s="701" t="s">
        <v>1999</v>
      </c>
      <c r="H169" s="664">
        <v>0</v>
      </c>
      <c r="I169" s="664">
        <v>0</v>
      </c>
      <c r="J169" s="700"/>
    </row>
    <row r="170" spans="1:10">
      <c r="A170" s="657">
        <v>305</v>
      </c>
      <c r="B170" s="658">
        <v>100</v>
      </c>
      <c r="C170" s="658">
        <v>350</v>
      </c>
      <c r="D170" s="658">
        <v>400</v>
      </c>
      <c r="E170" s="658"/>
      <c r="F170" s="658"/>
      <c r="G170" s="709" t="s">
        <v>406</v>
      </c>
      <c r="H170" s="710">
        <v>0</v>
      </c>
      <c r="I170" s="710">
        <v>0</v>
      </c>
      <c r="J170" s="700"/>
    </row>
    <row r="171" spans="1:10" ht="25.5">
      <c r="A171" s="657">
        <v>305</v>
      </c>
      <c r="B171" s="658">
        <v>100</v>
      </c>
      <c r="C171" s="658">
        <v>350</v>
      </c>
      <c r="D171" s="658">
        <v>400</v>
      </c>
      <c r="E171" s="666">
        <v>10</v>
      </c>
      <c r="F171" s="711"/>
      <c r="G171" s="701" t="s">
        <v>2000</v>
      </c>
      <c r="H171" s="664">
        <v>0</v>
      </c>
      <c r="I171" s="664">
        <v>0</v>
      </c>
      <c r="J171" s="700" t="s">
        <v>3222</v>
      </c>
    </row>
    <row r="172" spans="1:10" ht="25.5">
      <c r="A172" s="657">
        <v>305</v>
      </c>
      <c r="B172" s="658">
        <v>100</v>
      </c>
      <c r="C172" s="658">
        <v>350</v>
      </c>
      <c r="D172" s="658">
        <v>400</v>
      </c>
      <c r="E172" s="666">
        <v>20</v>
      </c>
      <c r="F172" s="711"/>
      <c r="G172" s="701" t="s">
        <v>2001</v>
      </c>
      <c r="H172" s="664">
        <v>0</v>
      </c>
      <c r="I172" s="664">
        <v>0</v>
      </c>
      <c r="J172" s="700" t="s">
        <v>1578</v>
      </c>
    </row>
    <row r="173" spans="1:10" ht="25.5">
      <c r="A173" s="657">
        <v>305</v>
      </c>
      <c r="B173" s="658">
        <v>100</v>
      </c>
      <c r="C173" s="658">
        <v>350</v>
      </c>
      <c r="D173" s="658">
        <v>400</v>
      </c>
      <c r="E173" s="666">
        <v>30</v>
      </c>
      <c r="F173" s="711"/>
      <c r="G173" s="701" t="s">
        <v>2002</v>
      </c>
      <c r="H173" s="664">
        <v>0</v>
      </c>
      <c r="I173" s="664">
        <v>0</v>
      </c>
      <c r="J173" s="700" t="s">
        <v>1581</v>
      </c>
    </row>
    <row r="174" spans="1:10">
      <c r="A174" s="657">
        <v>305</v>
      </c>
      <c r="B174" s="658">
        <v>100</v>
      </c>
      <c r="C174" s="658">
        <v>350</v>
      </c>
      <c r="D174" s="658">
        <v>400</v>
      </c>
      <c r="E174" s="666">
        <v>40</v>
      </c>
      <c r="F174" s="711"/>
      <c r="G174" s="701" t="s">
        <v>2003</v>
      </c>
      <c r="H174" s="664">
        <v>0</v>
      </c>
      <c r="I174" s="664">
        <v>0</v>
      </c>
      <c r="J174" s="700" t="s">
        <v>1584</v>
      </c>
    </row>
    <row r="175" spans="1:10" ht="25.5">
      <c r="A175" s="657">
        <v>305</v>
      </c>
      <c r="B175" s="658">
        <v>100</v>
      </c>
      <c r="C175" s="658">
        <v>350</v>
      </c>
      <c r="D175" s="666">
        <v>500</v>
      </c>
      <c r="E175" s="658"/>
      <c r="F175" s="658"/>
      <c r="G175" s="709" t="s">
        <v>2705</v>
      </c>
      <c r="H175" s="710">
        <v>0</v>
      </c>
      <c r="I175" s="710">
        <v>0</v>
      </c>
      <c r="J175" s="700" t="s">
        <v>3224</v>
      </c>
    </row>
    <row r="176" spans="1:10" ht="25.5">
      <c r="A176" s="657">
        <v>305</v>
      </c>
      <c r="B176" s="658">
        <v>100</v>
      </c>
      <c r="C176" s="658">
        <v>400</v>
      </c>
      <c r="D176" s="658"/>
      <c r="E176" s="658"/>
      <c r="F176" s="658"/>
      <c r="G176" s="659" t="s">
        <v>730</v>
      </c>
      <c r="H176" s="660">
        <v>0</v>
      </c>
      <c r="I176" s="660">
        <v>0</v>
      </c>
      <c r="J176" s="700"/>
    </row>
    <row r="177" spans="1:10">
      <c r="A177" s="657">
        <v>305</v>
      </c>
      <c r="B177" s="658">
        <v>100</v>
      </c>
      <c r="C177" s="658">
        <v>400</v>
      </c>
      <c r="D177" s="666">
        <v>100</v>
      </c>
      <c r="E177" s="666"/>
      <c r="F177" s="711"/>
      <c r="G177" s="701" t="s">
        <v>2693</v>
      </c>
      <c r="H177" s="664">
        <v>0</v>
      </c>
      <c r="I177" s="664">
        <v>0</v>
      </c>
      <c r="J177" s="700" t="s">
        <v>1662</v>
      </c>
    </row>
    <row r="178" spans="1:10">
      <c r="A178" s="657">
        <v>305</v>
      </c>
      <c r="B178" s="658">
        <v>100</v>
      </c>
      <c r="C178" s="658">
        <v>400</v>
      </c>
      <c r="D178" s="666">
        <v>200</v>
      </c>
      <c r="E178" s="666"/>
      <c r="F178" s="711"/>
      <c r="G178" s="701" t="s">
        <v>2696</v>
      </c>
      <c r="H178" s="664">
        <v>0</v>
      </c>
      <c r="I178" s="664">
        <v>0</v>
      </c>
      <c r="J178" s="700" t="s">
        <v>1665</v>
      </c>
    </row>
    <row r="179" spans="1:10" ht="25.5">
      <c r="A179" s="657">
        <v>305</v>
      </c>
      <c r="B179" s="658">
        <v>100</v>
      </c>
      <c r="C179" s="658">
        <v>400</v>
      </c>
      <c r="D179" s="666">
        <v>300</v>
      </c>
      <c r="E179" s="666"/>
      <c r="F179" s="711"/>
      <c r="G179" s="701" t="s">
        <v>731</v>
      </c>
      <c r="H179" s="664">
        <v>0</v>
      </c>
      <c r="I179" s="664">
        <v>0</v>
      </c>
      <c r="J179" s="700" t="s">
        <v>1668</v>
      </c>
    </row>
    <row r="180" spans="1:10">
      <c r="A180" s="657">
        <v>305</v>
      </c>
      <c r="B180" s="658">
        <v>100</v>
      </c>
      <c r="C180" s="658">
        <v>400</v>
      </c>
      <c r="D180" s="666">
        <v>400</v>
      </c>
      <c r="E180" s="666"/>
      <c r="F180" s="711"/>
      <c r="G180" s="701" t="s">
        <v>2708</v>
      </c>
      <c r="H180" s="664">
        <v>0</v>
      </c>
      <c r="I180" s="664">
        <v>0</v>
      </c>
      <c r="J180" s="700" t="s">
        <v>1671</v>
      </c>
    </row>
    <row r="181" spans="1:10">
      <c r="A181" s="657">
        <v>305</v>
      </c>
      <c r="B181" s="658">
        <v>100</v>
      </c>
      <c r="C181" s="658">
        <v>400</v>
      </c>
      <c r="D181" s="666">
        <v>500</v>
      </c>
      <c r="E181" s="666"/>
      <c r="F181" s="711"/>
      <c r="G181" s="701" t="s">
        <v>1955</v>
      </c>
      <c r="H181" s="664">
        <v>0</v>
      </c>
      <c r="I181" s="664">
        <v>0</v>
      </c>
      <c r="J181" s="700" t="s">
        <v>1673</v>
      </c>
    </row>
    <row r="182" spans="1:10">
      <c r="A182" s="657">
        <v>305</v>
      </c>
      <c r="B182" s="658">
        <v>100</v>
      </c>
      <c r="C182" s="658">
        <v>450</v>
      </c>
      <c r="D182" s="658"/>
      <c r="E182" s="658"/>
      <c r="F182" s="658"/>
      <c r="G182" s="659" t="s">
        <v>732</v>
      </c>
      <c r="H182" s="660">
        <v>0</v>
      </c>
      <c r="I182" s="660">
        <v>0</v>
      </c>
      <c r="J182" s="700"/>
    </row>
    <row r="183" spans="1:10" ht="25.5">
      <c r="A183" s="657">
        <v>305</v>
      </c>
      <c r="B183" s="658">
        <v>100</v>
      </c>
      <c r="C183" s="658">
        <v>450</v>
      </c>
      <c r="D183" s="658">
        <v>100</v>
      </c>
      <c r="E183" s="658"/>
      <c r="F183" s="658"/>
      <c r="G183" s="709" t="s">
        <v>3039</v>
      </c>
      <c r="H183" s="710">
        <v>0</v>
      </c>
      <c r="I183" s="710">
        <v>0</v>
      </c>
      <c r="J183" s="700" t="s">
        <v>3273</v>
      </c>
    </row>
    <row r="184" spans="1:10">
      <c r="A184" s="657">
        <v>305</v>
      </c>
      <c r="B184" s="658">
        <v>100</v>
      </c>
      <c r="C184" s="658">
        <v>450</v>
      </c>
      <c r="D184" s="658">
        <v>100</v>
      </c>
      <c r="E184" s="666">
        <v>10</v>
      </c>
      <c r="F184" s="666"/>
      <c r="G184" s="701" t="s">
        <v>733</v>
      </c>
      <c r="H184" s="664">
        <v>0</v>
      </c>
      <c r="I184" s="664">
        <v>0</v>
      </c>
      <c r="J184" s="707"/>
    </row>
    <row r="185" spans="1:10">
      <c r="A185" s="657">
        <v>305</v>
      </c>
      <c r="B185" s="658">
        <v>100</v>
      </c>
      <c r="C185" s="658">
        <v>450</v>
      </c>
      <c r="D185" s="658">
        <v>100</v>
      </c>
      <c r="E185" s="666">
        <v>20</v>
      </c>
      <c r="F185" s="666"/>
      <c r="G185" s="701" t="s">
        <v>734</v>
      </c>
      <c r="H185" s="664">
        <v>0</v>
      </c>
      <c r="I185" s="664">
        <v>0</v>
      </c>
      <c r="J185" s="707"/>
    </row>
    <row r="186" spans="1:10">
      <c r="A186" s="657">
        <v>305</v>
      </c>
      <c r="B186" s="658">
        <v>100</v>
      </c>
      <c r="C186" s="658">
        <v>450</v>
      </c>
      <c r="D186" s="666">
        <v>200</v>
      </c>
      <c r="E186" s="666"/>
      <c r="F186" s="711"/>
      <c r="G186" s="701" t="s">
        <v>2696</v>
      </c>
      <c r="H186" s="664">
        <v>0</v>
      </c>
      <c r="I186" s="664">
        <v>0</v>
      </c>
      <c r="J186" s="700" t="s">
        <v>3276</v>
      </c>
    </row>
    <row r="187" spans="1:10">
      <c r="A187" s="657">
        <v>305</v>
      </c>
      <c r="B187" s="658">
        <v>100</v>
      </c>
      <c r="C187" s="658">
        <v>450</v>
      </c>
      <c r="D187" s="666">
        <v>300</v>
      </c>
      <c r="E187" s="666"/>
      <c r="F187" s="711"/>
      <c r="G187" s="701" t="s">
        <v>2691</v>
      </c>
      <c r="H187" s="664">
        <v>0</v>
      </c>
      <c r="I187" s="664">
        <v>0</v>
      </c>
      <c r="J187" s="700" t="s">
        <v>1700</v>
      </c>
    </row>
    <row r="188" spans="1:10">
      <c r="A188" s="657">
        <v>305</v>
      </c>
      <c r="B188" s="658">
        <v>100</v>
      </c>
      <c r="C188" s="658">
        <v>450</v>
      </c>
      <c r="D188" s="658">
        <v>400</v>
      </c>
      <c r="E188" s="658"/>
      <c r="F188" s="658"/>
      <c r="G188" s="709" t="s">
        <v>2708</v>
      </c>
      <c r="H188" s="710">
        <v>0</v>
      </c>
      <c r="I188" s="710">
        <v>0</v>
      </c>
      <c r="J188" s="700" t="s">
        <v>1703</v>
      </c>
    </row>
    <row r="189" spans="1:10">
      <c r="A189" s="657">
        <v>305</v>
      </c>
      <c r="B189" s="658">
        <v>100</v>
      </c>
      <c r="C189" s="658">
        <v>450</v>
      </c>
      <c r="D189" s="658">
        <v>400</v>
      </c>
      <c r="E189" s="666">
        <v>10</v>
      </c>
      <c r="F189" s="666"/>
      <c r="G189" s="701" t="s">
        <v>735</v>
      </c>
      <c r="H189" s="664">
        <v>0</v>
      </c>
      <c r="I189" s="664">
        <v>0</v>
      </c>
      <c r="J189" s="700"/>
    </row>
    <row r="190" spans="1:10">
      <c r="A190" s="657">
        <v>305</v>
      </c>
      <c r="B190" s="658">
        <v>100</v>
      </c>
      <c r="C190" s="658">
        <v>450</v>
      </c>
      <c r="D190" s="658">
        <v>400</v>
      </c>
      <c r="E190" s="666">
        <v>90</v>
      </c>
      <c r="F190" s="666"/>
      <c r="G190" s="701" t="s">
        <v>2375</v>
      </c>
      <c r="H190" s="664">
        <v>0</v>
      </c>
      <c r="I190" s="664">
        <v>0</v>
      </c>
      <c r="J190" s="700"/>
    </row>
    <row r="191" spans="1:10">
      <c r="A191" s="657">
        <v>305</v>
      </c>
      <c r="B191" s="658">
        <v>100</v>
      </c>
      <c r="C191" s="658">
        <v>450</v>
      </c>
      <c r="D191" s="666">
        <v>500</v>
      </c>
      <c r="E191" s="666"/>
      <c r="F191" s="711"/>
      <c r="G191" s="701" t="s">
        <v>1955</v>
      </c>
      <c r="H191" s="664">
        <v>0</v>
      </c>
      <c r="I191" s="664">
        <v>0</v>
      </c>
      <c r="J191" s="700" t="s">
        <v>1705</v>
      </c>
    </row>
    <row r="192" spans="1:10" ht="25.5">
      <c r="A192" s="657">
        <v>305</v>
      </c>
      <c r="B192" s="658">
        <v>100</v>
      </c>
      <c r="C192" s="658">
        <v>450</v>
      </c>
      <c r="D192" s="666">
        <v>600</v>
      </c>
      <c r="E192" s="666"/>
      <c r="F192" s="711"/>
      <c r="G192" s="701" t="s">
        <v>2705</v>
      </c>
      <c r="H192" s="664">
        <v>0</v>
      </c>
      <c r="I192" s="664">
        <v>0</v>
      </c>
      <c r="J192" s="700" t="s">
        <v>1707</v>
      </c>
    </row>
    <row r="193" spans="1:10">
      <c r="A193" s="657">
        <v>305</v>
      </c>
      <c r="B193" s="658">
        <v>100</v>
      </c>
      <c r="C193" s="658">
        <v>500</v>
      </c>
      <c r="D193" s="658"/>
      <c r="E193" s="658"/>
      <c r="F193" s="658"/>
      <c r="G193" s="659" t="s">
        <v>2051</v>
      </c>
      <c r="H193" s="660">
        <v>0</v>
      </c>
      <c r="I193" s="660">
        <v>0</v>
      </c>
      <c r="J193" s="700"/>
    </row>
    <row r="194" spans="1:10" ht="25.5">
      <c r="A194" s="657">
        <v>305</v>
      </c>
      <c r="B194" s="658">
        <v>100</v>
      </c>
      <c r="C194" s="658">
        <v>500</v>
      </c>
      <c r="D194" s="666">
        <v>100</v>
      </c>
      <c r="E194" s="666"/>
      <c r="F194" s="711"/>
      <c r="G194" s="701" t="s">
        <v>3039</v>
      </c>
      <c r="H194" s="664">
        <v>0</v>
      </c>
      <c r="I194" s="664">
        <v>0</v>
      </c>
      <c r="J194" s="700" t="s">
        <v>1713</v>
      </c>
    </row>
    <row r="195" spans="1:10">
      <c r="A195" s="657">
        <v>305</v>
      </c>
      <c r="B195" s="658">
        <v>100</v>
      </c>
      <c r="C195" s="658">
        <v>500</v>
      </c>
      <c r="D195" s="666">
        <v>200</v>
      </c>
      <c r="E195" s="666"/>
      <c r="F195" s="711"/>
      <c r="G195" s="701" t="s">
        <v>2696</v>
      </c>
      <c r="H195" s="664">
        <v>0</v>
      </c>
      <c r="I195" s="664">
        <v>0</v>
      </c>
      <c r="J195" s="700" t="s">
        <v>3294</v>
      </c>
    </row>
    <row r="196" spans="1:10">
      <c r="A196" s="657">
        <v>305</v>
      </c>
      <c r="B196" s="658">
        <v>100</v>
      </c>
      <c r="C196" s="658">
        <v>500</v>
      </c>
      <c r="D196" s="666">
        <v>300</v>
      </c>
      <c r="E196" s="666"/>
      <c r="F196" s="711"/>
      <c r="G196" s="701" t="s">
        <v>2691</v>
      </c>
      <c r="H196" s="664">
        <v>0</v>
      </c>
      <c r="I196" s="664">
        <v>0</v>
      </c>
      <c r="J196" s="700" t="s">
        <v>3296</v>
      </c>
    </row>
    <row r="197" spans="1:10">
      <c r="A197" s="657">
        <v>305</v>
      </c>
      <c r="B197" s="658">
        <v>100</v>
      </c>
      <c r="C197" s="658">
        <v>500</v>
      </c>
      <c r="D197" s="666">
        <v>400</v>
      </c>
      <c r="E197" s="666"/>
      <c r="F197" s="711"/>
      <c r="G197" s="701" t="s">
        <v>406</v>
      </c>
      <c r="H197" s="664">
        <v>0</v>
      </c>
      <c r="I197" s="664">
        <v>0</v>
      </c>
      <c r="J197" s="700" t="s">
        <v>3299</v>
      </c>
    </row>
    <row r="198" spans="1:10" ht="25.5">
      <c r="A198" s="657">
        <v>305</v>
      </c>
      <c r="B198" s="658">
        <v>100</v>
      </c>
      <c r="C198" s="658">
        <v>500</v>
      </c>
      <c r="D198" s="666">
        <v>500</v>
      </c>
      <c r="E198" s="666"/>
      <c r="F198" s="711"/>
      <c r="G198" s="701" t="s">
        <v>2705</v>
      </c>
      <c r="H198" s="664">
        <v>0</v>
      </c>
      <c r="I198" s="664">
        <v>0</v>
      </c>
      <c r="J198" s="700" t="s">
        <v>1086</v>
      </c>
    </row>
    <row r="199" spans="1:10">
      <c r="A199" s="657">
        <v>305</v>
      </c>
      <c r="B199" s="658">
        <v>100</v>
      </c>
      <c r="C199" s="658">
        <v>550</v>
      </c>
      <c r="D199" s="658"/>
      <c r="E199" s="658"/>
      <c r="F199" s="658"/>
      <c r="G199" s="659" t="s">
        <v>2052</v>
      </c>
      <c r="H199" s="660">
        <v>0</v>
      </c>
      <c r="I199" s="660">
        <v>0</v>
      </c>
      <c r="J199" s="700"/>
    </row>
    <row r="200" spans="1:10" ht="25.5">
      <c r="A200" s="657">
        <v>305</v>
      </c>
      <c r="B200" s="658">
        <v>100</v>
      </c>
      <c r="C200" s="658">
        <v>550</v>
      </c>
      <c r="D200" s="666">
        <v>100</v>
      </c>
      <c r="E200" s="666"/>
      <c r="F200" s="711"/>
      <c r="G200" s="701" t="s">
        <v>3039</v>
      </c>
      <c r="H200" s="664">
        <v>0</v>
      </c>
      <c r="I200" s="664">
        <v>0</v>
      </c>
      <c r="J200" s="700" t="s">
        <v>1092</v>
      </c>
    </row>
    <row r="201" spans="1:10">
      <c r="A201" s="657">
        <v>305</v>
      </c>
      <c r="B201" s="658">
        <v>100</v>
      </c>
      <c r="C201" s="658">
        <v>550</v>
      </c>
      <c r="D201" s="666">
        <v>200</v>
      </c>
      <c r="E201" s="666"/>
      <c r="F201" s="711"/>
      <c r="G201" s="701" t="s">
        <v>2696</v>
      </c>
      <c r="H201" s="664">
        <v>0</v>
      </c>
      <c r="I201" s="664">
        <v>0</v>
      </c>
      <c r="J201" s="700" t="s">
        <v>280</v>
      </c>
    </row>
    <row r="202" spans="1:10">
      <c r="A202" s="657">
        <v>305</v>
      </c>
      <c r="B202" s="658">
        <v>100</v>
      </c>
      <c r="C202" s="658">
        <v>550</v>
      </c>
      <c r="D202" s="666">
        <v>300</v>
      </c>
      <c r="E202" s="666"/>
      <c r="F202" s="711"/>
      <c r="G202" s="701" t="s">
        <v>2691</v>
      </c>
      <c r="H202" s="664">
        <v>0</v>
      </c>
      <c r="I202" s="664">
        <v>0</v>
      </c>
      <c r="J202" s="700" t="s">
        <v>282</v>
      </c>
    </row>
    <row r="203" spans="1:10">
      <c r="A203" s="657">
        <v>305</v>
      </c>
      <c r="B203" s="658">
        <v>100</v>
      </c>
      <c r="C203" s="658">
        <v>550</v>
      </c>
      <c r="D203" s="658">
        <v>400</v>
      </c>
      <c r="E203" s="658"/>
      <c r="F203" s="658"/>
      <c r="G203" s="659" t="s">
        <v>406</v>
      </c>
      <c r="H203" s="660">
        <v>0</v>
      </c>
      <c r="I203" s="660">
        <v>0</v>
      </c>
      <c r="J203" s="700" t="s">
        <v>285</v>
      </c>
    </row>
    <row r="204" spans="1:10">
      <c r="A204" s="657">
        <v>305</v>
      </c>
      <c r="B204" s="658">
        <v>100</v>
      </c>
      <c r="C204" s="658">
        <v>550</v>
      </c>
      <c r="D204" s="658">
        <v>400</v>
      </c>
      <c r="E204" s="666">
        <v>10</v>
      </c>
      <c r="F204" s="713"/>
      <c r="G204" s="701" t="s">
        <v>2053</v>
      </c>
      <c r="H204" s="664">
        <v>0</v>
      </c>
      <c r="I204" s="664">
        <v>0</v>
      </c>
      <c r="J204" s="700"/>
    </row>
    <row r="205" spans="1:10">
      <c r="A205" s="657">
        <v>305</v>
      </c>
      <c r="B205" s="658">
        <v>100</v>
      </c>
      <c r="C205" s="658">
        <v>550</v>
      </c>
      <c r="D205" s="658">
        <v>400</v>
      </c>
      <c r="E205" s="666">
        <v>20</v>
      </c>
      <c r="F205" s="713"/>
      <c r="G205" s="701" t="s">
        <v>2054</v>
      </c>
      <c r="H205" s="664">
        <v>15000</v>
      </c>
      <c r="I205" s="664">
        <v>15000</v>
      </c>
      <c r="J205" s="700"/>
    </row>
    <row r="206" spans="1:10">
      <c r="A206" s="657">
        <v>305</v>
      </c>
      <c r="B206" s="658">
        <v>100</v>
      </c>
      <c r="C206" s="658">
        <v>550</v>
      </c>
      <c r="D206" s="658">
        <v>400</v>
      </c>
      <c r="E206" s="666">
        <v>30</v>
      </c>
      <c r="F206" s="713"/>
      <c r="G206" s="701" t="s">
        <v>2055</v>
      </c>
      <c r="H206" s="664">
        <v>0</v>
      </c>
      <c r="I206" s="664">
        <v>0</v>
      </c>
      <c r="J206" s="700"/>
    </row>
    <row r="207" spans="1:10">
      <c r="A207" s="657">
        <v>305</v>
      </c>
      <c r="B207" s="658">
        <v>100</v>
      </c>
      <c r="C207" s="658">
        <v>550</v>
      </c>
      <c r="D207" s="658">
        <v>400</v>
      </c>
      <c r="E207" s="666">
        <v>40</v>
      </c>
      <c r="F207" s="713"/>
      <c r="G207" s="701" t="s">
        <v>2056</v>
      </c>
      <c r="H207" s="664">
        <v>0</v>
      </c>
      <c r="I207" s="664">
        <v>0</v>
      </c>
      <c r="J207" s="700"/>
    </row>
    <row r="208" spans="1:10">
      <c r="A208" s="657">
        <v>305</v>
      </c>
      <c r="B208" s="658">
        <v>100</v>
      </c>
      <c r="C208" s="658">
        <v>600</v>
      </c>
      <c r="D208" s="658"/>
      <c r="E208" s="658"/>
      <c r="F208" s="658"/>
      <c r="G208" s="659" t="s">
        <v>2057</v>
      </c>
      <c r="H208" s="660">
        <v>0</v>
      </c>
      <c r="I208" s="660">
        <v>0</v>
      </c>
      <c r="J208" s="700"/>
    </row>
    <row r="209" spans="1:10" ht="25.5">
      <c r="A209" s="657">
        <v>305</v>
      </c>
      <c r="B209" s="658">
        <v>100</v>
      </c>
      <c r="C209" s="658">
        <v>600</v>
      </c>
      <c r="D209" s="666">
        <v>100</v>
      </c>
      <c r="E209" s="666"/>
      <c r="F209" s="666"/>
      <c r="G209" s="714" t="s">
        <v>3039</v>
      </c>
      <c r="H209" s="715">
        <v>0</v>
      </c>
      <c r="I209" s="715">
        <v>0</v>
      </c>
      <c r="J209" s="700" t="s">
        <v>290</v>
      </c>
    </row>
    <row r="210" spans="1:10">
      <c r="A210" s="657">
        <v>305</v>
      </c>
      <c r="B210" s="658">
        <v>100</v>
      </c>
      <c r="C210" s="658">
        <v>600</v>
      </c>
      <c r="D210" s="658">
        <v>200</v>
      </c>
      <c r="E210" s="658"/>
      <c r="F210" s="658"/>
      <c r="G210" s="709" t="s">
        <v>2058</v>
      </c>
      <c r="H210" s="710">
        <v>0</v>
      </c>
      <c r="I210" s="710">
        <v>0</v>
      </c>
      <c r="J210" s="700" t="s">
        <v>2434</v>
      </c>
    </row>
    <row r="211" spans="1:10">
      <c r="A211" s="657">
        <v>305</v>
      </c>
      <c r="B211" s="658">
        <v>100</v>
      </c>
      <c r="C211" s="658">
        <v>600</v>
      </c>
      <c r="D211" s="658">
        <v>200</v>
      </c>
      <c r="E211" s="666">
        <v>10</v>
      </c>
      <c r="F211" s="713"/>
      <c r="G211" s="701" t="s">
        <v>2059</v>
      </c>
      <c r="H211" s="664">
        <v>0</v>
      </c>
      <c r="I211" s="664">
        <v>0</v>
      </c>
      <c r="J211" s="700"/>
    </row>
    <row r="212" spans="1:10" ht="25.5">
      <c r="A212" s="657">
        <v>305</v>
      </c>
      <c r="B212" s="658">
        <v>100</v>
      </c>
      <c r="C212" s="658">
        <v>600</v>
      </c>
      <c r="D212" s="658">
        <v>200</v>
      </c>
      <c r="E212" s="666">
        <v>20</v>
      </c>
      <c r="F212" s="713"/>
      <c r="G212" s="701" t="s">
        <v>2060</v>
      </c>
      <c r="H212" s="664">
        <v>0</v>
      </c>
      <c r="I212" s="664">
        <v>0</v>
      </c>
      <c r="J212" s="700"/>
    </row>
    <row r="213" spans="1:10">
      <c r="A213" s="657">
        <v>305</v>
      </c>
      <c r="B213" s="658">
        <v>100</v>
      </c>
      <c r="C213" s="658">
        <v>600</v>
      </c>
      <c r="D213" s="658">
        <v>200</v>
      </c>
      <c r="E213" s="666">
        <v>30</v>
      </c>
      <c r="F213" s="713"/>
      <c r="G213" s="701" t="s">
        <v>2061</v>
      </c>
      <c r="H213" s="664">
        <v>0</v>
      </c>
      <c r="I213" s="664">
        <v>0</v>
      </c>
      <c r="J213" s="700"/>
    </row>
    <row r="214" spans="1:10" ht="25.5">
      <c r="A214" s="657">
        <v>305</v>
      </c>
      <c r="B214" s="658">
        <v>100</v>
      </c>
      <c r="C214" s="658">
        <v>600</v>
      </c>
      <c r="D214" s="658">
        <v>200</v>
      </c>
      <c r="E214" s="666">
        <v>90</v>
      </c>
      <c r="F214" s="713"/>
      <c r="G214" s="701" t="s">
        <v>2062</v>
      </c>
      <c r="H214" s="664">
        <v>0</v>
      </c>
      <c r="I214" s="664">
        <v>0</v>
      </c>
      <c r="J214" s="700"/>
    </row>
    <row r="215" spans="1:10">
      <c r="A215" s="657">
        <v>305</v>
      </c>
      <c r="B215" s="658">
        <v>100</v>
      </c>
      <c r="C215" s="658">
        <v>600</v>
      </c>
      <c r="D215" s="666">
        <v>300</v>
      </c>
      <c r="E215" s="666"/>
      <c r="F215" s="711"/>
      <c r="G215" s="701" t="s">
        <v>761</v>
      </c>
      <c r="H215" s="664">
        <v>0</v>
      </c>
      <c r="I215" s="664">
        <v>0</v>
      </c>
      <c r="J215" s="700" t="s">
        <v>1112</v>
      </c>
    </row>
    <row r="216" spans="1:10">
      <c r="A216" s="657">
        <v>305</v>
      </c>
      <c r="B216" s="658">
        <v>100</v>
      </c>
      <c r="C216" s="658">
        <v>600</v>
      </c>
      <c r="D216" s="658">
        <v>400</v>
      </c>
      <c r="E216" s="658"/>
      <c r="F216" s="658"/>
      <c r="G216" s="709" t="s">
        <v>2708</v>
      </c>
      <c r="H216" s="710">
        <v>0</v>
      </c>
      <c r="I216" s="710">
        <v>0</v>
      </c>
      <c r="J216" s="700" t="s">
        <v>1115</v>
      </c>
    </row>
    <row r="217" spans="1:10">
      <c r="A217" s="657">
        <v>305</v>
      </c>
      <c r="B217" s="658">
        <v>100</v>
      </c>
      <c r="C217" s="658">
        <v>600</v>
      </c>
      <c r="D217" s="658">
        <v>400</v>
      </c>
      <c r="E217" s="666">
        <v>10</v>
      </c>
      <c r="F217" s="713"/>
      <c r="G217" s="701" t="s">
        <v>762</v>
      </c>
      <c r="H217" s="664">
        <v>0</v>
      </c>
      <c r="I217" s="664">
        <v>0</v>
      </c>
      <c r="J217" s="700"/>
    </row>
    <row r="218" spans="1:10">
      <c r="A218" s="657">
        <v>305</v>
      </c>
      <c r="B218" s="658">
        <v>100</v>
      </c>
      <c r="C218" s="658">
        <v>600</v>
      </c>
      <c r="D218" s="658">
        <v>400</v>
      </c>
      <c r="E218" s="666">
        <v>20</v>
      </c>
      <c r="F218" s="713"/>
      <c r="G218" s="701" t="s">
        <v>763</v>
      </c>
      <c r="H218" s="664">
        <v>0</v>
      </c>
      <c r="I218" s="664">
        <v>0</v>
      </c>
      <c r="J218" s="700"/>
    </row>
    <row r="219" spans="1:10">
      <c r="A219" s="657">
        <v>305</v>
      </c>
      <c r="B219" s="658">
        <v>100</v>
      </c>
      <c r="C219" s="658">
        <v>600</v>
      </c>
      <c r="D219" s="658">
        <v>400</v>
      </c>
      <c r="E219" s="666">
        <v>30</v>
      </c>
      <c r="F219" s="713"/>
      <c r="G219" s="701" t="s">
        <v>2059</v>
      </c>
      <c r="H219" s="664">
        <v>0</v>
      </c>
      <c r="I219" s="664">
        <v>0</v>
      </c>
      <c r="J219" s="700"/>
    </row>
    <row r="220" spans="1:10" ht="25.5">
      <c r="A220" s="657">
        <v>305</v>
      </c>
      <c r="B220" s="658">
        <v>100</v>
      </c>
      <c r="C220" s="658">
        <v>600</v>
      </c>
      <c r="D220" s="658">
        <v>400</v>
      </c>
      <c r="E220" s="666">
        <v>40</v>
      </c>
      <c r="F220" s="713"/>
      <c r="G220" s="701" t="s">
        <v>2060</v>
      </c>
      <c r="H220" s="664">
        <v>0</v>
      </c>
      <c r="I220" s="664">
        <v>0</v>
      </c>
      <c r="J220" s="700"/>
    </row>
    <row r="221" spans="1:10">
      <c r="A221" s="657">
        <v>305</v>
      </c>
      <c r="B221" s="658">
        <v>100</v>
      </c>
      <c r="C221" s="658">
        <v>600</v>
      </c>
      <c r="D221" s="658">
        <v>400</v>
      </c>
      <c r="E221" s="666">
        <v>50</v>
      </c>
      <c r="F221" s="713"/>
      <c r="G221" s="701" t="s">
        <v>2061</v>
      </c>
      <c r="H221" s="664">
        <v>0</v>
      </c>
      <c r="I221" s="664">
        <v>0</v>
      </c>
      <c r="J221" s="700"/>
    </row>
    <row r="222" spans="1:10" ht="25.5">
      <c r="A222" s="657">
        <v>305</v>
      </c>
      <c r="B222" s="658">
        <v>100</v>
      </c>
      <c r="C222" s="658">
        <v>600</v>
      </c>
      <c r="D222" s="658">
        <v>400</v>
      </c>
      <c r="E222" s="666">
        <v>60</v>
      </c>
      <c r="F222" s="713"/>
      <c r="G222" s="701" t="s">
        <v>764</v>
      </c>
      <c r="H222" s="664">
        <v>0</v>
      </c>
      <c r="I222" s="664">
        <v>0</v>
      </c>
      <c r="J222" s="700"/>
    </row>
    <row r="223" spans="1:10">
      <c r="A223" s="657">
        <v>305</v>
      </c>
      <c r="B223" s="658">
        <v>100</v>
      </c>
      <c r="C223" s="658">
        <v>600</v>
      </c>
      <c r="D223" s="658">
        <v>400</v>
      </c>
      <c r="E223" s="666">
        <v>70</v>
      </c>
      <c r="F223" s="713"/>
      <c r="G223" s="701" t="s">
        <v>765</v>
      </c>
      <c r="H223" s="664">
        <v>0</v>
      </c>
      <c r="I223" s="664">
        <v>0</v>
      </c>
      <c r="J223" s="700"/>
    </row>
    <row r="224" spans="1:10">
      <c r="A224" s="657">
        <v>305</v>
      </c>
      <c r="B224" s="658">
        <v>100</v>
      </c>
      <c r="C224" s="658">
        <v>600</v>
      </c>
      <c r="D224" s="658">
        <v>400</v>
      </c>
      <c r="E224" s="666">
        <v>90</v>
      </c>
      <c r="F224" s="713"/>
      <c r="G224" s="701" t="s">
        <v>766</v>
      </c>
      <c r="H224" s="664">
        <v>0</v>
      </c>
      <c r="I224" s="664">
        <v>0</v>
      </c>
      <c r="J224" s="700"/>
    </row>
    <row r="225" spans="1:10">
      <c r="A225" s="657">
        <v>305</v>
      </c>
      <c r="B225" s="658">
        <v>100</v>
      </c>
      <c r="C225" s="658">
        <v>600</v>
      </c>
      <c r="D225" s="658">
        <v>500</v>
      </c>
      <c r="E225" s="658"/>
      <c r="F225" s="658"/>
      <c r="G225" s="709" t="s">
        <v>1955</v>
      </c>
      <c r="H225" s="710">
        <v>0</v>
      </c>
      <c r="I225" s="710">
        <v>0</v>
      </c>
      <c r="J225" s="700" t="s">
        <v>1117</v>
      </c>
    </row>
    <row r="226" spans="1:10" ht="25.5">
      <c r="A226" s="657">
        <v>305</v>
      </c>
      <c r="B226" s="658">
        <v>100</v>
      </c>
      <c r="C226" s="658">
        <v>600</v>
      </c>
      <c r="D226" s="658">
        <v>500</v>
      </c>
      <c r="E226" s="666">
        <v>10</v>
      </c>
      <c r="F226" s="713"/>
      <c r="G226" s="701" t="s">
        <v>764</v>
      </c>
      <c r="H226" s="664">
        <v>0</v>
      </c>
      <c r="I226" s="664">
        <v>0</v>
      </c>
      <c r="J226" s="700"/>
    </row>
    <row r="227" spans="1:10">
      <c r="A227" s="657">
        <v>305</v>
      </c>
      <c r="B227" s="658">
        <v>100</v>
      </c>
      <c r="C227" s="658">
        <v>600</v>
      </c>
      <c r="D227" s="658">
        <v>500</v>
      </c>
      <c r="E227" s="666">
        <v>90</v>
      </c>
      <c r="F227" s="713"/>
      <c r="G227" s="701" t="s">
        <v>767</v>
      </c>
      <c r="H227" s="664">
        <v>0</v>
      </c>
      <c r="I227" s="664">
        <v>0</v>
      </c>
      <c r="J227" s="700"/>
    </row>
    <row r="228" spans="1:10" ht="25.5">
      <c r="A228" s="657">
        <v>305</v>
      </c>
      <c r="B228" s="658">
        <v>100</v>
      </c>
      <c r="C228" s="658">
        <v>650</v>
      </c>
      <c r="D228" s="658"/>
      <c r="E228" s="658"/>
      <c r="F228" s="658"/>
      <c r="G228" s="659" t="s">
        <v>768</v>
      </c>
      <c r="H228" s="660">
        <v>0</v>
      </c>
      <c r="I228" s="660">
        <v>0</v>
      </c>
      <c r="J228" s="700"/>
    </row>
    <row r="229" spans="1:10" ht="25.5">
      <c r="A229" s="657">
        <v>305</v>
      </c>
      <c r="B229" s="658">
        <v>100</v>
      </c>
      <c r="C229" s="658">
        <v>650</v>
      </c>
      <c r="D229" s="666">
        <v>100</v>
      </c>
      <c r="E229" s="666"/>
      <c r="F229" s="711"/>
      <c r="G229" s="701" t="s">
        <v>769</v>
      </c>
      <c r="H229" s="664">
        <v>23209</v>
      </c>
      <c r="I229" s="664">
        <v>23209</v>
      </c>
      <c r="J229" s="700" t="s">
        <v>2956</v>
      </c>
    </row>
    <row r="230" spans="1:10" ht="25.5">
      <c r="A230" s="657">
        <v>305</v>
      </c>
      <c r="B230" s="658">
        <v>100</v>
      </c>
      <c r="C230" s="658">
        <v>650</v>
      </c>
      <c r="D230" s="666">
        <v>200</v>
      </c>
      <c r="E230" s="666"/>
      <c r="F230" s="711"/>
      <c r="G230" s="701" t="s">
        <v>2134</v>
      </c>
      <c r="H230" s="664">
        <v>423671</v>
      </c>
      <c r="I230" s="664">
        <v>423671</v>
      </c>
      <c r="J230" s="700" t="s">
        <v>2958</v>
      </c>
    </row>
    <row r="231" spans="1:10" ht="25.5">
      <c r="A231" s="657">
        <v>305</v>
      </c>
      <c r="B231" s="658">
        <v>100</v>
      </c>
      <c r="C231" s="658">
        <v>650</v>
      </c>
      <c r="D231" s="666">
        <v>300</v>
      </c>
      <c r="E231" s="666"/>
      <c r="F231" s="711"/>
      <c r="G231" s="701" t="s">
        <v>2135</v>
      </c>
      <c r="H231" s="664">
        <v>0</v>
      </c>
      <c r="I231" s="664">
        <v>0</v>
      </c>
      <c r="J231" s="700" t="s">
        <v>2960</v>
      </c>
    </row>
    <row r="232" spans="1:10" ht="38.25">
      <c r="A232" s="657">
        <v>305</v>
      </c>
      <c r="B232" s="658">
        <v>100</v>
      </c>
      <c r="C232" s="658">
        <v>650</v>
      </c>
      <c r="D232" s="658">
        <v>400</v>
      </c>
      <c r="E232" s="658"/>
      <c r="F232" s="658"/>
      <c r="G232" s="659" t="s">
        <v>2762</v>
      </c>
      <c r="H232" s="660">
        <v>0</v>
      </c>
      <c r="I232" s="660">
        <v>0</v>
      </c>
      <c r="J232" s="700" t="s">
        <v>2962</v>
      </c>
    </row>
    <row r="233" spans="1:10" ht="25.5">
      <c r="A233" s="657">
        <v>305</v>
      </c>
      <c r="B233" s="658">
        <v>100</v>
      </c>
      <c r="C233" s="658">
        <v>650</v>
      </c>
      <c r="D233" s="658">
        <v>400</v>
      </c>
      <c r="E233" s="666">
        <v>10</v>
      </c>
      <c r="F233" s="713"/>
      <c r="G233" s="701" t="s">
        <v>2763</v>
      </c>
      <c r="H233" s="664">
        <v>915</v>
      </c>
      <c r="I233" s="664">
        <v>915</v>
      </c>
      <c r="J233" s="700"/>
    </row>
    <row r="234" spans="1:10" ht="25.5">
      <c r="A234" s="657">
        <v>305</v>
      </c>
      <c r="B234" s="658">
        <v>100</v>
      </c>
      <c r="C234" s="658">
        <v>650</v>
      </c>
      <c r="D234" s="658">
        <v>400</v>
      </c>
      <c r="E234" s="666">
        <v>20</v>
      </c>
      <c r="F234" s="713"/>
      <c r="G234" s="701" t="s">
        <v>1386</v>
      </c>
      <c r="H234" s="664">
        <v>43977</v>
      </c>
      <c r="I234" s="664">
        <v>43977</v>
      </c>
      <c r="J234" s="700"/>
    </row>
    <row r="235" spans="1:10" ht="25.5">
      <c r="A235" s="657">
        <v>305</v>
      </c>
      <c r="B235" s="658">
        <v>100</v>
      </c>
      <c r="C235" s="658">
        <v>650</v>
      </c>
      <c r="D235" s="658">
        <v>400</v>
      </c>
      <c r="E235" s="666">
        <v>30</v>
      </c>
      <c r="F235" s="713"/>
      <c r="G235" s="701" t="s">
        <v>1387</v>
      </c>
      <c r="H235" s="664">
        <v>38733</v>
      </c>
      <c r="I235" s="664">
        <v>38733</v>
      </c>
      <c r="J235" s="700"/>
    </row>
    <row r="236" spans="1:10" ht="25.5">
      <c r="A236" s="657">
        <v>305</v>
      </c>
      <c r="B236" s="658">
        <v>100</v>
      </c>
      <c r="C236" s="658">
        <v>650</v>
      </c>
      <c r="D236" s="658">
        <v>400</v>
      </c>
      <c r="E236" s="666">
        <v>90</v>
      </c>
      <c r="F236" s="713"/>
      <c r="G236" s="701" t="s">
        <v>3094</v>
      </c>
      <c r="H236" s="664">
        <v>0</v>
      </c>
      <c r="I236" s="664">
        <v>0</v>
      </c>
      <c r="J236" s="700"/>
    </row>
    <row r="237" spans="1:10" ht="51">
      <c r="A237" s="657">
        <v>305</v>
      </c>
      <c r="B237" s="658">
        <v>100</v>
      </c>
      <c r="C237" s="658">
        <v>650</v>
      </c>
      <c r="D237" s="658">
        <v>500</v>
      </c>
      <c r="E237" s="658"/>
      <c r="F237" s="658"/>
      <c r="G237" s="659" t="s">
        <v>437</v>
      </c>
      <c r="H237" s="660">
        <v>0</v>
      </c>
      <c r="I237" s="660">
        <v>0</v>
      </c>
      <c r="J237" s="700" t="s">
        <v>2964</v>
      </c>
    </row>
    <row r="238" spans="1:10" ht="25.5">
      <c r="A238" s="657">
        <v>305</v>
      </c>
      <c r="B238" s="658">
        <v>100</v>
      </c>
      <c r="C238" s="658">
        <v>650</v>
      </c>
      <c r="D238" s="658">
        <v>500</v>
      </c>
      <c r="E238" s="666">
        <v>10</v>
      </c>
      <c r="F238" s="713"/>
      <c r="G238" s="701" t="s">
        <v>2763</v>
      </c>
      <c r="H238" s="664">
        <v>87323</v>
      </c>
      <c r="I238" s="664">
        <v>76668</v>
      </c>
      <c r="J238" s="700"/>
    </row>
    <row r="239" spans="1:10" ht="25.5">
      <c r="A239" s="657">
        <v>305</v>
      </c>
      <c r="B239" s="658">
        <v>100</v>
      </c>
      <c r="C239" s="658">
        <v>650</v>
      </c>
      <c r="D239" s="658">
        <v>500</v>
      </c>
      <c r="E239" s="666">
        <v>20</v>
      </c>
      <c r="F239" s="713"/>
      <c r="G239" s="701" t="s">
        <v>1386</v>
      </c>
      <c r="H239" s="664">
        <v>0</v>
      </c>
      <c r="I239" s="664">
        <v>0</v>
      </c>
      <c r="J239" s="700"/>
    </row>
    <row r="240" spans="1:10" ht="25.5">
      <c r="A240" s="657">
        <v>305</v>
      </c>
      <c r="B240" s="658">
        <v>100</v>
      </c>
      <c r="C240" s="658">
        <v>650</v>
      </c>
      <c r="D240" s="658">
        <v>500</v>
      </c>
      <c r="E240" s="666">
        <v>30</v>
      </c>
      <c r="F240" s="713"/>
      <c r="G240" s="701" t="s">
        <v>1387</v>
      </c>
      <c r="H240" s="664">
        <v>700</v>
      </c>
      <c r="I240" s="664">
        <v>700</v>
      </c>
      <c r="J240" s="700"/>
    </row>
    <row r="241" spans="1:10" ht="25.5">
      <c r="A241" s="657">
        <v>305</v>
      </c>
      <c r="B241" s="658">
        <v>100</v>
      </c>
      <c r="C241" s="658">
        <v>650</v>
      </c>
      <c r="D241" s="658">
        <v>500</v>
      </c>
      <c r="E241" s="666">
        <v>90</v>
      </c>
      <c r="F241" s="713"/>
      <c r="G241" s="701" t="s">
        <v>3094</v>
      </c>
      <c r="H241" s="664">
        <v>0</v>
      </c>
      <c r="I241" s="664">
        <v>0</v>
      </c>
      <c r="J241" s="700"/>
    </row>
    <row r="242" spans="1:10" ht="25.5">
      <c r="A242" s="657">
        <v>305</v>
      </c>
      <c r="B242" s="658">
        <v>100</v>
      </c>
      <c r="C242" s="658">
        <v>650</v>
      </c>
      <c r="D242" s="658">
        <v>600</v>
      </c>
      <c r="E242" s="658"/>
      <c r="F242" s="658"/>
      <c r="G242" s="659" t="s">
        <v>438</v>
      </c>
      <c r="H242" s="660">
        <v>0</v>
      </c>
      <c r="I242" s="660">
        <v>0</v>
      </c>
      <c r="J242" s="700" t="s">
        <v>2966</v>
      </c>
    </row>
    <row r="243" spans="1:10" ht="25.5">
      <c r="A243" s="657">
        <v>305</v>
      </c>
      <c r="B243" s="658">
        <v>100</v>
      </c>
      <c r="C243" s="658">
        <v>650</v>
      </c>
      <c r="D243" s="658">
        <v>600</v>
      </c>
      <c r="E243" s="666">
        <v>5</v>
      </c>
      <c r="F243" s="713"/>
      <c r="G243" s="701" t="s">
        <v>439</v>
      </c>
      <c r="H243" s="664">
        <v>0</v>
      </c>
      <c r="I243" s="664">
        <v>0</v>
      </c>
      <c r="J243" s="700"/>
    </row>
    <row r="244" spans="1:10" ht="25.5">
      <c r="A244" s="657">
        <v>305</v>
      </c>
      <c r="B244" s="658">
        <v>100</v>
      </c>
      <c r="C244" s="658">
        <v>650</v>
      </c>
      <c r="D244" s="658">
        <v>600</v>
      </c>
      <c r="E244" s="666">
        <v>10</v>
      </c>
      <c r="F244" s="713"/>
      <c r="G244" s="701" t="s">
        <v>440</v>
      </c>
      <c r="H244" s="664">
        <v>0</v>
      </c>
      <c r="I244" s="664">
        <v>0</v>
      </c>
      <c r="J244" s="700"/>
    </row>
    <row r="245" spans="1:10" ht="25.5">
      <c r="A245" s="657">
        <v>305</v>
      </c>
      <c r="B245" s="658">
        <v>100</v>
      </c>
      <c r="C245" s="658">
        <v>650</v>
      </c>
      <c r="D245" s="658">
        <v>600</v>
      </c>
      <c r="E245" s="666">
        <v>15</v>
      </c>
      <c r="F245" s="713"/>
      <c r="G245" s="701" t="s">
        <v>441</v>
      </c>
      <c r="H245" s="664">
        <v>0</v>
      </c>
      <c r="I245" s="664">
        <v>0</v>
      </c>
      <c r="J245" s="700"/>
    </row>
    <row r="246" spans="1:10" ht="25.5">
      <c r="A246" s="657">
        <v>305</v>
      </c>
      <c r="B246" s="658">
        <v>100</v>
      </c>
      <c r="C246" s="658">
        <v>650</v>
      </c>
      <c r="D246" s="658">
        <v>600</v>
      </c>
      <c r="E246" s="666">
        <v>20</v>
      </c>
      <c r="F246" s="713"/>
      <c r="G246" s="701" t="s">
        <v>442</v>
      </c>
      <c r="H246" s="664">
        <v>0</v>
      </c>
      <c r="I246" s="664">
        <v>0</v>
      </c>
      <c r="J246" s="700"/>
    </row>
    <row r="247" spans="1:10" ht="25.5">
      <c r="A247" s="657">
        <v>305</v>
      </c>
      <c r="B247" s="658">
        <v>100</v>
      </c>
      <c r="C247" s="658">
        <v>650</v>
      </c>
      <c r="D247" s="658">
        <v>600</v>
      </c>
      <c r="E247" s="666">
        <v>25</v>
      </c>
      <c r="F247" s="713"/>
      <c r="G247" s="701" t="s">
        <v>443</v>
      </c>
      <c r="H247" s="664">
        <v>0</v>
      </c>
      <c r="I247" s="664">
        <v>0</v>
      </c>
      <c r="J247" s="700"/>
    </row>
    <row r="248" spans="1:10" ht="25.5">
      <c r="A248" s="657">
        <v>305</v>
      </c>
      <c r="B248" s="658">
        <v>100</v>
      </c>
      <c r="C248" s="658">
        <v>650</v>
      </c>
      <c r="D248" s="658">
        <v>600</v>
      </c>
      <c r="E248" s="666">
        <v>30</v>
      </c>
      <c r="F248" s="713"/>
      <c r="G248" s="701" t="s">
        <v>444</v>
      </c>
      <c r="H248" s="664">
        <v>0</v>
      </c>
      <c r="I248" s="664">
        <v>0</v>
      </c>
      <c r="J248" s="700"/>
    </row>
    <row r="249" spans="1:10" ht="25.5">
      <c r="A249" s="657">
        <v>305</v>
      </c>
      <c r="B249" s="658">
        <v>100</v>
      </c>
      <c r="C249" s="658">
        <v>650</v>
      </c>
      <c r="D249" s="658">
        <v>600</v>
      </c>
      <c r="E249" s="666">
        <v>35</v>
      </c>
      <c r="F249" s="713"/>
      <c r="G249" s="701" t="s">
        <v>445</v>
      </c>
      <c r="H249" s="664">
        <v>0</v>
      </c>
      <c r="I249" s="664">
        <v>0</v>
      </c>
      <c r="J249" s="700"/>
    </row>
    <row r="250" spans="1:10">
      <c r="A250" s="657">
        <v>305</v>
      </c>
      <c r="B250" s="658">
        <v>100</v>
      </c>
      <c r="C250" s="658">
        <v>650</v>
      </c>
      <c r="D250" s="658">
        <v>600</v>
      </c>
      <c r="E250" s="666">
        <v>40</v>
      </c>
      <c r="F250" s="713"/>
      <c r="G250" s="701" t="s">
        <v>1425</v>
      </c>
      <c r="H250" s="664">
        <v>19875</v>
      </c>
      <c r="I250" s="664">
        <v>19875</v>
      </c>
      <c r="J250" s="700"/>
    </row>
    <row r="251" spans="1:10">
      <c r="A251" s="657">
        <v>305</v>
      </c>
      <c r="B251" s="658">
        <v>100</v>
      </c>
      <c r="C251" s="658">
        <v>650</v>
      </c>
      <c r="D251" s="658">
        <v>600</v>
      </c>
      <c r="E251" s="666">
        <v>45</v>
      </c>
      <c r="F251" s="713"/>
      <c r="G251" s="701" t="s">
        <v>1426</v>
      </c>
      <c r="H251" s="664">
        <v>37961</v>
      </c>
      <c r="I251" s="664">
        <v>37961</v>
      </c>
      <c r="J251" s="700"/>
    </row>
    <row r="252" spans="1:10" ht="25.5">
      <c r="A252" s="657">
        <v>305</v>
      </c>
      <c r="B252" s="658">
        <v>100</v>
      </c>
      <c r="C252" s="658">
        <v>650</v>
      </c>
      <c r="D252" s="658">
        <v>600</v>
      </c>
      <c r="E252" s="666">
        <v>50</v>
      </c>
      <c r="F252" s="713"/>
      <c r="G252" s="701" t="s">
        <v>438</v>
      </c>
      <c r="H252" s="664">
        <v>0</v>
      </c>
      <c r="I252" s="664">
        <v>0</v>
      </c>
      <c r="J252" s="700"/>
    </row>
    <row r="253" spans="1:10" ht="25.5">
      <c r="A253" s="657">
        <v>305</v>
      </c>
      <c r="B253" s="658">
        <v>100</v>
      </c>
      <c r="C253" s="658">
        <v>650</v>
      </c>
      <c r="D253" s="658">
        <v>600</v>
      </c>
      <c r="E253" s="666">
        <v>90</v>
      </c>
      <c r="F253" s="713"/>
      <c r="G253" s="701" t="s">
        <v>3094</v>
      </c>
      <c r="H253" s="664">
        <v>0</v>
      </c>
      <c r="I253" s="664">
        <v>0</v>
      </c>
      <c r="J253" s="700"/>
    </row>
    <row r="254" spans="1:10" ht="38.25">
      <c r="A254" s="657">
        <v>305</v>
      </c>
      <c r="B254" s="658">
        <v>100</v>
      </c>
      <c r="C254" s="658">
        <v>650</v>
      </c>
      <c r="D254" s="658">
        <v>700</v>
      </c>
      <c r="E254" s="658"/>
      <c r="F254" s="658"/>
      <c r="G254" s="659" t="s">
        <v>1427</v>
      </c>
      <c r="H254" s="660">
        <v>0</v>
      </c>
      <c r="I254" s="660">
        <v>0</v>
      </c>
      <c r="J254" s="700" t="s">
        <v>2968</v>
      </c>
    </row>
    <row r="255" spans="1:10" ht="25.5">
      <c r="A255" s="657">
        <v>305</v>
      </c>
      <c r="B255" s="658">
        <v>100</v>
      </c>
      <c r="C255" s="658">
        <v>650</v>
      </c>
      <c r="D255" s="658">
        <v>700</v>
      </c>
      <c r="E255" s="666">
        <v>5</v>
      </c>
      <c r="F255" s="713"/>
      <c r="G255" s="701" t="s">
        <v>439</v>
      </c>
      <c r="H255" s="664">
        <v>0</v>
      </c>
      <c r="I255" s="664">
        <v>0</v>
      </c>
      <c r="J255" s="700"/>
    </row>
    <row r="256" spans="1:10" ht="25.5">
      <c r="A256" s="657">
        <v>305</v>
      </c>
      <c r="B256" s="658">
        <v>100</v>
      </c>
      <c r="C256" s="658">
        <v>650</v>
      </c>
      <c r="D256" s="658">
        <v>700</v>
      </c>
      <c r="E256" s="666">
        <v>10</v>
      </c>
      <c r="F256" s="713"/>
      <c r="G256" s="701" t="s">
        <v>440</v>
      </c>
      <c r="H256" s="664">
        <v>0</v>
      </c>
      <c r="I256" s="664">
        <v>0</v>
      </c>
      <c r="J256" s="700"/>
    </row>
    <row r="257" spans="1:10" ht="25.5">
      <c r="A257" s="657">
        <v>305</v>
      </c>
      <c r="B257" s="658">
        <v>100</v>
      </c>
      <c r="C257" s="658">
        <v>650</v>
      </c>
      <c r="D257" s="658">
        <v>700</v>
      </c>
      <c r="E257" s="666">
        <v>15</v>
      </c>
      <c r="F257" s="713"/>
      <c r="G257" s="701" t="s">
        <v>441</v>
      </c>
      <c r="H257" s="664">
        <v>0</v>
      </c>
      <c r="I257" s="664">
        <v>0</v>
      </c>
      <c r="J257" s="700"/>
    </row>
    <row r="258" spans="1:10" ht="25.5">
      <c r="A258" s="657">
        <v>305</v>
      </c>
      <c r="B258" s="658">
        <v>100</v>
      </c>
      <c r="C258" s="658">
        <v>650</v>
      </c>
      <c r="D258" s="658">
        <v>700</v>
      </c>
      <c r="E258" s="666">
        <v>20</v>
      </c>
      <c r="F258" s="713"/>
      <c r="G258" s="701" t="s">
        <v>442</v>
      </c>
      <c r="H258" s="664">
        <v>0</v>
      </c>
      <c r="I258" s="664">
        <v>0</v>
      </c>
      <c r="J258" s="700"/>
    </row>
    <row r="259" spans="1:10" ht="25.5">
      <c r="A259" s="657">
        <v>305</v>
      </c>
      <c r="B259" s="658">
        <v>100</v>
      </c>
      <c r="C259" s="658">
        <v>650</v>
      </c>
      <c r="D259" s="658">
        <v>700</v>
      </c>
      <c r="E259" s="666">
        <v>25</v>
      </c>
      <c r="F259" s="713"/>
      <c r="G259" s="701" t="s">
        <v>443</v>
      </c>
      <c r="H259" s="664">
        <v>0</v>
      </c>
      <c r="I259" s="664">
        <v>0</v>
      </c>
      <c r="J259" s="700"/>
    </row>
    <row r="260" spans="1:10" ht="25.5">
      <c r="A260" s="657">
        <v>305</v>
      </c>
      <c r="B260" s="658">
        <v>100</v>
      </c>
      <c r="C260" s="658">
        <v>650</v>
      </c>
      <c r="D260" s="658">
        <v>700</v>
      </c>
      <c r="E260" s="666">
        <v>30</v>
      </c>
      <c r="F260" s="713"/>
      <c r="G260" s="701" t="s">
        <v>444</v>
      </c>
      <c r="H260" s="664">
        <v>0</v>
      </c>
      <c r="I260" s="664">
        <v>0</v>
      </c>
      <c r="J260" s="700"/>
    </row>
    <row r="261" spans="1:10" ht="25.5">
      <c r="A261" s="657">
        <v>305</v>
      </c>
      <c r="B261" s="658">
        <v>100</v>
      </c>
      <c r="C261" s="658">
        <v>650</v>
      </c>
      <c r="D261" s="658">
        <v>700</v>
      </c>
      <c r="E261" s="666">
        <v>35</v>
      </c>
      <c r="F261" s="713"/>
      <c r="G261" s="701" t="s">
        <v>445</v>
      </c>
      <c r="H261" s="664">
        <v>0</v>
      </c>
      <c r="I261" s="664">
        <v>0</v>
      </c>
      <c r="J261" s="700"/>
    </row>
    <row r="262" spans="1:10" ht="25.5">
      <c r="A262" s="657">
        <v>305</v>
      </c>
      <c r="B262" s="658">
        <v>100</v>
      </c>
      <c r="C262" s="658">
        <v>650</v>
      </c>
      <c r="D262" s="658">
        <v>700</v>
      </c>
      <c r="E262" s="666">
        <v>40</v>
      </c>
      <c r="F262" s="713"/>
      <c r="G262" s="701" t="s">
        <v>438</v>
      </c>
      <c r="H262" s="664">
        <v>0</v>
      </c>
      <c r="I262" s="664">
        <v>0</v>
      </c>
      <c r="J262" s="700"/>
    </row>
    <row r="263" spans="1:10" ht="25.5">
      <c r="A263" s="657">
        <v>305</v>
      </c>
      <c r="B263" s="658">
        <v>100</v>
      </c>
      <c r="C263" s="658">
        <v>650</v>
      </c>
      <c r="D263" s="658">
        <v>700</v>
      </c>
      <c r="E263" s="666">
        <v>90</v>
      </c>
      <c r="F263" s="713"/>
      <c r="G263" s="701" t="s">
        <v>3094</v>
      </c>
      <c r="H263" s="664">
        <v>0</v>
      </c>
      <c r="I263" s="664">
        <v>0</v>
      </c>
      <c r="J263" s="700"/>
    </row>
    <row r="264" spans="1:10">
      <c r="A264" s="657">
        <v>305</v>
      </c>
      <c r="B264" s="658">
        <v>100</v>
      </c>
      <c r="C264" s="658">
        <v>700</v>
      </c>
      <c r="D264" s="658"/>
      <c r="E264" s="658"/>
      <c r="F264" s="658"/>
      <c r="G264" s="659" t="s">
        <v>1428</v>
      </c>
      <c r="H264" s="660">
        <v>0</v>
      </c>
      <c r="I264" s="660">
        <v>0</v>
      </c>
      <c r="J264" s="700"/>
    </row>
    <row r="265" spans="1:10">
      <c r="A265" s="657">
        <v>305</v>
      </c>
      <c r="B265" s="658">
        <v>100</v>
      </c>
      <c r="C265" s="658">
        <v>700</v>
      </c>
      <c r="D265" s="666">
        <v>100</v>
      </c>
      <c r="E265" s="666"/>
      <c r="F265" s="711"/>
      <c r="G265" s="701" t="s">
        <v>1429</v>
      </c>
      <c r="H265" s="664">
        <v>0</v>
      </c>
      <c r="I265" s="664">
        <v>0</v>
      </c>
      <c r="J265" s="700" t="s">
        <v>2973</v>
      </c>
    </row>
    <row r="266" spans="1:10">
      <c r="A266" s="657">
        <v>305</v>
      </c>
      <c r="B266" s="658">
        <v>100</v>
      </c>
      <c r="C266" s="658">
        <v>700</v>
      </c>
      <c r="D266" s="666">
        <v>200</v>
      </c>
      <c r="E266" s="666"/>
      <c r="F266" s="711"/>
      <c r="G266" s="701" t="s">
        <v>1430</v>
      </c>
      <c r="H266" s="664">
        <v>0</v>
      </c>
      <c r="I266" s="664">
        <v>0</v>
      </c>
      <c r="J266" s="700" t="s">
        <v>2484</v>
      </c>
    </row>
    <row r="267" spans="1:10" ht="25.5">
      <c r="A267" s="657">
        <v>305</v>
      </c>
      <c r="B267" s="658">
        <v>100</v>
      </c>
      <c r="C267" s="658">
        <v>700</v>
      </c>
      <c r="D267" s="666">
        <v>300</v>
      </c>
      <c r="E267" s="666"/>
      <c r="F267" s="711"/>
      <c r="G267" s="701" t="s">
        <v>1431</v>
      </c>
      <c r="H267" s="664">
        <v>0</v>
      </c>
      <c r="I267" s="664">
        <v>0</v>
      </c>
      <c r="J267" s="700" t="s">
        <v>3302</v>
      </c>
    </row>
    <row r="268" spans="1:10">
      <c r="A268" s="657">
        <v>305</v>
      </c>
      <c r="B268" s="658">
        <v>100</v>
      </c>
      <c r="C268" s="658">
        <v>700</v>
      </c>
      <c r="D268" s="666">
        <v>400</v>
      </c>
      <c r="E268" s="666"/>
      <c r="F268" s="711"/>
      <c r="G268" s="701" t="s">
        <v>1432</v>
      </c>
      <c r="H268" s="664">
        <v>0</v>
      </c>
      <c r="I268" s="664">
        <v>0</v>
      </c>
      <c r="J268" s="700" t="s">
        <v>3305</v>
      </c>
    </row>
    <row r="269" spans="1:10">
      <c r="A269" s="657">
        <v>305</v>
      </c>
      <c r="B269" s="658">
        <v>100</v>
      </c>
      <c r="C269" s="658">
        <v>700</v>
      </c>
      <c r="D269" s="658">
        <v>500</v>
      </c>
      <c r="E269" s="658"/>
      <c r="F269" s="658"/>
      <c r="G269" s="702" t="s">
        <v>1433</v>
      </c>
      <c r="H269" s="660">
        <v>0</v>
      </c>
      <c r="I269" s="660">
        <v>0</v>
      </c>
      <c r="J269" s="700" t="s">
        <v>3308</v>
      </c>
    </row>
    <row r="270" spans="1:10">
      <c r="A270" s="657">
        <v>305</v>
      </c>
      <c r="B270" s="658">
        <v>100</v>
      </c>
      <c r="C270" s="658">
        <v>700</v>
      </c>
      <c r="D270" s="658">
        <v>500</v>
      </c>
      <c r="E270" s="666">
        <v>5</v>
      </c>
      <c r="F270" s="713"/>
      <c r="G270" s="701" t="s">
        <v>1434</v>
      </c>
      <c r="H270" s="664">
        <v>0</v>
      </c>
      <c r="I270" s="664">
        <v>0</v>
      </c>
      <c r="J270" s="700"/>
    </row>
    <row r="271" spans="1:10">
      <c r="A271" s="657">
        <v>305</v>
      </c>
      <c r="B271" s="658">
        <v>100</v>
      </c>
      <c r="C271" s="658">
        <v>700</v>
      </c>
      <c r="D271" s="658">
        <v>500</v>
      </c>
      <c r="E271" s="666">
        <v>10</v>
      </c>
      <c r="F271" s="713"/>
      <c r="G271" s="701" t="s">
        <v>1435</v>
      </c>
      <c r="H271" s="664">
        <v>0</v>
      </c>
      <c r="I271" s="664">
        <v>0</v>
      </c>
      <c r="J271" s="700"/>
    </row>
    <row r="272" spans="1:10">
      <c r="A272" s="657">
        <v>305</v>
      </c>
      <c r="B272" s="658">
        <v>100</v>
      </c>
      <c r="C272" s="658">
        <v>700</v>
      </c>
      <c r="D272" s="658">
        <v>500</v>
      </c>
      <c r="E272" s="666">
        <v>15</v>
      </c>
      <c r="F272" s="713"/>
      <c r="G272" s="701" t="s">
        <v>1436</v>
      </c>
      <c r="H272" s="664">
        <v>0</v>
      </c>
      <c r="I272" s="664">
        <v>0</v>
      </c>
      <c r="J272" s="700"/>
    </row>
    <row r="273" spans="1:10">
      <c r="A273" s="657">
        <v>305</v>
      </c>
      <c r="B273" s="658">
        <v>100</v>
      </c>
      <c r="C273" s="658">
        <v>700</v>
      </c>
      <c r="D273" s="658">
        <v>500</v>
      </c>
      <c r="E273" s="666">
        <v>20</v>
      </c>
      <c r="F273" s="711"/>
      <c r="G273" s="701" t="s">
        <v>1437</v>
      </c>
      <c r="H273" s="664">
        <v>0</v>
      </c>
      <c r="I273" s="664">
        <v>0</v>
      </c>
      <c r="J273" s="700"/>
    </row>
    <row r="274" spans="1:10">
      <c r="A274" s="657">
        <v>305</v>
      </c>
      <c r="B274" s="658">
        <v>100</v>
      </c>
      <c r="C274" s="658">
        <v>700</v>
      </c>
      <c r="D274" s="658">
        <v>500</v>
      </c>
      <c r="E274" s="666">
        <v>25</v>
      </c>
      <c r="F274" s="713"/>
      <c r="G274" s="701" t="s">
        <v>1438</v>
      </c>
      <c r="H274" s="664">
        <v>0</v>
      </c>
      <c r="I274" s="664">
        <v>0</v>
      </c>
      <c r="J274" s="700"/>
    </row>
    <row r="275" spans="1:10">
      <c r="A275" s="657">
        <v>305</v>
      </c>
      <c r="B275" s="658">
        <v>100</v>
      </c>
      <c r="C275" s="658">
        <v>700</v>
      </c>
      <c r="D275" s="658">
        <v>500</v>
      </c>
      <c r="E275" s="666">
        <v>30</v>
      </c>
      <c r="F275" s="669"/>
      <c r="G275" s="701" t="s">
        <v>1439</v>
      </c>
      <c r="H275" s="664">
        <v>0</v>
      </c>
      <c r="I275" s="664">
        <v>0</v>
      </c>
      <c r="J275" s="700"/>
    </row>
    <row r="276" spans="1:10">
      <c r="A276" s="657">
        <v>305</v>
      </c>
      <c r="B276" s="658">
        <v>100</v>
      </c>
      <c r="C276" s="658">
        <v>700</v>
      </c>
      <c r="D276" s="658">
        <v>500</v>
      </c>
      <c r="E276" s="666">
        <v>35</v>
      </c>
      <c r="F276" s="713"/>
      <c r="G276" s="701" t="s">
        <v>1440</v>
      </c>
      <c r="H276" s="664">
        <v>573800</v>
      </c>
      <c r="I276" s="664">
        <v>836962</v>
      </c>
      <c r="J276" s="700"/>
    </row>
    <row r="277" spans="1:10">
      <c r="A277" s="657">
        <v>305</v>
      </c>
      <c r="B277" s="658">
        <v>100</v>
      </c>
      <c r="C277" s="658">
        <v>700</v>
      </c>
      <c r="D277" s="658">
        <v>500</v>
      </c>
      <c r="E277" s="666">
        <v>40</v>
      </c>
      <c r="F277" s="713"/>
      <c r="G277" s="701" t="s">
        <v>1441</v>
      </c>
      <c r="H277" s="664">
        <v>0</v>
      </c>
      <c r="I277" s="664">
        <v>0</v>
      </c>
      <c r="J277" s="700"/>
    </row>
    <row r="278" spans="1:10">
      <c r="A278" s="657">
        <v>305</v>
      </c>
      <c r="B278" s="658">
        <v>100</v>
      </c>
      <c r="C278" s="658">
        <v>700</v>
      </c>
      <c r="D278" s="658">
        <v>500</v>
      </c>
      <c r="E278" s="666">
        <v>45</v>
      </c>
      <c r="F278" s="713"/>
      <c r="G278" s="701" t="s">
        <v>446</v>
      </c>
      <c r="H278" s="664">
        <v>0</v>
      </c>
      <c r="I278" s="664">
        <v>0</v>
      </c>
      <c r="J278" s="700"/>
    </row>
    <row r="279" spans="1:10">
      <c r="A279" s="657">
        <v>305</v>
      </c>
      <c r="B279" s="658">
        <v>100</v>
      </c>
      <c r="C279" s="658">
        <v>700</v>
      </c>
      <c r="D279" s="658">
        <v>500</v>
      </c>
      <c r="E279" s="666">
        <v>90</v>
      </c>
      <c r="F279" s="711"/>
      <c r="G279" s="701" t="s">
        <v>1433</v>
      </c>
      <c r="H279" s="664">
        <v>25000</v>
      </c>
      <c r="I279" s="664">
        <v>25000</v>
      </c>
      <c r="J279" s="700"/>
    </row>
    <row r="280" spans="1:10" ht="25.5">
      <c r="A280" s="657">
        <v>305</v>
      </c>
      <c r="B280" s="658">
        <v>100</v>
      </c>
      <c r="C280" s="658">
        <v>700</v>
      </c>
      <c r="D280" s="658">
        <v>600</v>
      </c>
      <c r="E280" s="658"/>
      <c r="F280" s="658"/>
      <c r="G280" s="659" t="s">
        <v>447</v>
      </c>
      <c r="H280" s="660">
        <v>0</v>
      </c>
      <c r="I280" s="660">
        <v>0</v>
      </c>
      <c r="J280" s="700" t="s">
        <v>3311</v>
      </c>
    </row>
    <row r="281" spans="1:10">
      <c r="A281" s="657">
        <v>305</v>
      </c>
      <c r="B281" s="658">
        <v>100</v>
      </c>
      <c r="C281" s="658">
        <v>700</v>
      </c>
      <c r="D281" s="658">
        <v>600</v>
      </c>
      <c r="E281" s="666">
        <v>10</v>
      </c>
      <c r="F281" s="713"/>
      <c r="G281" s="701" t="s">
        <v>446</v>
      </c>
      <c r="H281" s="664">
        <v>0</v>
      </c>
      <c r="I281" s="664">
        <v>0</v>
      </c>
      <c r="J281" s="700"/>
    </row>
    <row r="282" spans="1:10" ht="25.5">
      <c r="A282" s="657">
        <v>305</v>
      </c>
      <c r="B282" s="658">
        <v>100</v>
      </c>
      <c r="C282" s="658">
        <v>700</v>
      </c>
      <c r="D282" s="658">
        <v>600</v>
      </c>
      <c r="E282" s="666">
        <v>90</v>
      </c>
      <c r="F282" s="713"/>
      <c r="G282" s="701" t="s">
        <v>448</v>
      </c>
      <c r="H282" s="664">
        <v>1359739</v>
      </c>
      <c r="I282" s="664">
        <v>1106781</v>
      </c>
      <c r="J282" s="700"/>
    </row>
    <row r="283" spans="1:10" ht="25.5">
      <c r="A283" s="657">
        <v>305</v>
      </c>
      <c r="B283" s="658">
        <v>100</v>
      </c>
      <c r="C283" s="658">
        <v>750</v>
      </c>
      <c r="D283" s="658"/>
      <c r="E283" s="658"/>
      <c r="F283" s="658"/>
      <c r="G283" s="659" t="s">
        <v>449</v>
      </c>
      <c r="H283" s="660">
        <v>0</v>
      </c>
      <c r="I283" s="660">
        <v>0</v>
      </c>
      <c r="J283" s="700"/>
    </row>
    <row r="284" spans="1:10" ht="25.5">
      <c r="A284" s="657">
        <v>305</v>
      </c>
      <c r="B284" s="658">
        <v>100</v>
      </c>
      <c r="C284" s="658">
        <v>750</v>
      </c>
      <c r="D284" s="666">
        <v>100</v>
      </c>
      <c r="E284" s="666"/>
      <c r="F284" s="666"/>
      <c r="G284" s="663" t="s">
        <v>450</v>
      </c>
      <c r="H284" s="664">
        <v>90000</v>
      </c>
      <c r="I284" s="664">
        <v>90000</v>
      </c>
      <c r="J284" s="700" t="s">
        <v>1737</v>
      </c>
    </row>
    <row r="285" spans="1:10" ht="25.5">
      <c r="A285" s="657">
        <v>305</v>
      </c>
      <c r="B285" s="658">
        <v>100</v>
      </c>
      <c r="C285" s="658">
        <v>750</v>
      </c>
      <c r="D285" s="666">
        <v>200</v>
      </c>
      <c r="E285" s="658"/>
      <c r="F285" s="658"/>
      <c r="G285" s="701" t="s">
        <v>451</v>
      </c>
      <c r="H285" s="664">
        <v>25000</v>
      </c>
      <c r="I285" s="664">
        <v>25000</v>
      </c>
      <c r="J285" s="700" t="s">
        <v>1740</v>
      </c>
    </row>
    <row r="286" spans="1:10" ht="25.5">
      <c r="A286" s="657">
        <v>305</v>
      </c>
      <c r="B286" s="658">
        <v>100</v>
      </c>
      <c r="C286" s="658">
        <v>750</v>
      </c>
      <c r="D286" s="658">
        <v>300</v>
      </c>
      <c r="E286" s="658"/>
      <c r="F286" s="658"/>
      <c r="G286" s="659" t="s">
        <v>2136</v>
      </c>
      <c r="H286" s="660">
        <v>0</v>
      </c>
      <c r="I286" s="660">
        <v>0</v>
      </c>
      <c r="J286" s="700"/>
    </row>
    <row r="287" spans="1:10" ht="25.5">
      <c r="A287" s="657">
        <v>305</v>
      </c>
      <c r="B287" s="658">
        <v>100</v>
      </c>
      <c r="C287" s="658">
        <v>750</v>
      </c>
      <c r="D287" s="658">
        <v>300</v>
      </c>
      <c r="E287" s="666">
        <v>10</v>
      </c>
      <c r="F287" s="711"/>
      <c r="G287" s="701" t="s">
        <v>776</v>
      </c>
      <c r="H287" s="664">
        <v>0</v>
      </c>
      <c r="I287" s="664">
        <v>0</v>
      </c>
      <c r="J287" s="700" t="s">
        <v>3330</v>
      </c>
    </row>
    <row r="288" spans="1:10">
      <c r="A288" s="657">
        <v>305</v>
      </c>
      <c r="B288" s="658">
        <v>100</v>
      </c>
      <c r="C288" s="658">
        <v>750</v>
      </c>
      <c r="D288" s="658">
        <v>300</v>
      </c>
      <c r="E288" s="658">
        <v>20</v>
      </c>
      <c r="F288" s="658"/>
      <c r="G288" s="659" t="s">
        <v>777</v>
      </c>
      <c r="H288" s="660">
        <v>0</v>
      </c>
      <c r="I288" s="660">
        <v>0</v>
      </c>
      <c r="J288" s="700" t="s">
        <v>3332</v>
      </c>
    </row>
    <row r="289" spans="1:10" ht="25.5">
      <c r="A289" s="657">
        <v>305</v>
      </c>
      <c r="B289" s="658">
        <v>100</v>
      </c>
      <c r="C289" s="658">
        <v>750</v>
      </c>
      <c r="D289" s="658">
        <v>300</v>
      </c>
      <c r="E289" s="658">
        <v>20</v>
      </c>
      <c r="F289" s="666">
        <v>5</v>
      </c>
      <c r="G289" s="701" t="s">
        <v>778</v>
      </c>
      <c r="H289" s="664">
        <v>0</v>
      </c>
      <c r="I289" s="664">
        <v>0</v>
      </c>
      <c r="J289" s="700"/>
    </row>
    <row r="290" spans="1:10">
      <c r="A290" s="657">
        <v>305</v>
      </c>
      <c r="B290" s="658">
        <v>100</v>
      </c>
      <c r="C290" s="658">
        <v>750</v>
      </c>
      <c r="D290" s="658">
        <v>300</v>
      </c>
      <c r="E290" s="658">
        <v>20</v>
      </c>
      <c r="F290" s="666">
        <v>10</v>
      </c>
      <c r="G290" s="701" t="s">
        <v>779</v>
      </c>
      <c r="H290" s="664">
        <v>100000</v>
      </c>
      <c r="I290" s="664">
        <v>130000</v>
      </c>
      <c r="J290" s="700"/>
    </row>
    <row r="291" spans="1:10" ht="25.5">
      <c r="A291" s="657">
        <v>305</v>
      </c>
      <c r="B291" s="658">
        <v>100</v>
      </c>
      <c r="C291" s="658">
        <v>750</v>
      </c>
      <c r="D291" s="658">
        <v>300</v>
      </c>
      <c r="E291" s="658">
        <v>20</v>
      </c>
      <c r="F291" s="666">
        <v>15</v>
      </c>
      <c r="G291" s="701" t="s">
        <v>780</v>
      </c>
      <c r="H291" s="664">
        <v>0</v>
      </c>
      <c r="I291" s="664">
        <v>0</v>
      </c>
      <c r="J291" s="700"/>
    </row>
    <row r="292" spans="1:10" ht="25.5">
      <c r="A292" s="657">
        <v>305</v>
      </c>
      <c r="B292" s="658">
        <v>100</v>
      </c>
      <c r="C292" s="658">
        <v>750</v>
      </c>
      <c r="D292" s="658">
        <v>300</v>
      </c>
      <c r="E292" s="658">
        <v>30</v>
      </c>
      <c r="F292" s="658"/>
      <c r="G292" s="659" t="s">
        <v>781</v>
      </c>
      <c r="H292" s="660">
        <v>0</v>
      </c>
      <c r="I292" s="660">
        <v>0</v>
      </c>
      <c r="J292" s="700" t="s">
        <v>3335</v>
      </c>
    </row>
    <row r="293" spans="1:10" ht="25.5">
      <c r="A293" s="657">
        <v>305</v>
      </c>
      <c r="B293" s="658">
        <v>100</v>
      </c>
      <c r="C293" s="658">
        <v>750</v>
      </c>
      <c r="D293" s="658">
        <v>300</v>
      </c>
      <c r="E293" s="658">
        <v>30</v>
      </c>
      <c r="F293" s="666">
        <v>5</v>
      </c>
      <c r="G293" s="701" t="s">
        <v>782</v>
      </c>
      <c r="H293" s="664">
        <v>0</v>
      </c>
      <c r="I293" s="664">
        <v>0</v>
      </c>
      <c r="J293" s="700"/>
    </row>
    <row r="294" spans="1:10">
      <c r="A294" s="657">
        <v>305</v>
      </c>
      <c r="B294" s="658">
        <v>100</v>
      </c>
      <c r="C294" s="658">
        <v>750</v>
      </c>
      <c r="D294" s="658">
        <v>300</v>
      </c>
      <c r="E294" s="658">
        <v>30</v>
      </c>
      <c r="F294" s="666">
        <v>10</v>
      </c>
      <c r="G294" s="701" t="s">
        <v>783</v>
      </c>
      <c r="H294" s="664">
        <v>33000</v>
      </c>
      <c r="I294" s="664">
        <v>50000</v>
      </c>
      <c r="J294" s="700"/>
    </row>
    <row r="295" spans="1:10">
      <c r="A295" s="657">
        <v>305</v>
      </c>
      <c r="B295" s="658">
        <v>100</v>
      </c>
      <c r="C295" s="658">
        <v>750</v>
      </c>
      <c r="D295" s="658">
        <v>300</v>
      </c>
      <c r="E295" s="658">
        <v>30</v>
      </c>
      <c r="F295" s="666">
        <v>15</v>
      </c>
      <c r="G295" s="701" t="s">
        <v>784</v>
      </c>
      <c r="H295" s="664">
        <v>878400</v>
      </c>
      <c r="I295" s="664">
        <v>837519</v>
      </c>
      <c r="J295" s="700"/>
    </row>
    <row r="296" spans="1:10">
      <c r="A296" s="657">
        <v>305</v>
      </c>
      <c r="B296" s="658">
        <v>100</v>
      </c>
      <c r="C296" s="658">
        <v>750</v>
      </c>
      <c r="D296" s="658">
        <v>300</v>
      </c>
      <c r="E296" s="658">
        <v>30</v>
      </c>
      <c r="F296" s="666">
        <v>20</v>
      </c>
      <c r="G296" s="701" t="s">
        <v>785</v>
      </c>
      <c r="H296" s="664">
        <v>829259</v>
      </c>
      <c r="I296" s="664">
        <v>753568</v>
      </c>
      <c r="J296" s="700"/>
    </row>
    <row r="297" spans="1:10">
      <c r="A297" s="657">
        <v>305</v>
      </c>
      <c r="B297" s="658">
        <v>100</v>
      </c>
      <c r="C297" s="658">
        <v>750</v>
      </c>
      <c r="D297" s="658">
        <v>300</v>
      </c>
      <c r="E297" s="658">
        <v>40</v>
      </c>
      <c r="F297" s="658"/>
      <c r="G297" s="659" t="s">
        <v>786</v>
      </c>
      <c r="H297" s="664">
        <v>0</v>
      </c>
      <c r="I297" s="660">
        <v>0</v>
      </c>
      <c r="J297" s="700" t="s">
        <v>1791</v>
      </c>
    </row>
    <row r="298" spans="1:10">
      <c r="A298" s="657">
        <v>305</v>
      </c>
      <c r="B298" s="658">
        <v>100</v>
      </c>
      <c r="C298" s="658">
        <v>750</v>
      </c>
      <c r="D298" s="658">
        <v>300</v>
      </c>
      <c r="E298" s="658">
        <v>40</v>
      </c>
      <c r="F298" s="666">
        <v>5</v>
      </c>
      <c r="G298" s="701" t="s">
        <v>787</v>
      </c>
      <c r="H298" s="664">
        <v>425000</v>
      </c>
      <c r="I298" s="664">
        <v>425000</v>
      </c>
      <c r="J298" s="700"/>
    </row>
    <row r="299" spans="1:10">
      <c r="A299" s="657">
        <v>305</v>
      </c>
      <c r="B299" s="658">
        <v>100</v>
      </c>
      <c r="C299" s="658">
        <v>750</v>
      </c>
      <c r="D299" s="658">
        <v>300</v>
      </c>
      <c r="E299" s="658">
        <v>40</v>
      </c>
      <c r="F299" s="666">
        <v>10</v>
      </c>
      <c r="G299" s="701" t="s">
        <v>2652</v>
      </c>
      <c r="H299" s="664">
        <v>157000</v>
      </c>
      <c r="I299" s="664">
        <v>157000</v>
      </c>
      <c r="J299" s="707"/>
    </row>
    <row r="300" spans="1:10">
      <c r="A300" s="657">
        <v>305</v>
      </c>
      <c r="B300" s="658">
        <v>100</v>
      </c>
      <c r="C300" s="658">
        <v>750</v>
      </c>
      <c r="D300" s="658">
        <v>300</v>
      </c>
      <c r="E300" s="666">
        <v>50</v>
      </c>
      <c r="F300" s="711"/>
      <c r="G300" s="701" t="s">
        <v>2189</v>
      </c>
      <c r="H300" s="664">
        <v>400000</v>
      </c>
      <c r="I300" s="664">
        <v>80754</v>
      </c>
      <c r="J300" s="700" t="s">
        <v>3353</v>
      </c>
    </row>
    <row r="301" spans="1:10">
      <c r="A301" s="657">
        <v>305</v>
      </c>
      <c r="B301" s="658">
        <v>100</v>
      </c>
      <c r="C301" s="658">
        <v>750</v>
      </c>
      <c r="D301" s="658">
        <v>300</v>
      </c>
      <c r="E301" s="658">
        <v>60</v>
      </c>
      <c r="F301" s="658"/>
      <c r="G301" s="659" t="s">
        <v>2190</v>
      </c>
      <c r="H301" s="660">
        <v>0</v>
      </c>
      <c r="I301" s="660">
        <v>0</v>
      </c>
      <c r="J301" s="700" t="s">
        <v>3356</v>
      </c>
    </row>
    <row r="302" spans="1:10">
      <c r="A302" s="657">
        <v>305</v>
      </c>
      <c r="B302" s="658">
        <v>100</v>
      </c>
      <c r="C302" s="658">
        <v>750</v>
      </c>
      <c r="D302" s="658">
        <v>300</v>
      </c>
      <c r="E302" s="658">
        <v>60</v>
      </c>
      <c r="F302" s="666">
        <v>5</v>
      </c>
      <c r="G302" s="701" t="s">
        <v>2191</v>
      </c>
      <c r="H302" s="664">
        <v>0</v>
      </c>
      <c r="I302" s="664">
        <v>0</v>
      </c>
      <c r="J302" s="700"/>
    </row>
    <row r="303" spans="1:10">
      <c r="A303" s="657">
        <v>305</v>
      </c>
      <c r="B303" s="658">
        <v>100</v>
      </c>
      <c r="C303" s="658">
        <v>750</v>
      </c>
      <c r="D303" s="658">
        <v>300</v>
      </c>
      <c r="E303" s="658">
        <v>60</v>
      </c>
      <c r="F303" s="666">
        <v>10</v>
      </c>
      <c r="G303" s="701" t="s">
        <v>2192</v>
      </c>
      <c r="H303" s="664">
        <v>0</v>
      </c>
      <c r="I303" s="664">
        <v>0</v>
      </c>
      <c r="J303" s="700"/>
    </row>
    <row r="304" spans="1:10">
      <c r="A304" s="657">
        <v>305</v>
      </c>
      <c r="B304" s="658">
        <v>100</v>
      </c>
      <c r="C304" s="658">
        <v>750</v>
      </c>
      <c r="D304" s="658">
        <v>300</v>
      </c>
      <c r="E304" s="658">
        <v>60</v>
      </c>
      <c r="F304" s="666">
        <v>15</v>
      </c>
      <c r="G304" s="701" t="s">
        <v>2193</v>
      </c>
      <c r="H304" s="664">
        <v>98820</v>
      </c>
      <c r="I304" s="664">
        <v>101821</v>
      </c>
      <c r="J304" s="700"/>
    </row>
    <row r="305" spans="1:10">
      <c r="A305" s="657">
        <v>305</v>
      </c>
      <c r="B305" s="658">
        <v>100</v>
      </c>
      <c r="C305" s="658">
        <v>750</v>
      </c>
      <c r="D305" s="658">
        <v>300</v>
      </c>
      <c r="E305" s="658">
        <v>60</v>
      </c>
      <c r="F305" s="666">
        <v>20</v>
      </c>
      <c r="G305" s="701" t="s">
        <v>2194</v>
      </c>
      <c r="H305" s="664">
        <v>107714</v>
      </c>
      <c r="I305" s="664">
        <v>27450</v>
      </c>
      <c r="J305" s="700"/>
    </row>
    <row r="306" spans="1:10">
      <c r="A306" s="657">
        <v>305</v>
      </c>
      <c r="B306" s="658">
        <v>100</v>
      </c>
      <c r="C306" s="658">
        <v>750</v>
      </c>
      <c r="D306" s="658">
        <v>300</v>
      </c>
      <c r="E306" s="658">
        <v>60</v>
      </c>
      <c r="F306" s="666">
        <v>25</v>
      </c>
      <c r="G306" s="701" t="s">
        <v>2195</v>
      </c>
      <c r="H306" s="664">
        <v>15000</v>
      </c>
      <c r="I306" s="664">
        <v>15000</v>
      </c>
      <c r="J306" s="700"/>
    </row>
    <row r="307" spans="1:10">
      <c r="A307" s="657">
        <v>305</v>
      </c>
      <c r="B307" s="658">
        <v>100</v>
      </c>
      <c r="C307" s="658">
        <v>750</v>
      </c>
      <c r="D307" s="658">
        <v>300</v>
      </c>
      <c r="E307" s="658">
        <v>60</v>
      </c>
      <c r="F307" s="666">
        <v>30</v>
      </c>
      <c r="G307" s="701" t="s">
        <v>2196</v>
      </c>
      <c r="H307" s="664">
        <v>0</v>
      </c>
      <c r="I307" s="664">
        <v>0</v>
      </c>
      <c r="J307" s="700"/>
    </row>
    <row r="308" spans="1:10">
      <c r="A308" s="657">
        <v>305</v>
      </c>
      <c r="B308" s="658">
        <v>100</v>
      </c>
      <c r="C308" s="658">
        <v>750</v>
      </c>
      <c r="D308" s="658">
        <v>300</v>
      </c>
      <c r="E308" s="658">
        <v>60</v>
      </c>
      <c r="F308" s="666">
        <v>35</v>
      </c>
      <c r="G308" s="701" t="s">
        <v>2197</v>
      </c>
      <c r="H308" s="664">
        <v>0</v>
      </c>
      <c r="I308" s="664">
        <v>0</v>
      </c>
      <c r="J308" s="700"/>
    </row>
    <row r="309" spans="1:10">
      <c r="A309" s="657">
        <v>305</v>
      </c>
      <c r="B309" s="658">
        <v>100</v>
      </c>
      <c r="C309" s="658">
        <v>750</v>
      </c>
      <c r="D309" s="658">
        <v>300</v>
      </c>
      <c r="E309" s="658">
        <v>60</v>
      </c>
      <c r="F309" s="666">
        <v>40</v>
      </c>
      <c r="G309" s="701" t="s">
        <v>2198</v>
      </c>
      <c r="H309" s="664">
        <v>0</v>
      </c>
      <c r="I309" s="664">
        <v>0</v>
      </c>
      <c r="J309" s="700"/>
    </row>
    <row r="310" spans="1:10" ht="25.5">
      <c r="A310" s="657">
        <v>305</v>
      </c>
      <c r="B310" s="658">
        <v>100</v>
      </c>
      <c r="C310" s="658">
        <v>750</v>
      </c>
      <c r="D310" s="658">
        <v>300</v>
      </c>
      <c r="E310" s="658">
        <v>60</v>
      </c>
      <c r="F310" s="666">
        <v>90</v>
      </c>
      <c r="G310" s="701" t="s">
        <v>2199</v>
      </c>
      <c r="H310" s="664">
        <v>0</v>
      </c>
      <c r="I310" s="664">
        <v>0</v>
      </c>
      <c r="J310" s="700"/>
    </row>
    <row r="311" spans="1:10" ht="25.5">
      <c r="A311" s="657">
        <v>305</v>
      </c>
      <c r="B311" s="658">
        <v>100</v>
      </c>
      <c r="C311" s="658">
        <v>750</v>
      </c>
      <c r="D311" s="658">
        <v>400</v>
      </c>
      <c r="E311" s="658"/>
      <c r="F311" s="658"/>
      <c r="G311" s="659" t="s">
        <v>2200</v>
      </c>
      <c r="H311" s="660">
        <v>0</v>
      </c>
      <c r="I311" s="660">
        <v>0</v>
      </c>
      <c r="J311" s="700"/>
    </row>
    <row r="312" spans="1:10" ht="25.5">
      <c r="A312" s="657">
        <v>305</v>
      </c>
      <c r="B312" s="658">
        <v>100</v>
      </c>
      <c r="C312" s="658">
        <v>750</v>
      </c>
      <c r="D312" s="658">
        <v>400</v>
      </c>
      <c r="E312" s="666">
        <v>10</v>
      </c>
      <c r="F312" s="711"/>
      <c r="G312" s="701" t="s">
        <v>2201</v>
      </c>
      <c r="H312" s="664">
        <v>0</v>
      </c>
      <c r="I312" s="664">
        <v>0</v>
      </c>
      <c r="J312" s="700" t="s">
        <v>1832</v>
      </c>
    </row>
    <row r="313" spans="1:10" ht="25.5">
      <c r="A313" s="657">
        <v>305</v>
      </c>
      <c r="B313" s="658">
        <v>100</v>
      </c>
      <c r="C313" s="658">
        <v>750</v>
      </c>
      <c r="D313" s="658">
        <v>400</v>
      </c>
      <c r="E313" s="666">
        <v>20</v>
      </c>
      <c r="F313" s="711"/>
      <c r="G313" s="701" t="s">
        <v>2202</v>
      </c>
      <c r="H313" s="664">
        <v>0</v>
      </c>
      <c r="I313" s="664">
        <v>0</v>
      </c>
      <c r="J313" s="700" t="s">
        <v>1835</v>
      </c>
    </row>
    <row r="314" spans="1:10" ht="25.5">
      <c r="A314" s="657">
        <v>305</v>
      </c>
      <c r="B314" s="658">
        <v>100</v>
      </c>
      <c r="C314" s="658">
        <v>750</v>
      </c>
      <c r="D314" s="658">
        <v>400</v>
      </c>
      <c r="E314" s="666">
        <v>30</v>
      </c>
      <c r="F314" s="711"/>
      <c r="G314" s="701" t="s">
        <v>817</v>
      </c>
      <c r="H314" s="664">
        <v>0</v>
      </c>
      <c r="I314" s="664">
        <v>0</v>
      </c>
      <c r="J314" s="700" t="s">
        <v>1838</v>
      </c>
    </row>
    <row r="315" spans="1:10">
      <c r="A315" s="657">
        <v>305</v>
      </c>
      <c r="B315" s="658">
        <v>100</v>
      </c>
      <c r="C315" s="658">
        <v>800</v>
      </c>
      <c r="D315" s="658"/>
      <c r="E315" s="658"/>
      <c r="F315" s="658"/>
      <c r="G315" s="659" t="s">
        <v>818</v>
      </c>
      <c r="H315" s="660">
        <v>0</v>
      </c>
      <c r="I315" s="660">
        <v>0</v>
      </c>
      <c r="J315" s="700"/>
    </row>
    <row r="316" spans="1:10" ht="25.5">
      <c r="A316" s="657">
        <v>305</v>
      </c>
      <c r="B316" s="658">
        <v>100</v>
      </c>
      <c r="C316" s="658">
        <v>800</v>
      </c>
      <c r="D316" s="666">
        <v>100</v>
      </c>
      <c r="E316" s="658"/>
      <c r="F316" s="658"/>
      <c r="G316" s="701" t="s">
        <v>819</v>
      </c>
      <c r="H316" s="664">
        <v>0</v>
      </c>
      <c r="I316" s="664">
        <v>0</v>
      </c>
      <c r="J316" s="700" t="s">
        <v>2997</v>
      </c>
    </row>
    <row r="317" spans="1:10" ht="25.5">
      <c r="A317" s="657">
        <v>305</v>
      </c>
      <c r="B317" s="658">
        <v>100</v>
      </c>
      <c r="C317" s="658">
        <v>800</v>
      </c>
      <c r="D317" s="666">
        <v>200</v>
      </c>
      <c r="E317" s="658"/>
      <c r="F317" s="658"/>
      <c r="G317" s="701" t="s">
        <v>820</v>
      </c>
      <c r="H317" s="664">
        <v>50000</v>
      </c>
      <c r="I317" s="664">
        <v>0</v>
      </c>
      <c r="J317" s="700" t="s">
        <v>3000</v>
      </c>
    </row>
    <row r="318" spans="1:10" ht="25.5">
      <c r="A318" s="657">
        <v>305</v>
      </c>
      <c r="B318" s="658">
        <v>100</v>
      </c>
      <c r="C318" s="658">
        <v>800</v>
      </c>
      <c r="D318" s="666">
        <v>300</v>
      </c>
      <c r="E318" s="658"/>
      <c r="F318" s="658"/>
      <c r="G318" s="701" t="s">
        <v>821</v>
      </c>
      <c r="H318" s="664">
        <v>0</v>
      </c>
      <c r="I318" s="664">
        <v>0</v>
      </c>
      <c r="J318" s="700" t="s">
        <v>3003</v>
      </c>
    </row>
    <row r="319" spans="1:10">
      <c r="A319" s="657">
        <v>305</v>
      </c>
      <c r="B319" s="658">
        <v>100</v>
      </c>
      <c r="C319" s="658">
        <v>800</v>
      </c>
      <c r="D319" s="658">
        <v>400</v>
      </c>
      <c r="E319" s="658"/>
      <c r="F319" s="658"/>
      <c r="G319" s="659" t="s">
        <v>822</v>
      </c>
      <c r="H319" s="660">
        <v>0</v>
      </c>
      <c r="I319" s="660">
        <v>0</v>
      </c>
      <c r="J319" s="700" t="s">
        <v>2582</v>
      </c>
    </row>
    <row r="320" spans="1:10">
      <c r="A320" s="657">
        <v>305</v>
      </c>
      <c r="B320" s="658">
        <v>100</v>
      </c>
      <c r="C320" s="658">
        <v>800</v>
      </c>
      <c r="D320" s="658">
        <v>400</v>
      </c>
      <c r="E320" s="666">
        <v>10</v>
      </c>
      <c r="F320" s="711"/>
      <c r="G320" s="701" t="s">
        <v>823</v>
      </c>
      <c r="H320" s="664">
        <v>0</v>
      </c>
      <c r="I320" s="664">
        <v>0</v>
      </c>
      <c r="J320" s="700"/>
    </row>
    <row r="321" spans="1:10">
      <c r="A321" s="657">
        <v>305</v>
      </c>
      <c r="B321" s="658">
        <v>100</v>
      </c>
      <c r="C321" s="658">
        <v>800</v>
      </c>
      <c r="D321" s="658">
        <v>400</v>
      </c>
      <c r="E321" s="666">
        <v>90</v>
      </c>
      <c r="F321" s="711"/>
      <c r="G321" s="701" t="s">
        <v>822</v>
      </c>
      <c r="H321" s="664">
        <v>722000</v>
      </c>
      <c r="I321" s="664">
        <v>407358</v>
      </c>
      <c r="J321" s="700"/>
    </row>
    <row r="322" spans="1:10">
      <c r="A322" s="657">
        <v>305</v>
      </c>
      <c r="B322" s="658">
        <v>100</v>
      </c>
      <c r="C322" s="658">
        <v>800</v>
      </c>
      <c r="D322" s="666">
        <v>500</v>
      </c>
      <c r="E322" s="658"/>
      <c r="F322" s="658"/>
      <c r="G322" s="701" t="s">
        <v>824</v>
      </c>
      <c r="H322" s="664">
        <v>0</v>
      </c>
      <c r="I322" s="664">
        <v>0</v>
      </c>
      <c r="J322" s="700" t="s">
        <v>2585</v>
      </c>
    </row>
    <row r="323" spans="1:10">
      <c r="A323" s="657">
        <v>305</v>
      </c>
      <c r="B323" s="658">
        <v>100</v>
      </c>
      <c r="C323" s="666">
        <v>850</v>
      </c>
      <c r="D323" s="658"/>
      <c r="E323" s="658"/>
      <c r="F323" s="658"/>
      <c r="G323" s="701" t="s">
        <v>825</v>
      </c>
      <c r="H323" s="664">
        <v>0</v>
      </c>
      <c r="I323" s="664">
        <v>0</v>
      </c>
      <c r="J323" s="700" t="s">
        <v>2587</v>
      </c>
    </row>
    <row r="324" spans="1:10">
      <c r="A324" s="657">
        <v>305</v>
      </c>
      <c r="B324" s="658">
        <v>200</v>
      </c>
      <c r="C324" s="658"/>
      <c r="D324" s="658"/>
      <c r="E324" s="658"/>
      <c r="F324" s="658"/>
      <c r="G324" s="659" t="s">
        <v>3391</v>
      </c>
      <c r="H324" s="660">
        <v>0</v>
      </c>
      <c r="I324" s="660">
        <v>0</v>
      </c>
      <c r="J324" s="700"/>
    </row>
    <row r="325" spans="1:10">
      <c r="A325" s="657">
        <v>305</v>
      </c>
      <c r="B325" s="658">
        <v>200</v>
      </c>
      <c r="C325" s="658">
        <v>100</v>
      </c>
      <c r="D325" s="658"/>
      <c r="E325" s="658"/>
      <c r="F325" s="658"/>
      <c r="G325" s="659" t="s">
        <v>826</v>
      </c>
      <c r="H325" s="660">
        <v>0</v>
      </c>
      <c r="I325" s="660">
        <v>0</v>
      </c>
      <c r="J325" s="700"/>
    </row>
    <row r="326" spans="1:10">
      <c r="A326" s="657">
        <v>305</v>
      </c>
      <c r="B326" s="658">
        <v>200</v>
      </c>
      <c r="C326" s="658">
        <v>100</v>
      </c>
      <c r="D326" s="666">
        <v>50</v>
      </c>
      <c r="E326" s="658"/>
      <c r="F326" s="658"/>
      <c r="G326" s="701" t="s">
        <v>827</v>
      </c>
      <c r="H326" s="664">
        <v>260000</v>
      </c>
      <c r="I326" s="664">
        <v>275000</v>
      </c>
      <c r="J326" s="700" t="s">
        <v>355</v>
      </c>
    </row>
    <row r="327" spans="1:10">
      <c r="A327" s="657">
        <v>305</v>
      </c>
      <c r="B327" s="658">
        <v>200</v>
      </c>
      <c r="C327" s="658">
        <v>100</v>
      </c>
      <c r="D327" s="666">
        <v>100</v>
      </c>
      <c r="E327" s="658"/>
      <c r="F327" s="658"/>
      <c r="G327" s="701" t="s">
        <v>828</v>
      </c>
      <c r="H327" s="664">
        <v>990000</v>
      </c>
      <c r="I327" s="664">
        <v>990000</v>
      </c>
      <c r="J327" s="700" t="s">
        <v>357</v>
      </c>
    </row>
    <row r="328" spans="1:10">
      <c r="A328" s="657">
        <v>305</v>
      </c>
      <c r="B328" s="658">
        <v>200</v>
      </c>
      <c r="C328" s="658">
        <v>100</v>
      </c>
      <c r="D328" s="666">
        <v>150</v>
      </c>
      <c r="E328" s="658"/>
      <c r="F328" s="658"/>
      <c r="G328" s="701" t="s">
        <v>829</v>
      </c>
      <c r="H328" s="664">
        <v>780000</v>
      </c>
      <c r="I328" s="664">
        <v>780000</v>
      </c>
      <c r="J328" s="700" t="s">
        <v>359</v>
      </c>
    </row>
    <row r="329" spans="1:10">
      <c r="A329" s="657">
        <v>305</v>
      </c>
      <c r="B329" s="658">
        <v>200</v>
      </c>
      <c r="C329" s="658">
        <v>100</v>
      </c>
      <c r="D329" s="666">
        <v>200</v>
      </c>
      <c r="E329" s="658"/>
      <c r="F329" s="658"/>
      <c r="G329" s="701" t="s">
        <v>830</v>
      </c>
      <c r="H329" s="664">
        <v>1190000</v>
      </c>
      <c r="I329" s="664">
        <v>1190000</v>
      </c>
      <c r="J329" s="700" t="s">
        <v>361</v>
      </c>
    </row>
    <row r="330" spans="1:10">
      <c r="A330" s="657">
        <v>305</v>
      </c>
      <c r="B330" s="658">
        <v>200</v>
      </c>
      <c r="C330" s="658">
        <v>100</v>
      </c>
      <c r="D330" s="658">
        <v>250</v>
      </c>
      <c r="E330" s="658"/>
      <c r="F330" s="658"/>
      <c r="G330" s="659" t="s">
        <v>831</v>
      </c>
      <c r="H330" s="660">
        <v>0</v>
      </c>
      <c r="I330" s="660">
        <v>0</v>
      </c>
      <c r="J330" s="700" t="s">
        <v>363</v>
      </c>
    </row>
    <row r="331" spans="1:10">
      <c r="A331" s="657">
        <v>305</v>
      </c>
      <c r="B331" s="658">
        <v>200</v>
      </c>
      <c r="C331" s="658">
        <v>100</v>
      </c>
      <c r="D331" s="658">
        <v>250</v>
      </c>
      <c r="E331" s="666">
        <v>10</v>
      </c>
      <c r="F331" s="666"/>
      <c r="G331" s="663" t="s">
        <v>832</v>
      </c>
      <c r="H331" s="664">
        <v>0</v>
      </c>
      <c r="I331" s="664">
        <v>0</v>
      </c>
      <c r="J331" s="700"/>
    </row>
    <row r="332" spans="1:10">
      <c r="A332" s="657">
        <v>305</v>
      </c>
      <c r="B332" s="658">
        <v>200</v>
      </c>
      <c r="C332" s="658">
        <v>100</v>
      </c>
      <c r="D332" s="658">
        <v>250</v>
      </c>
      <c r="E332" s="666">
        <v>20</v>
      </c>
      <c r="F332" s="666"/>
      <c r="G332" s="663" t="s">
        <v>833</v>
      </c>
      <c r="H332" s="664">
        <v>0</v>
      </c>
      <c r="I332" s="664">
        <v>0</v>
      </c>
      <c r="J332" s="700"/>
    </row>
    <row r="333" spans="1:10">
      <c r="A333" s="657">
        <v>305</v>
      </c>
      <c r="B333" s="658">
        <v>200</v>
      </c>
      <c r="C333" s="658">
        <v>100</v>
      </c>
      <c r="D333" s="658">
        <v>250</v>
      </c>
      <c r="E333" s="666">
        <v>90</v>
      </c>
      <c r="F333" s="666"/>
      <c r="G333" s="663" t="s">
        <v>834</v>
      </c>
      <c r="H333" s="664">
        <v>0</v>
      </c>
      <c r="I333" s="664">
        <v>0</v>
      </c>
      <c r="J333" s="700"/>
    </row>
    <row r="334" spans="1:10">
      <c r="A334" s="657">
        <v>305</v>
      </c>
      <c r="B334" s="658">
        <v>200</v>
      </c>
      <c r="C334" s="658">
        <v>100</v>
      </c>
      <c r="D334" s="666">
        <v>300</v>
      </c>
      <c r="E334" s="666"/>
      <c r="F334" s="666"/>
      <c r="G334" s="663" t="s">
        <v>835</v>
      </c>
      <c r="H334" s="664">
        <v>260000</v>
      </c>
      <c r="I334" s="664">
        <v>287000</v>
      </c>
      <c r="J334" s="700" t="s">
        <v>366</v>
      </c>
    </row>
    <row r="335" spans="1:10">
      <c r="A335" s="657">
        <v>305</v>
      </c>
      <c r="B335" s="658">
        <v>200</v>
      </c>
      <c r="C335" s="658">
        <v>100</v>
      </c>
      <c r="D335" s="666">
        <v>350</v>
      </c>
      <c r="E335" s="666"/>
      <c r="F335" s="666"/>
      <c r="G335" s="663" t="s">
        <v>836</v>
      </c>
      <c r="H335" s="664">
        <v>250000</v>
      </c>
      <c r="I335" s="664">
        <v>250000</v>
      </c>
      <c r="J335" s="700" t="s">
        <v>1250</v>
      </c>
    </row>
    <row r="336" spans="1:10">
      <c r="A336" s="657">
        <v>305</v>
      </c>
      <c r="B336" s="658">
        <v>200</v>
      </c>
      <c r="C336" s="658">
        <v>100</v>
      </c>
      <c r="D336" s="658">
        <v>400</v>
      </c>
      <c r="E336" s="658"/>
      <c r="F336" s="658"/>
      <c r="G336" s="659" t="s">
        <v>837</v>
      </c>
      <c r="H336" s="660">
        <v>0</v>
      </c>
      <c r="I336" s="660">
        <v>0</v>
      </c>
      <c r="J336" s="700" t="s">
        <v>1252</v>
      </c>
    </row>
    <row r="337" spans="1:10">
      <c r="A337" s="657">
        <v>305</v>
      </c>
      <c r="B337" s="658">
        <v>200</v>
      </c>
      <c r="C337" s="658">
        <v>100</v>
      </c>
      <c r="D337" s="658">
        <v>400</v>
      </c>
      <c r="E337" s="666">
        <v>10</v>
      </c>
      <c r="F337" s="666"/>
      <c r="G337" s="663" t="s">
        <v>838</v>
      </c>
      <c r="H337" s="664">
        <v>60000</v>
      </c>
      <c r="I337" s="664">
        <v>60000</v>
      </c>
      <c r="J337" s="700"/>
    </row>
    <row r="338" spans="1:10">
      <c r="A338" s="657">
        <v>305</v>
      </c>
      <c r="B338" s="658">
        <v>200</v>
      </c>
      <c r="C338" s="658">
        <v>100</v>
      </c>
      <c r="D338" s="658">
        <v>400</v>
      </c>
      <c r="E338" s="666">
        <v>20</v>
      </c>
      <c r="F338" s="666"/>
      <c r="G338" s="663" t="s">
        <v>839</v>
      </c>
      <c r="H338" s="664">
        <v>0</v>
      </c>
      <c r="I338" s="664">
        <v>0</v>
      </c>
      <c r="J338" s="700"/>
    </row>
    <row r="339" spans="1:10">
      <c r="A339" s="657">
        <v>305</v>
      </c>
      <c r="B339" s="658">
        <v>200</v>
      </c>
      <c r="C339" s="658">
        <v>100</v>
      </c>
      <c r="D339" s="666">
        <v>450</v>
      </c>
      <c r="E339" s="666"/>
      <c r="F339" s="666"/>
      <c r="G339" s="663" t="s">
        <v>840</v>
      </c>
      <c r="H339" s="664">
        <v>800000</v>
      </c>
      <c r="I339" s="664">
        <v>800000</v>
      </c>
      <c r="J339" s="700" t="s">
        <v>1254</v>
      </c>
    </row>
    <row r="340" spans="1:10">
      <c r="A340" s="657">
        <v>305</v>
      </c>
      <c r="B340" s="658">
        <v>200</v>
      </c>
      <c r="C340" s="658">
        <v>100</v>
      </c>
      <c r="D340" s="699">
        <v>500</v>
      </c>
      <c r="E340" s="699"/>
      <c r="F340" s="699"/>
      <c r="G340" s="705" t="s">
        <v>479</v>
      </c>
      <c r="H340" s="706">
        <v>0</v>
      </c>
      <c r="I340" s="706">
        <v>0</v>
      </c>
      <c r="J340" s="716" t="s">
        <v>1256</v>
      </c>
    </row>
    <row r="341" spans="1:10">
      <c r="A341" s="657">
        <v>305</v>
      </c>
      <c r="B341" s="658">
        <v>200</v>
      </c>
      <c r="C341" s="658">
        <v>100</v>
      </c>
      <c r="D341" s="699">
        <v>500</v>
      </c>
      <c r="E341" s="666">
        <v>10</v>
      </c>
      <c r="F341" s="666"/>
      <c r="G341" s="663" t="s">
        <v>480</v>
      </c>
      <c r="H341" s="664">
        <v>186000</v>
      </c>
      <c r="I341" s="664">
        <v>205000</v>
      </c>
      <c r="J341" s="700"/>
    </row>
    <row r="342" spans="1:10">
      <c r="A342" s="657">
        <v>305</v>
      </c>
      <c r="B342" s="658">
        <v>200</v>
      </c>
      <c r="C342" s="658">
        <v>100</v>
      </c>
      <c r="D342" s="699">
        <v>500</v>
      </c>
      <c r="E342" s="666">
        <v>20</v>
      </c>
      <c r="F342" s="666"/>
      <c r="G342" s="663" t="s">
        <v>481</v>
      </c>
      <c r="H342" s="664">
        <v>1000</v>
      </c>
      <c r="I342" s="664">
        <v>1000</v>
      </c>
      <c r="J342" s="700"/>
    </row>
    <row r="343" spans="1:10">
      <c r="A343" s="657">
        <v>305</v>
      </c>
      <c r="B343" s="658">
        <v>200</v>
      </c>
      <c r="C343" s="658">
        <v>100</v>
      </c>
      <c r="D343" s="699">
        <v>500</v>
      </c>
      <c r="E343" s="666">
        <v>30</v>
      </c>
      <c r="F343" s="666"/>
      <c r="G343" s="663" t="s">
        <v>482</v>
      </c>
      <c r="H343" s="664">
        <v>407</v>
      </c>
      <c r="I343" s="664">
        <v>407</v>
      </c>
      <c r="J343" s="700"/>
    </row>
    <row r="344" spans="1:10">
      <c r="A344" s="657">
        <v>305</v>
      </c>
      <c r="B344" s="658">
        <v>200</v>
      </c>
      <c r="C344" s="658">
        <v>100</v>
      </c>
      <c r="D344" s="699">
        <v>500</v>
      </c>
      <c r="E344" s="666">
        <v>40</v>
      </c>
      <c r="F344" s="666"/>
      <c r="G344" s="663" t="s">
        <v>483</v>
      </c>
      <c r="H344" s="664">
        <v>0</v>
      </c>
      <c r="I344" s="664">
        <v>0</v>
      </c>
      <c r="J344" s="700"/>
    </row>
    <row r="345" spans="1:10">
      <c r="A345" s="657">
        <v>305</v>
      </c>
      <c r="B345" s="658">
        <v>200</v>
      </c>
      <c r="C345" s="658">
        <v>100</v>
      </c>
      <c r="D345" s="699">
        <v>500</v>
      </c>
      <c r="E345" s="666">
        <v>50</v>
      </c>
      <c r="F345" s="666"/>
      <c r="G345" s="663" t="s">
        <v>479</v>
      </c>
      <c r="H345" s="664">
        <v>0</v>
      </c>
      <c r="I345" s="664">
        <v>0</v>
      </c>
      <c r="J345" s="700"/>
    </row>
    <row r="346" spans="1:10">
      <c r="A346" s="657">
        <v>305</v>
      </c>
      <c r="B346" s="658">
        <v>200</v>
      </c>
      <c r="C346" s="658">
        <v>100</v>
      </c>
      <c r="D346" s="658">
        <v>550</v>
      </c>
      <c r="E346" s="658"/>
      <c r="F346" s="658"/>
      <c r="G346" s="659" t="s">
        <v>484</v>
      </c>
      <c r="H346" s="660">
        <v>0</v>
      </c>
      <c r="I346" s="660">
        <v>0</v>
      </c>
      <c r="J346" s="700"/>
    </row>
    <row r="347" spans="1:10">
      <c r="A347" s="657">
        <v>305</v>
      </c>
      <c r="B347" s="658">
        <v>200</v>
      </c>
      <c r="C347" s="658">
        <v>100</v>
      </c>
      <c r="D347" s="658">
        <v>550</v>
      </c>
      <c r="E347" s="666">
        <v>10</v>
      </c>
      <c r="F347" s="666"/>
      <c r="G347" s="663" t="s">
        <v>485</v>
      </c>
      <c r="H347" s="664">
        <v>0</v>
      </c>
      <c r="I347" s="664">
        <v>0</v>
      </c>
      <c r="J347" s="700" t="s">
        <v>1260</v>
      </c>
    </row>
    <row r="348" spans="1:10">
      <c r="A348" s="657">
        <v>305</v>
      </c>
      <c r="B348" s="658">
        <v>200</v>
      </c>
      <c r="C348" s="658">
        <v>100</v>
      </c>
      <c r="D348" s="658">
        <v>550</v>
      </c>
      <c r="E348" s="666">
        <v>20</v>
      </c>
      <c r="F348" s="666"/>
      <c r="G348" s="663" t="s">
        <v>486</v>
      </c>
      <c r="H348" s="664">
        <v>85000</v>
      </c>
      <c r="I348" s="664">
        <v>76617</v>
      </c>
      <c r="J348" s="700" t="s">
        <v>1262</v>
      </c>
    </row>
    <row r="349" spans="1:10">
      <c r="A349" s="657">
        <v>305</v>
      </c>
      <c r="B349" s="658">
        <v>200</v>
      </c>
      <c r="C349" s="658">
        <v>100</v>
      </c>
      <c r="D349" s="658">
        <v>600</v>
      </c>
      <c r="E349" s="658"/>
      <c r="F349" s="658"/>
      <c r="G349" s="659" t="s">
        <v>1495</v>
      </c>
      <c r="H349" s="660">
        <v>0</v>
      </c>
      <c r="I349" s="660">
        <v>0</v>
      </c>
      <c r="J349" s="700"/>
    </row>
    <row r="350" spans="1:10" ht="25.5">
      <c r="A350" s="657">
        <v>305</v>
      </c>
      <c r="B350" s="658">
        <v>200</v>
      </c>
      <c r="C350" s="658">
        <v>100</v>
      </c>
      <c r="D350" s="658">
        <v>600</v>
      </c>
      <c r="E350" s="666">
        <v>10</v>
      </c>
      <c r="F350" s="666"/>
      <c r="G350" s="663" t="s">
        <v>1496</v>
      </c>
      <c r="H350" s="664">
        <v>404758</v>
      </c>
      <c r="I350" s="664">
        <v>498080</v>
      </c>
      <c r="J350" s="700" t="s">
        <v>1266</v>
      </c>
    </row>
    <row r="351" spans="1:10">
      <c r="A351" s="657">
        <v>305</v>
      </c>
      <c r="B351" s="658">
        <v>200</v>
      </c>
      <c r="C351" s="658">
        <v>100</v>
      </c>
      <c r="D351" s="658">
        <v>600</v>
      </c>
      <c r="E351" s="658">
        <v>20</v>
      </c>
      <c r="F351" s="658"/>
      <c r="G351" s="659" t="s">
        <v>1497</v>
      </c>
      <c r="H351" s="660">
        <v>0</v>
      </c>
      <c r="I351" s="660">
        <v>0</v>
      </c>
      <c r="J351" s="700" t="s">
        <v>1269</v>
      </c>
    </row>
    <row r="352" spans="1:10">
      <c r="A352" s="657">
        <v>305</v>
      </c>
      <c r="B352" s="658">
        <v>200</v>
      </c>
      <c r="C352" s="658">
        <v>100</v>
      </c>
      <c r="D352" s="658">
        <v>600</v>
      </c>
      <c r="E352" s="658">
        <v>20</v>
      </c>
      <c r="F352" s="666">
        <v>5</v>
      </c>
      <c r="G352" s="663" t="s">
        <v>1498</v>
      </c>
      <c r="H352" s="664">
        <v>0</v>
      </c>
      <c r="I352" s="664">
        <v>0</v>
      </c>
      <c r="J352" s="700"/>
    </row>
    <row r="353" spans="1:10" s="717" customFormat="1">
      <c r="A353" s="657">
        <v>305</v>
      </c>
      <c r="B353" s="658">
        <v>200</v>
      </c>
      <c r="C353" s="658">
        <v>100</v>
      </c>
      <c r="D353" s="658">
        <v>600</v>
      </c>
      <c r="E353" s="658">
        <v>20</v>
      </c>
      <c r="F353" s="666">
        <v>10</v>
      </c>
      <c r="G353" s="663" t="s">
        <v>1499</v>
      </c>
      <c r="H353" s="664">
        <v>0</v>
      </c>
      <c r="I353" s="664">
        <v>0</v>
      </c>
      <c r="J353" s="700"/>
    </row>
    <row r="354" spans="1:10">
      <c r="A354" s="657">
        <v>305</v>
      </c>
      <c r="B354" s="658">
        <v>200</v>
      </c>
      <c r="C354" s="658">
        <v>100</v>
      </c>
      <c r="D354" s="658">
        <v>600</v>
      </c>
      <c r="E354" s="658">
        <v>30</v>
      </c>
      <c r="F354" s="658"/>
      <c r="G354" s="659" t="s">
        <v>1500</v>
      </c>
      <c r="H354" s="660">
        <v>0</v>
      </c>
      <c r="I354" s="660">
        <v>0</v>
      </c>
      <c r="J354" s="700" t="s">
        <v>1272</v>
      </c>
    </row>
    <row r="355" spans="1:10">
      <c r="A355" s="657">
        <v>305</v>
      </c>
      <c r="B355" s="658">
        <v>200</v>
      </c>
      <c r="C355" s="658">
        <v>100</v>
      </c>
      <c r="D355" s="658">
        <v>600</v>
      </c>
      <c r="E355" s="658">
        <v>30</v>
      </c>
      <c r="F355" s="666">
        <v>5</v>
      </c>
      <c r="G355" s="663" t="s">
        <v>1501</v>
      </c>
      <c r="H355" s="664">
        <v>360000</v>
      </c>
      <c r="I355" s="664">
        <v>360000</v>
      </c>
      <c r="J355" s="700"/>
    </row>
    <row r="356" spans="1:10">
      <c r="A356" s="657">
        <v>305</v>
      </c>
      <c r="B356" s="658">
        <v>200</v>
      </c>
      <c r="C356" s="658">
        <v>100</v>
      </c>
      <c r="D356" s="658">
        <v>600</v>
      </c>
      <c r="E356" s="658">
        <v>30</v>
      </c>
      <c r="F356" s="666">
        <v>10</v>
      </c>
      <c r="G356" s="663" t="s">
        <v>1502</v>
      </c>
      <c r="H356" s="664">
        <v>28000</v>
      </c>
      <c r="I356" s="664">
        <v>28000</v>
      </c>
      <c r="J356" s="700"/>
    </row>
    <row r="357" spans="1:10">
      <c r="A357" s="657">
        <v>305</v>
      </c>
      <c r="B357" s="658">
        <v>200</v>
      </c>
      <c r="C357" s="658">
        <v>100</v>
      </c>
      <c r="D357" s="658">
        <v>600</v>
      </c>
      <c r="E357" s="658">
        <v>30</v>
      </c>
      <c r="F357" s="662">
        <v>15</v>
      </c>
      <c r="G357" s="674" t="s">
        <v>1503</v>
      </c>
      <c r="H357" s="675">
        <v>0</v>
      </c>
      <c r="I357" s="675">
        <v>0</v>
      </c>
      <c r="J357" s="708"/>
    </row>
    <row r="358" spans="1:10">
      <c r="A358" s="657">
        <v>305</v>
      </c>
      <c r="B358" s="658">
        <v>200</v>
      </c>
      <c r="C358" s="658">
        <v>100</v>
      </c>
      <c r="D358" s="658">
        <v>600</v>
      </c>
      <c r="E358" s="658">
        <v>30</v>
      </c>
      <c r="F358" s="662">
        <v>20</v>
      </c>
      <c r="G358" s="674" t="s">
        <v>1504</v>
      </c>
      <c r="H358" s="675">
        <v>0</v>
      </c>
      <c r="I358" s="675">
        <v>0</v>
      </c>
      <c r="J358" s="708"/>
    </row>
    <row r="359" spans="1:10">
      <c r="A359" s="657">
        <v>305</v>
      </c>
      <c r="B359" s="658">
        <v>200</v>
      </c>
      <c r="C359" s="658">
        <v>100</v>
      </c>
      <c r="D359" s="658">
        <v>600</v>
      </c>
      <c r="E359" s="658">
        <v>30</v>
      </c>
      <c r="F359" s="666">
        <v>25</v>
      </c>
      <c r="G359" s="663" t="s">
        <v>1505</v>
      </c>
      <c r="H359" s="664">
        <v>0</v>
      </c>
      <c r="I359" s="664">
        <v>0</v>
      </c>
      <c r="J359" s="700"/>
    </row>
    <row r="360" spans="1:10">
      <c r="A360" s="657">
        <v>305</v>
      </c>
      <c r="B360" s="658">
        <v>200</v>
      </c>
      <c r="C360" s="658">
        <v>100</v>
      </c>
      <c r="D360" s="658">
        <v>600</v>
      </c>
      <c r="E360" s="658">
        <v>30</v>
      </c>
      <c r="F360" s="666">
        <v>30</v>
      </c>
      <c r="G360" s="663" t="s">
        <v>1506</v>
      </c>
      <c r="H360" s="664">
        <v>3500</v>
      </c>
      <c r="I360" s="664">
        <v>3500</v>
      </c>
      <c r="J360" s="700"/>
    </row>
    <row r="361" spans="1:10">
      <c r="A361" s="657">
        <v>305</v>
      </c>
      <c r="B361" s="658">
        <v>200</v>
      </c>
      <c r="C361" s="658">
        <v>100</v>
      </c>
      <c r="D361" s="658">
        <v>600</v>
      </c>
      <c r="E361" s="658">
        <v>30</v>
      </c>
      <c r="F361" s="666">
        <v>35</v>
      </c>
      <c r="G361" s="663" t="s">
        <v>1507</v>
      </c>
      <c r="H361" s="664">
        <v>180000</v>
      </c>
      <c r="I361" s="664">
        <v>180000</v>
      </c>
      <c r="J361" s="700"/>
    </row>
    <row r="362" spans="1:10">
      <c r="A362" s="657">
        <v>305</v>
      </c>
      <c r="B362" s="658">
        <v>200</v>
      </c>
      <c r="C362" s="658">
        <v>100</v>
      </c>
      <c r="D362" s="658">
        <v>600</v>
      </c>
      <c r="E362" s="658">
        <v>30</v>
      </c>
      <c r="F362" s="666">
        <v>40</v>
      </c>
      <c r="G362" s="663" t="s">
        <v>1508</v>
      </c>
      <c r="H362" s="664">
        <v>25511</v>
      </c>
      <c r="I362" s="664">
        <v>25511</v>
      </c>
      <c r="J362" s="700"/>
    </row>
    <row r="363" spans="1:10">
      <c r="A363" s="657">
        <v>305</v>
      </c>
      <c r="B363" s="658">
        <v>200</v>
      </c>
      <c r="C363" s="658">
        <v>100</v>
      </c>
      <c r="D363" s="658">
        <v>600</v>
      </c>
      <c r="E363" s="658">
        <v>30</v>
      </c>
      <c r="F363" s="666">
        <v>45</v>
      </c>
      <c r="G363" s="663" t="s">
        <v>1509</v>
      </c>
      <c r="H363" s="664">
        <v>2500</v>
      </c>
      <c r="I363" s="664">
        <v>2500</v>
      </c>
      <c r="J363" s="700"/>
    </row>
    <row r="364" spans="1:10">
      <c r="A364" s="657">
        <v>305</v>
      </c>
      <c r="B364" s="658">
        <v>200</v>
      </c>
      <c r="C364" s="658">
        <v>100</v>
      </c>
      <c r="D364" s="658">
        <v>600</v>
      </c>
      <c r="E364" s="658">
        <v>30</v>
      </c>
      <c r="F364" s="666">
        <v>50</v>
      </c>
      <c r="G364" s="663" t="s">
        <v>1510</v>
      </c>
      <c r="H364" s="664">
        <v>233746</v>
      </c>
      <c r="I364" s="664">
        <v>299174</v>
      </c>
      <c r="J364" s="700"/>
    </row>
    <row r="365" spans="1:10">
      <c r="A365" s="657">
        <v>305</v>
      </c>
      <c r="B365" s="658">
        <v>200</v>
      </c>
      <c r="C365" s="658">
        <v>100</v>
      </c>
      <c r="D365" s="658">
        <v>600</v>
      </c>
      <c r="E365" s="658">
        <v>30</v>
      </c>
      <c r="F365" s="666">
        <v>55</v>
      </c>
      <c r="G365" s="663" t="s">
        <v>1511</v>
      </c>
      <c r="H365" s="664">
        <v>3000</v>
      </c>
      <c r="I365" s="664">
        <v>27812</v>
      </c>
      <c r="J365" s="700"/>
    </row>
    <row r="366" spans="1:10">
      <c r="A366" s="657">
        <v>305</v>
      </c>
      <c r="B366" s="658">
        <v>200</v>
      </c>
      <c r="C366" s="658">
        <v>100</v>
      </c>
      <c r="D366" s="658">
        <v>600</v>
      </c>
      <c r="E366" s="658">
        <v>30</v>
      </c>
      <c r="F366" s="666">
        <v>60</v>
      </c>
      <c r="G366" s="663" t="s">
        <v>1512</v>
      </c>
      <c r="H366" s="664">
        <v>0</v>
      </c>
      <c r="I366" s="664">
        <v>0</v>
      </c>
      <c r="J366" s="700"/>
    </row>
    <row r="367" spans="1:10">
      <c r="A367" s="657">
        <v>305</v>
      </c>
      <c r="B367" s="658">
        <v>200</v>
      </c>
      <c r="C367" s="658">
        <v>100</v>
      </c>
      <c r="D367" s="658">
        <v>600</v>
      </c>
      <c r="E367" s="658">
        <v>30</v>
      </c>
      <c r="F367" s="666">
        <v>65</v>
      </c>
      <c r="G367" s="663" t="s">
        <v>1513</v>
      </c>
      <c r="H367" s="664">
        <v>48480</v>
      </c>
      <c r="I367" s="664">
        <v>96340</v>
      </c>
      <c r="J367" s="700"/>
    </row>
    <row r="368" spans="1:10">
      <c r="A368" s="657">
        <v>305</v>
      </c>
      <c r="B368" s="658">
        <v>200</v>
      </c>
      <c r="C368" s="658">
        <v>100</v>
      </c>
      <c r="D368" s="658">
        <v>600</v>
      </c>
      <c r="E368" s="658">
        <v>30</v>
      </c>
      <c r="F368" s="666">
        <v>80</v>
      </c>
      <c r="G368" s="663" t="s">
        <v>1514</v>
      </c>
      <c r="H368" s="664">
        <v>0</v>
      </c>
      <c r="I368" s="664">
        <v>0</v>
      </c>
      <c r="J368" s="700"/>
    </row>
    <row r="369" spans="1:10">
      <c r="A369" s="657">
        <v>305</v>
      </c>
      <c r="B369" s="658">
        <v>200</v>
      </c>
      <c r="C369" s="658">
        <v>100</v>
      </c>
      <c r="D369" s="658">
        <v>600</v>
      </c>
      <c r="E369" s="658">
        <v>30</v>
      </c>
      <c r="F369" s="666">
        <v>90</v>
      </c>
      <c r="G369" s="663" t="s">
        <v>1500</v>
      </c>
      <c r="H369" s="664">
        <v>772000</v>
      </c>
      <c r="I369" s="664">
        <v>760808</v>
      </c>
      <c r="J369" s="700"/>
    </row>
    <row r="370" spans="1:10" ht="25.5">
      <c r="A370" s="657">
        <v>305</v>
      </c>
      <c r="B370" s="658">
        <v>200</v>
      </c>
      <c r="C370" s="658">
        <v>200</v>
      </c>
      <c r="D370" s="658"/>
      <c r="E370" s="658"/>
      <c r="F370" s="658"/>
      <c r="G370" s="659" t="s">
        <v>1515</v>
      </c>
      <c r="H370" s="660">
        <v>0</v>
      </c>
      <c r="I370" s="660">
        <v>0</v>
      </c>
      <c r="J370" s="700"/>
    </row>
    <row r="371" spans="1:10" ht="25.5">
      <c r="A371" s="657">
        <v>305</v>
      </c>
      <c r="B371" s="658">
        <v>200</v>
      </c>
      <c r="C371" s="658">
        <v>200</v>
      </c>
      <c r="D371" s="666">
        <v>100</v>
      </c>
      <c r="E371" s="666"/>
      <c r="F371" s="666"/>
      <c r="G371" s="663" t="s">
        <v>1516</v>
      </c>
      <c r="H371" s="664">
        <v>1900</v>
      </c>
      <c r="I371" s="664">
        <v>2000</v>
      </c>
      <c r="J371" s="700" t="s">
        <v>368</v>
      </c>
    </row>
    <row r="372" spans="1:10">
      <c r="A372" s="657">
        <v>305</v>
      </c>
      <c r="B372" s="658">
        <v>200</v>
      </c>
      <c r="C372" s="658">
        <v>200</v>
      </c>
      <c r="D372" s="666">
        <v>200</v>
      </c>
      <c r="E372" s="666"/>
      <c r="F372" s="666"/>
      <c r="G372" s="663" t="s">
        <v>1517</v>
      </c>
      <c r="H372" s="664">
        <v>0</v>
      </c>
      <c r="I372" s="664">
        <v>0</v>
      </c>
      <c r="J372" s="700" t="s">
        <v>371</v>
      </c>
    </row>
    <row r="373" spans="1:10" ht="25.5">
      <c r="A373" s="657">
        <v>305</v>
      </c>
      <c r="B373" s="658">
        <v>200</v>
      </c>
      <c r="C373" s="658">
        <v>200</v>
      </c>
      <c r="D373" s="658">
        <v>300</v>
      </c>
      <c r="E373" s="658"/>
      <c r="F373" s="658"/>
      <c r="G373" s="659" t="s">
        <v>1518</v>
      </c>
      <c r="H373" s="660">
        <v>0</v>
      </c>
      <c r="I373" s="660">
        <v>0</v>
      </c>
      <c r="J373" s="700"/>
    </row>
    <row r="374" spans="1:10">
      <c r="A374" s="657">
        <v>305</v>
      </c>
      <c r="B374" s="658">
        <v>200</v>
      </c>
      <c r="C374" s="658">
        <v>200</v>
      </c>
      <c r="D374" s="658">
        <v>300</v>
      </c>
      <c r="E374" s="658">
        <v>10</v>
      </c>
      <c r="F374" s="658"/>
      <c r="G374" s="659" t="s">
        <v>1519</v>
      </c>
      <c r="H374" s="660">
        <v>0</v>
      </c>
      <c r="I374" s="660">
        <v>0</v>
      </c>
      <c r="J374" s="700" t="s">
        <v>3381</v>
      </c>
    </row>
    <row r="375" spans="1:10">
      <c r="A375" s="657">
        <v>305</v>
      </c>
      <c r="B375" s="658">
        <v>200</v>
      </c>
      <c r="C375" s="658">
        <v>200</v>
      </c>
      <c r="D375" s="658">
        <v>300</v>
      </c>
      <c r="E375" s="658">
        <v>10</v>
      </c>
      <c r="F375" s="666">
        <v>5</v>
      </c>
      <c r="G375" s="663" t="s">
        <v>1520</v>
      </c>
      <c r="H375" s="664">
        <v>9000</v>
      </c>
      <c r="I375" s="664">
        <v>9000</v>
      </c>
      <c r="J375" s="700"/>
    </row>
    <row r="376" spans="1:10">
      <c r="A376" s="657">
        <v>305</v>
      </c>
      <c r="B376" s="658">
        <v>200</v>
      </c>
      <c r="C376" s="658">
        <v>200</v>
      </c>
      <c r="D376" s="658">
        <v>300</v>
      </c>
      <c r="E376" s="658">
        <v>10</v>
      </c>
      <c r="F376" s="666">
        <v>10</v>
      </c>
      <c r="G376" s="663" t="s">
        <v>1521</v>
      </c>
      <c r="H376" s="664">
        <v>0</v>
      </c>
      <c r="I376" s="664">
        <v>0</v>
      </c>
      <c r="J376" s="700"/>
    </row>
    <row r="377" spans="1:10">
      <c r="A377" s="657">
        <v>305</v>
      </c>
      <c r="B377" s="658">
        <v>200</v>
      </c>
      <c r="C377" s="658">
        <v>200</v>
      </c>
      <c r="D377" s="658">
        <v>300</v>
      </c>
      <c r="E377" s="658">
        <v>10</v>
      </c>
      <c r="F377" s="666">
        <v>15</v>
      </c>
      <c r="G377" s="663" t="s">
        <v>1522</v>
      </c>
      <c r="H377" s="664">
        <v>43200</v>
      </c>
      <c r="I377" s="664">
        <v>43200</v>
      </c>
      <c r="J377" s="700"/>
    </row>
    <row r="378" spans="1:10">
      <c r="A378" s="657">
        <v>305</v>
      </c>
      <c r="B378" s="658">
        <v>200</v>
      </c>
      <c r="C378" s="658">
        <v>200</v>
      </c>
      <c r="D378" s="658">
        <v>300</v>
      </c>
      <c r="E378" s="658">
        <v>10</v>
      </c>
      <c r="F378" s="666">
        <v>20</v>
      </c>
      <c r="G378" s="663" t="s">
        <v>1523</v>
      </c>
      <c r="H378" s="664">
        <v>0</v>
      </c>
      <c r="I378" s="664">
        <v>0</v>
      </c>
      <c r="J378" s="700"/>
    </row>
    <row r="379" spans="1:10">
      <c r="A379" s="657">
        <v>305</v>
      </c>
      <c r="B379" s="658">
        <v>200</v>
      </c>
      <c r="C379" s="658">
        <v>200</v>
      </c>
      <c r="D379" s="658">
        <v>300</v>
      </c>
      <c r="E379" s="658">
        <v>10</v>
      </c>
      <c r="F379" s="666">
        <v>90</v>
      </c>
      <c r="G379" s="663" t="s">
        <v>487</v>
      </c>
      <c r="H379" s="664">
        <v>0</v>
      </c>
      <c r="I379" s="664">
        <v>0</v>
      </c>
      <c r="J379" s="700"/>
    </row>
    <row r="380" spans="1:10" ht="25.5">
      <c r="A380" s="657">
        <v>305</v>
      </c>
      <c r="B380" s="658">
        <v>200</v>
      </c>
      <c r="C380" s="658">
        <v>200</v>
      </c>
      <c r="D380" s="658">
        <v>300</v>
      </c>
      <c r="E380" s="666">
        <v>20</v>
      </c>
      <c r="F380" s="666"/>
      <c r="G380" s="663" t="s">
        <v>488</v>
      </c>
      <c r="H380" s="664">
        <v>0</v>
      </c>
      <c r="I380" s="664">
        <v>0</v>
      </c>
      <c r="J380" s="700" t="s">
        <v>3383</v>
      </c>
    </row>
    <row r="381" spans="1:10">
      <c r="A381" s="657">
        <v>305</v>
      </c>
      <c r="B381" s="658">
        <v>200</v>
      </c>
      <c r="C381" s="658">
        <v>200</v>
      </c>
      <c r="D381" s="658">
        <v>300</v>
      </c>
      <c r="E381" s="666">
        <v>30</v>
      </c>
      <c r="F381" s="666"/>
      <c r="G381" s="663" t="s">
        <v>3176</v>
      </c>
      <c r="H381" s="664">
        <v>0</v>
      </c>
      <c r="I381" s="664">
        <v>0</v>
      </c>
      <c r="J381" s="700" t="s">
        <v>3385</v>
      </c>
    </row>
    <row r="382" spans="1:10">
      <c r="A382" s="657">
        <v>305</v>
      </c>
      <c r="B382" s="658">
        <v>200</v>
      </c>
      <c r="C382" s="658">
        <v>200</v>
      </c>
      <c r="D382" s="658">
        <v>300</v>
      </c>
      <c r="E382" s="666">
        <v>40</v>
      </c>
      <c r="F382" s="666"/>
      <c r="G382" s="663" t="s">
        <v>3177</v>
      </c>
      <c r="H382" s="664">
        <v>300000</v>
      </c>
      <c r="I382" s="664">
        <v>400000</v>
      </c>
      <c r="J382" s="700" t="s">
        <v>3387</v>
      </c>
    </row>
    <row r="383" spans="1:10" ht="25.5">
      <c r="A383" s="657">
        <v>305</v>
      </c>
      <c r="B383" s="658">
        <v>200</v>
      </c>
      <c r="C383" s="658">
        <v>200</v>
      </c>
      <c r="D383" s="658">
        <v>300</v>
      </c>
      <c r="E383" s="658">
        <v>50</v>
      </c>
      <c r="F383" s="658"/>
      <c r="G383" s="659" t="s">
        <v>3178</v>
      </c>
      <c r="H383" s="660">
        <v>0</v>
      </c>
      <c r="I383" s="660">
        <v>0</v>
      </c>
      <c r="J383" s="700" t="s">
        <v>1877</v>
      </c>
    </row>
    <row r="384" spans="1:10">
      <c r="A384" s="657">
        <v>305</v>
      </c>
      <c r="B384" s="658">
        <v>200</v>
      </c>
      <c r="C384" s="658">
        <v>200</v>
      </c>
      <c r="D384" s="658">
        <v>300</v>
      </c>
      <c r="E384" s="658">
        <v>50</v>
      </c>
      <c r="F384" s="666">
        <v>10</v>
      </c>
      <c r="G384" s="663" t="s">
        <v>3179</v>
      </c>
      <c r="H384" s="664">
        <v>0</v>
      </c>
      <c r="I384" s="664">
        <v>0</v>
      </c>
      <c r="J384" s="700"/>
    </row>
    <row r="385" spans="1:10" ht="25.5">
      <c r="A385" s="657">
        <v>305</v>
      </c>
      <c r="B385" s="658">
        <v>200</v>
      </c>
      <c r="C385" s="658">
        <v>200</v>
      </c>
      <c r="D385" s="658">
        <v>300</v>
      </c>
      <c r="E385" s="658">
        <v>50</v>
      </c>
      <c r="F385" s="666">
        <v>20</v>
      </c>
      <c r="G385" s="663" t="s">
        <v>3180</v>
      </c>
      <c r="H385" s="664">
        <v>25000</v>
      </c>
      <c r="I385" s="664">
        <v>25000</v>
      </c>
      <c r="J385" s="700"/>
    </row>
    <row r="386" spans="1:10">
      <c r="A386" s="657">
        <v>305</v>
      </c>
      <c r="B386" s="658">
        <v>200</v>
      </c>
      <c r="C386" s="658">
        <v>200</v>
      </c>
      <c r="D386" s="658">
        <v>300</v>
      </c>
      <c r="E386" s="658">
        <v>50</v>
      </c>
      <c r="F386" s="666">
        <v>30</v>
      </c>
      <c r="G386" s="663" t="s">
        <v>3181</v>
      </c>
      <c r="H386" s="664">
        <v>0</v>
      </c>
      <c r="I386" s="664">
        <v>0</v>
      </c>
      <c r="J386" s="700"/>
    </row>
    <row r="387" spans="1:10">
      <c r="A387" s="657">
        <v>305</v>
      </c>
      <c r="B387" s="658">
        <v>200</v>
      </c>
      <c r="C387" s="658">
        <v>200</v>
      </c>
      <c r="D387" s="658">
        <v>300</v>
      </c>
      <c r="E387" s="658">
        <v>50</v>
      </c>
      <c r="F387" s="666">
        <v>40</v>
      </c>
      <c r="G387" s="663" t="s">
        <v>3182</v>
      </c>
      <c r="H387" s="664">
        <v>0</v>
      </c>
      <c r="I387" s="664">
        <v>0</v>
      </c>
      <c r="J387" s="700"/>
    </row>
    <row r="388" spans="1:10" ht="25.5">
      <c r="A388" s="657">
        <v>305</v>
      </c>
      <c r="B388" s="658">
        <v>200</v>
      </c>
      <c r="C388" s="658">
        <v>200</v>
      </c>
      <c r="D388" s="658">
        <v>300</v>
      </c>
      <c r="E388" s="658">
        <v>50</v>
      </c>
      <c r="F388" s="666">
        <v>90</v>
      </c>
      <c r="G388" s="663" t="s">
        <v>3178</v>
      </c>
      <c r="H388" s="664">
        <v>0</v>
      </c>
      <c r="I388" s="664">
        <v>0</v>
      </c>
      <c r="J388" s="700"/>
    </row>
    <row r="389" spans="1:10" ht="25.5">
      <c r="A389" s="657">
        <v>305</v>
      </c>
      <c r="B389" s="658">
        <v>200</v>
      </c>
      <c r="C389" s="658">
        <v>200</v>
      </c>
      <c r="D389" s="658">
        <v>400</v>
      </c>
      <c r="E389" s="658"/>
      <c r="F389" s="658"/>
      <c r="G389" s="659" t="s">
        <v>3183</v>
      </c>
      <c r="H389" s="660">
        <v>0</v>
      </c>
      <c r="I389" s="660">
        <v>0</v>
      </c>
      <c r="J389" s="700"/>
    </row>
    <row r="390" spans="1:10" ht="25.5">
      <c r="A390" s="657">
        <v>305</v>
      </c>
      <c r="B390" s="658">
        <v>200</v>
      </c>
      <c r="C390" s="658">
        <v>200</v>
      </c>
      <c r="D390" s="658">
        <v>400</v>
      </c>
      <c r="E390" s="666">
        <v>10</v>
      </c>
      <c r="F390" s="666"/>
      <c r="G390" s="663" t="s">
        <v>3184</v>
      </c>
      <c r="H390" s="664">
        <v>0</v>
      </c>
      <c r="I390" s="664">
        <v>0</v>
      </c>
      <c r="J390" s="700" t="s">
        <v>1882</v>
      </c>
    </row>
    <row r="391" spans="1:10" ht="25.5">
      <c r="A391" s="657">
        <v>305</v>
      </c>
      <c r="B391" s="658">
        <v>200</v>
      </c>
      <c r="C391" s="658">
        <v>200</v>
      </c>
      <c r="D391" s="658">
        <v>400</v>
      </c>
      <c r="E391" s="666">
        <v>20</v>
      </c>
      <c r="F391" s="666"/>
      <c r="G391" s="663" t="s">
        <v>3185</v>
      </c>
      <c r="H391" s="664">
        <v>0</v>
      </c>
      <c r="I391" s="664">
        <v>0</v>
      </c>
      <c r="J391" s="700" t="s">
        <v>3396</v>
      </c>
    </row>
    <row r="392" spans="1:10" ht="25.5">
      <c r="A392" s="657">
        <v>305</v>
      </c>
      <c r="B392" s="658">
        <v>200</v>
      </c>
      <c r="C392" s="658">
        <v>200</v>
      </c>
      <c r="D392" s="658">
        <v>400</v>
      </c>
      <c r="E392" s="666">
        <v>30</v>
      </c>
      <c r="F392" s="666"/>
      <c r="G392" s="663" t="s">
        <v>3186</v>
      </c>
      <c r="H392" s="664">
        <v>0</v>
      </c>
      <c r="I392" s="664">
        <v>0</v>
      </c>
      <c r="J392" s="700" t="s">
        <v>3399</v>
      </c>
    </row>
    <row r="393" spans="1:10">
      <c r="A393" s="657">
        <v>305</v>
      </c>
      <c r="B393" s="658">
        <v>200</v>
      </c>
      <c r="C393" s="658">
        <v>300</v>
      </c>
      <c r="D393" s="658"/>
      <c r="E393" s="658"/>
      <c r="F393" s="658"/>
      <c r="G393" s="659" t="s">
        <v>3187</v>
      </c>
      <c r="H393" s="660">
        <v>0</v>
      </c>
      <c r="I393" s="660">
        <v>0</v>
      </c>
      <c r="J393" s="700"/>
    </row>
    <row r="394" spans="1:10">
      <c r="A394" s="657">
        <v>305</v>
      </c>
      <c r="B394" s="658">
        <v>200</v>
      </c>
      <c r="C394" s="658">
        <v>300</v>
      </c>
      <c r="D394" s="666">
        <v>100</v>
      </c>
      <c r="E394" s="666"/>
      <c r="F394" s="666"/>
      <c r="G394" s="663" t="s">
        <v>871</v>
      </c>
      <c r="H394" s="664">
        <v>2000</v>
      </c>
      <c r="I394" s="664">
        <v>2000</v>
      </c>
      <c r="J394" s="700" t="s">
        <v>3404</v>
      </c>
    </row>
    <row r="395" spans="1:10">
      <c r="A395" s="657">
        <v>305</v>
      </c>
      <c r="B395" s="658">
        <v>200</v>
      </c>
      <c r="C395" s="658">
        <v>300</v>
      </c>
      <c r="D395" s="666">
        <v>200</v>
      </c>
      <c r="E395" s="666"/>
      <c r="F395" s="666"/>
      <c r="G395" s="663" t="s">
        <v>872</v>
      </c>
      <c r="H395" s="664">
        <v>64000</v>
      </c>
      <c r="I395" s="664">
        <v>64000</v>
      </c>
      <c r="J395" s="700" t="s">
        <v>1917</v>
      </c>
    </row>
    <row r="396" spans="1:10" s="656" customFormat="1">
      <c r="A396" s="651">
        <v>310</v>
      </c>
      <c r="B396" s="652">
        <v>0</v>
      </c>
      <c r="C396" s="652">
        <v>0</v>
      </c>
      <c r="D396" s="652">
        <v>0</v>
      </c>
      <c r="E396" s="652">
        <v>0</v>
      </c>
      <c r="F396" s="652">
        <v>0</v>
      </c>
      <c r="G396" s="695" t="s">
        <v>873</v>
      </c>
      <c r="H396" s="697">
        <v>0</v>
      </c>
      <c r="I396" s="697">
        <v>0</v>
      </c>
      <c r="J396" s="696"/>
    </row>
    <row r="397" spans="1:10">
      <c r="A397" s="657">
        <v>310</v>
      </c>
      <c r="B397" s="666">
        <v>100</v>
      </c>
      <c r="C397" s="666"/>
      <c r="D397" s="666"/>
      <c r="E397" s="666"/>
      <c r="F397" s="666"/>
      <c r="G397" s="663" t="s">
        <v>874</v>
      </c>
      <c r="H397" s="664">
        <v>45000</v>
      </c>
      <c r="I397" s="664">
        <v>45000</v>
      </c>
      <c r="J397" s="700" t="s">
        <v>1921</v>
      </c>
    </row>
    <row r="398" spans="1:10">
      <c r="A398" s="657">
        <v>310</v>
      </c>
      <c r="B398" s="658">
        <v>200</v>
      </c>
      <c r="C398" s="658"/>
      <c r="D398" s="658"/>
      <c r="E398" s="658"/>
      <c r="F398" s="658"/>
      <c r="G398" s="659" t="s">
        <v>875</v>
      </c>
      <c r="H398" s="660">
        <v>0</v>
      </c>
      <c r="I398" s="660">
        <v>0</v>
      </c>
      <c r="J398" s="700" t="s">
        <v>1924</v>
      </c>
    </row>
    <row r="399" spans="1:10">
      <c r="A399" s="657">
        <v>310</v>
      </c>
      <c r="B399" s="658">
        <v>200</v>
      </c>
      <c r="C399" s="666">
        <v>100</v>
      </c>
      <c r="D399" s="666"/>
      <c r="E399" s="666"/>
      <c r="F399" s="666"/>
      <c r="G399" s="663" t="s">
        <v>876</v>
      </c>
      <c r="H399" s="664">
        <v>35088</v>
      </c>
      <c r="I399" s="664">
        <v>35088</v>
      </c>
      <c r="J399" s="700"/>
    </row>
    <row r="400" spans="1:10">
      <c r="A400" s="657">
        <v>310</v>
      </c>
      <c r="B400" s="658">
        <v>200</v>
      </c>
      <c r="C400" s="666">
        <v>200</v>
      </c>
      <c r="D400" s="666"/>
      <c r="E400" s="666"/>
      <c r="F400" s="666"/>
      <c r="G400" s="663" t="s">
        <v>877</v>
      </c>
      <c r="H400" s="664">
        <v>192656</v>
      </c>
      <c r="I400" s="664">
        <v>192656</v>
      </c>
      <c r="J400" s="700"/>
    </row>
    <row r="401" spans="1:10">
      <c r="A401" s="657">
        <v>310</v>
      </c>
      <c r="B401" s="658">
        <v>200</v>
      </c>
      <c r="C401" s="666">
        <v>300</v>
      </c>
      <c r="D401" s="666"/>
      <c r="E401" s="666"/>
      <c r="F401" s="666"/>
      <c r="G401" s="663" t="s">
        <v>878</v>
      </c>
      <c r="H401" s="664">
        <v>0</v>
      </c>
      <c r="I401" s="664">
        <v>0</v>
      </c>
      <c r="J401" s="700"/>
    </row>
    <row r="402" spans="1:10" ht="25.5">
      <c r="A402" s="657">
        <v>310</v>
      </c>
      <c r="B402" s="666">
        <v>300</v>
      </c>
      <c r="C402" s="666"/>
      <c r="D402" s="666"/>
      <c r="E402" s="666"/>
      <c r="F402" s="666"/>
      <c r="G402" s="663" t="s">
        <v>879</v>
      </c>
      <c r="H402" s="664">
        <v>1186605</v>
      </c>
      <c r="I402" s="664">
        <v>1186605</v>
      </c>
      <c r="J402" s="700" t="s">
        <v>3407</v>
      </c>
    </row>
    <row r="403" spans="1:10">
      <c r="A403" s="657">
        <v>310</v>
      </c>
      <c r="B403" s="666">
        <v>400</v>
      </c>
      <c r="C403" s="666"/>
      <c r="D403" s="666"/>
      <c r="E403" s="666"/>
      <c r="F403" s="666"/>
      <c r="G403" s="663" t="s">
        <v>880</v>
      </c>
      <c r="H403" s="664">
        <v>0</v>
      </c>
      <c r="I403" s="664">
        <v>0</v>
      </c>
      <c r="J403" s="700" t="s">
        <v>3409</v>
      </c>
    </row>
    <row r="404" spans="1:10">
      <c r="A404" s="657">
        <v>310</v>
      </c>
      <c r="B404" s="666">
        <v>500</v>
      </c>
      <c r="C404" s="666"/>
      <c r="D404" s="666"/>
      <c r="E404" s="666"/>
      <c r="F404" s="666"/>
      <c r="G404" s="663" t="s">
        <v>881</v>
      </c>
      <c r="H404" s="664">
        <v>5000</v>
      </c>
      <c r="I404" s="664">
        <v>5500</v>
      </c>
      <c r="J404" s="700" t="s">
        <v>3412</v>
      </c>
    </row>
    <row r="405" spans="1:10">
      <c r="A405" s="657">
        <v>310</v>
      </c>
      <c r="B405" s="658">
        <v>600</v>
      </c>
      <c r="C405" s="658"/>
      <c r="D405" s="658"/>
      <c r="E405" s="658"/>
      <c r="F405" s="658"/>
      <c r="G405" s="659" t="s">
        <v>882</v>
      </c>
      <c r="H405" s="660">
        <v>0</v>
      </c>
      <c r="I405" s="660">
        <v>0</v>
      </c>
      <c r="J405" s="700" t="s">
        <v>3415</v>
      </c>
    </row>
    <row r="406" spans="1:10">
      <c r="A406" s="657">
        <v>310</v>
      </c>
      <c r="B406" s="658">
        <v>600</v>
      </c>
      <c r="C406" s="666">
        <v>100</v>
      </c>
      <c r="D406" s="666"/>
      <c r="E406" s="666"/>
      <c r="F406" s="666"/>
      <c r="G406" s="663" t="s">
        <v>883</v>
      </c>
      <c r="H406" s="664">
        <v>110000</v>
      </c>
      <c r="I406" s="664">
        <v>110000</v>
      </c>
      <c r="J406" s="700"/>
    </row>
    <row r="407" spans="1:10">
      <c r="A407" s="657">
        <v>310</v>
      </c>
      <c r="B407" s="658">
        <v>600</v>
      </c>
      <c r="C407" s="666">
        <v>200</v>
      </c>
      <c r="D407" s="666"/>
      <c r="E407" s="666"/>
      <c r="F407" s="666"/>
      <c r="G407" s="663" t="s">
        <v>884</v>
      </c>
      <c r="H407" s="664">
        <v>3500</v>
      </c>
      <c r="I407" s="664">
        <v>33500</v>
      </c>
      <c r="J407" s="700"/>
    </row>
    <row r="408" spans="1:10">
      <c r="A408" s="657">
        <v>310</v>
      </c>
      <c r="B408" s="658">
        <v>600</v>
      </c>
      <c r="C408" s="666">
        <v>300</v>
      </c>
      <c r="D408" s="666"/>
      <c r="E408" s="666"/>
      <c r="F408" s="666"/>
      <c r="G408" s="663" t="s">
        <v>882</v>
      </c>
      <c r="H408" s="664">
        <v>1000</v>
      </c>
      <c r="I408" s="664">
        <v>1000</v>
      </c>
      <c r="J408" s="700"/>
    </row>
    <row r="409" spans="1:10" ht="25.5">
      <c r="A409" s="657">
        <v>310</v>
      </c>
      <c r="B409" s="666">
        <v>700</v>
      </c>
      <c r="C409" s="666"/>
      <c r="D409" s="666"/>
      <c r="E409" s="666"/>
      <c r="F409" s="666"/>
      <c r="G409" s="663" t="s">
        <v>885</v>
      </c>
      <c r="H409" s="664">
        <v>0</v>
      </c>
      <c r="I409" s="664">
        <v>0</v>
      </c>
      <c r="J409" s="700" t="s">
        <v>3418</v>
      </c>
    </row>
    <row r="410" spans="1:10" s="656" customFormat="1">
      <c r="A410" s="651">
        <v>315</v>
      </c>
      <c r="B410" s="652">
        <v>0</v>
      </c>
      <c r="C410" s="652">
        <v>0</v>
      </c>
      <c r="D410" s="652">
        <v>0</v>
      </c>
      <c r="E410" s="652">
        <v>0</v>
      </c>
      <c r="F410" s="652">
        <v>0</v>
      </c>
      <c r="G410" s="695" t="s">
        <v>614</v>
      </c>
      <c r="H410" s="697">
        <v>0</v>
      </c>
      <c r="I410" s="697">
        <v>0</v>
      </c>
      <c r="J410" s="696"/>
    </row>
    <row r="411" spans="1:10">
      <c r="A411" s="657">
        <v>315</v>
      </c>
      <c r="B411" s="658">
        <v>100</v>
      </c>
      <c r="C411" s="658"/>
      <c r="D411" s="658"/>
      <c r="E411" s="658"/>
      <c r="F411" s="658"/>
      <c r="G411" s="659" t="s">
        <v>886</v>
      </c>
      <c r="H411" s="660">
        <v>0</v>
      </c>
      <c r="I411" s="660">
        <v>0</v>
      </c>
      <c r="J411" s="700" t="s">
        <v>3423</v>
      </c>
    </row>
    <row r="412" spans="1:10">
      <c r="A412" s="657">
        <v>315</v>
      </c>
      <c r="B412" s="658">
        <v>100</v>
      </c>
      <c r="C412" s="666">
        <v>100</v>
      </c>
      <c r="D412" s="666"/>
      <c r="E412" s="666"/>
      <c r="F412" s="666"/>
      <c r="G412" s="663" t="s">
        <v>887</v>
      </c>
      <c r="H412" s="664">
        <v>28000</v>
      </c>
      <c r="I412" s="664">
        <v>28000</v>
      </c>
      <c r="J412" s="700"/>
    </row>
    <row r="413" spans="1:10">
      <c r="A413" s="657">
        <v>315</v>
      </c>
      <c r="B413" s="658">
        <v>100</v>
      </c>
      <c r="C413" s="666">
        <v>200</v>
      </c>
      <c r="D413" s="666"/>
      <c r="E413" s="666"/>
      <c r="F413" s="666"/>
      <c r="G413" s="663" t="s">
        <v>888</v>
      </c>
      <c r="H413" s="664">
        <v>8000</v>
      </c>
      <c r="I413" s="664">
        <v>9000</v>
      </c>
      <c r="J413" s="700"/>
    </row>
    <row r="414" spans="1:10">
      <c r="A414" s="657">
        <v>315</v>
      </c>
      <c r="B414" s="658">
        <v>200</v>
      </c>
      <c r="C414" s="658"/>
      <c r="D414" s="658"/>
      <c r="E414" s="658"/>
      <c r="F414" s="658"/>
      <c r="G414" s="659" t="s">
        <v>889</v>
      </c>
      <c r="H414" s="660">
        <v>0</v>
      </c>
      <c r="I414" s="660">
        <v>0</v>
      </c>
      <c r="J414" s="700"/>
    </row>
    <row r="415" spans="1:10">
      <c r="A415" s="657">
        <v>315</v>
      </c>
      <c r="B415" s="658">
        <v>200</v>
      </c>
      <c r="C415" s="666">
        <v>100</v>
      </c>
      <c r="D415" s="666"/>
      <c r="E415" s="666"/>
      <c r="F415" s="666"/>
      <c r="G415" s="663" t="s">
        <v>890</v>
      </c>
      <c r="H415" s="664">
        <v>483540</v>
      </c>
      <c r="I415" s="664">
        <v>179590</v>
      </c>
      <c r="J415" s="700" t="s">
        <v>3428</v>
      </c>
    </row>
    <row r="416" spans="1:10">
      <c r="A416" s="657">
        <v>315</v>
      </c>
      <c r="B416" s="658">
        <v>200</v>
      </c>
      <c r="C416" s="658">
        <v>200</v>
      </c>
      <c r="D416" s="658"/>
      <c r="E416" s="658"/>
      <c r="F416" s="658"/>
      <c r="G416" s="659" t="s">
        <v>891</v>
      </c>
      <c r="H416" s="660">
        <v>0</v>
      </c>
      <c r="I416" s="660">
        <v>0</v>
      </c>
      <c r="J416" s="700" t="s">
        <v>3430</v>
      </c>
    </row>
    <row r="417" spans="1:10">
      <c r="A417" s="657">
        <v>315</v>
      </c>
      <c r="B417" s="658">
        <v>200</v>
      </c>
      <c r="C417" s="658">
        <v>200</v>
      </c>
      <c r="D417" s="666">
        <v>100</v>
      </c>
      <c r="E417" s="666"/>
      <c r="F417" s="666"/>
      <c r="G417" s="663" t="s">
        <v>892</v>
      </c>
      <c r="H417" s="664">
        <v>0</v>
      </c>
      <c r="I417" s="664">
        <v>0</v>
      </c>
      <c r="J417" s="700"/>
    </row>
    <row r="418" spans="1:10">
      <c r="A418" s="657">
        <v>315</v>
      </c>
      <c r="B418" s="658">
        <v>200</v>
      </c>
      <c r="C418" s="658">
        <v>200</v>
      </c>
      <c r="D418" s="666">
        <v>200</v>
      </c>
      <c r="E418" s="666"/>
      <c r="F418" s="666"/>
      <c r="G418" s="663" t="s">
        <v>893</v>
      </c>
      <c r="H418" s="664">
        <v>15000</v>
      </c>
      <c r="I418" s="664">
        <v>15000</v>
      </c>
      <c r="J418" s="700"/>
    </row>
    <row r="419" spans="1:10">
      <c r="A419" s="657">
        <v>315</v>
      </c>
      <c r="B419" s="658">
        <v>200</v>
      </c>
      <c r="C419" s="658">
        <v>200</v>
      </c>
      <c r="D419" s="666">
        <v>300</v>
      </c>
      <c r="E419" s="666"/>
      <c r="F419" s="666"/>
      <c r="G419" s="663" t="s">
        <v>894</v>
      </c>
      <c r="H419" s="664">
        <v>5689</v>
      </c>
      <c r="I419" s="664">
        <v>0</v>
      </c>
      <c r="J419" s="700"/>
    </row>
    <row r="420" spans="1:10">
      <c r="A420" s="657">
        <v>315</v>
      </c>
      <c r="B420" s="658">
        <v>200</v>
      </c>
      <c r="C420" s="658">
        <v>200</v>
      </c>
      <c r="D420" s="666">
        <v>900</v>
      </c>
      <c r="E420" s="666"/>
      <c r="F420" s="666"/>
      <c r="G420" s="663" t="s">
        <v>895</v>
      </c>
      <c r="H420" s="664">
        <v>0</v>
      </c>
      <c r="I420" s="664">
        <v>0</v>
      </c>
      <c r="J420" s="700"/>
    </row>
    <row r="421" spans="1:10">
      <c r="A421" s="657">
        <v>315</v>
      </c>
      <c r="B421" s="658">
        <v>300</v>
      </c>
      <c r="C421" s="658"/>
      <c r="D421" s="658"/>
      <c r="E421" s="658"/>
      <c r="F421" s="658"/>
      <c r="G421" s="659" t="s">
        <v>896</v>
      </c>
      <c r="H421" s="660">
        <v>0</v>
      </c>
      <c r="I421" s="660">
        <v>0</v>
      </c>
      <c r="J421" s="700"/>
    </row>
    <row r="422" spans="1:10">
      <c r="A422" s="657">
        <v>315</v>
      </c>
      <c r="B422" s="658">
        <v>300</v>
      </c>
      <c r="C422" s="658">
        <v>100</v>
      </c>
      <c r="D422" s="658"/>
      <c r="E422" s="658"/>
      <c r="F422" s="658"/>
      <c r="G422" s="659" t="s">
        <v>897</v>
      </c>
      <c r="H422" s="660">
        <v>0</v>
      </c>
      <c r="I422" s="660">
        <v>0</v>
      </c>
      <c r="J422" s="700" t="s">
        <v>2710</v>
      </c>
    </row>
    <row r="423" spans="1:10">
      <c r="A423" s="657">
        <v>315</v>
      </c>
      <c r="B423" s="658">
        <v>300</v>
      </c>
      <c r="C423" s="658">
        <v>100</v>
      </c>
      <c r="D423" s="666">
        <v>100</v>
      </c>
      <c r="E423" s="666"/>
      <c r="F423" s="666"/>
      <c r="G423" s="663" t="s">
        <v>898</v>
      </c>
      <c r="H423" s="664">
        <v>0</v>
      </c>
      <c r="I423" s="664">
        <v>0</v>
      </c>
      <c r="J423" s="700"/>
    </row>
    <row r="424" spans="1:10">
      <c r="A424" s="657">
        <v>315</v>
      </c>
      <c r="B424" s="658">
        <v>300</v>
      </c>
      <c r="C424" s="658">
        <v>100</v>
      </c>
      <c r="D424" s="666">
        <v>200</v>
      </c>
      <c r="E424" s="666"/>
      <c r="F424" s="666"/>
      <c r="G424" s="663" t="s">
        <v>899</v>
      </c>
      <c r="H424" s="664">
        <v>0</v>
      </c>
      <c r="I424" s="664">
        <v>0</v>
      </c>
      <c r="J424" s="700"/>
    </row>
    <row r="425" spans="1:10">
      <c r="A425" s="657">
        <v>315</v>
      </c>
      <c r="B425" s="658">
        <v>300</v>
      </c>
      <c r="C425" s="658">
        <v>200</v>
      </c>
      <c r="D425" s="658"/>
      <c r="E425" s="658"/>
      <c r="F425" s="658"/>
      <c r="G425" s="659" t="s">
        <v>900</v>
      </c>
      <c r="H425" s="660">
        <v>0</v>
      </c>
      <c r="I425" s="660">
        <v>0</v>
      </c>
      <c r="J425" s="700" t="s">
        <v>408</v>
      </c>
    </row>
    <row r="426" spans="1:10">
      <c r="A426" s="657">
        <v>315</v>
      </c>
      <c r="B426" s="658">
        <v>300</v>
      </c>
      <c r="C426" s="658">
        <v>200</v>
      </c>
      <c r="D426" s="666">
        <v>100</v>
      </c>
      <c r="E426" s="666"/>
      <c r="F426" s="666"/>
      <c r="G426" s="663" t="s">
        <v>898</v>
      </c>
      <c r="H426" s="664">
        <v>0</v>
      </c>
      <c r="I426" s="664">
        <v>0</v>
      </c>
      <c r="J426" s="700"/>
    </row>
    <row r="427" spans="1:10">
      <c r="A427" s="657">
        <v>315</v>
      </c>
      <c r="B427" s="658">
        <v>300</v>
      </c>
      <c r="C427" s="658">
        <v>200</v>
      </c>
      <c r="D427" s="666">
        <v>200</v>
      </c>
      <c r="E427" s="666"/>
      <c r="F427" s="666"/>
      <c r="G427" s="663" t="s">
        <v>899</v>
      </c>
      <c r="H427" s="664">
        <v>0</v>
      </c>
      <c r="I427" s="664">
        <v>0</v>
      </c>
      <c r="J427" s="700"/>
    </row>
    <row r="428" spans="1:10" ht="25.5">
      <c r="A428" s="657">
        <v>315</v>
      </c>
      <c r="B428" s="666">
        <v>400</v>
      </c>
      <c r="C428" s="666"/>
      <c r="D428" s="666"/>
      <c r="E428" s="666"/>
      <c r="F428" s="666"/>
      <c r="G428" s="663" t="s">
        <v>901</v>
      </c>
      <c r="H428" s="664">
        <v>0</v>
      </c>
      <c r="I428" s="664">
        <v>0</v>
      </c>
      <c r="J428" s="700" t="s">
        <v>410</v>
      </c>
    </row>
    <row r="429" spans="1:10" s="656" customFormat="1">
      <c r="A429" s="651">
        <v>320</v>
      </c>
      <c r="B429" s="652">
        <v>0</v>
      </c>
      <c r="C429" s="652">
        <v>0</v>
      </c>
      <c r="D429" s="652">
        <v>0</v>
      </c>
      <c r="E429" s="652">
        <v>0</v>
      </c>
      <c r="F429" s="652">
        <v>0</v>
      </c>
      <c r="G429" s="695" t="s">
        <v>902</v>
      </c>
      <c r="H429" s="697">
        <v>0</v>
      </c>
      <c r="I429" s="697">
        <v>0</v>
      </c>
      <c r="J429" s="696"/>
    </row>
    <row r="430" spans="1:10">
      <c r="A430" s="657">
        <v>320</v>
      </c>
      <c r="B430" s="658">
        <v>100</v>
      </c>
      <c r="C430" s="658"/>
      <c r="D430" s="658"/>
      <c r="E430" s="658"/>
      <c r="F430" s="658"/>
      <c r="G430" s="659" t="s">
        <v>903</v>
      </c>
      <c r="H430" s="660">
        <v>0</v>
      </c>
      <c r="I430" s="660">
        <v>0</v>
      </c>
      <c r="J430" s="700"/>
    </row>
    <row r="431" spans="1:10">
      <c r="A431" s="657">
        <v>320</v>
      </c>
      <c r="B431" s="658">
        <v>100</v>
      </c>
      <c r="C431" s="658">
        <v>100</v>
      </c>
      <c r="D431" s="658"/>
      <c r="E431" s="658"/>
      <c r="F431" s="658"/>
      <c r="G431" s="659" t="s">
        <v>904</v>
      </c>
      <c r="H431" s="660">
        <v>0</v>
      </c>
      <c r="I431" s="660">
        <v>0</v>
      </c>
      <c r="J431" s="700"/>
    </row>
    <row r="432" spans="1:10" ht="25.5">
      <c r="A432" s="657">
        <v>320</v>
      </c>
      <c r="B432" s="658">
        <v>100</v>
      </c>
      <c r="C432" s="658">
        <v>100</v>
      </c>
      <c r="D432" s="658">
        <v>100</v>
      </c>
      <c r="E432" s="658"/>
      <c r="F432" s="658"/>
      <c r="G432" s="659" t="s">
        <v>905</v>
      </c>
      <c r="H432" s="660">
        <v>0</v>
      </c>
      <c r="I432" s="660">
        <v>0</v>
      </c>
      <c r="J432" s="700" t="s">
        <v>421</v>
      </c>
    </row>
    <row r="433" spans="1:10">
      <c r="A433" s="657">
        <v>320</v>
      </c>
      <c r="B433" s="658">
        <v>100</v>
      </c>
      <c r="C433" s="658">
        <v>100</v>
      </c>
      <c r="D433" s="658">
        <v>100</v>
      </c>
      <c r="E433" s="666">
        <v>10</v>
      </c>
      <c r="F433" s="666"/>
      <c r="G433" s="718" t="s">
        <v>906</v>
      </c>
      <c r="H433" s="719">
        <v>6413271</v>
      </c>
      <c r="I433" s="719">
        <v>6061671</v>
      </c>
      <c r="J433" s="700"/>
    </row>
    <row r="434" spans="1:10">
      <c r="A434" s="657">
        <v>320</v>
      </c>
      <c r="B434" s="658">
        <v>100</v>
      </c>
      <c r="C434" s="658">
        <v>100</v>
      </c>
      <c r="D434" s="658">
        <v>100</v>
      </c>
      <c r="E434" s="666">
        <v>20</v>
      </c>
      <c r="F434" s="666"/>
      <c r="G434" s="718" t="s">
        <v>907</v>
      </c>
      <c r="H434" s="719">
        <v>2264380</v>
      </c>
      <c r="I434" s="719">
        <v>2110988</v>
      </c>
      <c r="J434" s="700"/>
    </row>
    <row r="435" spans="1:10">
      <c r="A435" s="657">
        <v>320</v>
      </c>
      <c r="B435" s="658">
        <v>100</v>
      </c>
      <c r="C435" s="658">
        <v>100</v>
      </c>
      <c r="D435" s="658">
        <v>100</v>
      </c>
      <c r="E435" s="658">
        <v>30</v>
      </c>
      <c r="F435" s="658"/>
      <c r="G435" s="720" t="s">
        <v>908</v>
      </c>
      <c r="H435" s="721">
        <v>0</v>
      </c>
      <c r="I435" s="721">
        <v>0</v>
      </c>
      <c r="J435" s="700"/>
    </row>
    <row r="436" spans="1:10">
      <c r="A436" s="657">
        <v>320</v>
      </c>
      <c r="B436" s="658">
        <v>100</v>
      </c>
      <c r="C436" s="658">
        <v>100</v>
      </c>
      <c r="D436" s="658">
        <v>100</v>
      </c>
      <c r="E436" s="658">
        <v>30</v>
      </c>
      <c r="F436" s="666">
        <v>5</v>
      </c>
      <c r="G436" s="718" t="s">
        <v>939</v>
      </c>
      <c r="H436" s="719">
        <v>247321</v>
      </c>
      <c r="I436" s="719">
        <v>515468</v>
      </c>
      <c r="J436" s="700"/>
    </row>
    <row r="437" spans="1:10">
      <c r="A437" s="657">
        <v>320</v>
      </c>
      <c r="B437" s="658">
        <v>100</v>
      </c>
      <c r="C437" s="658">
        <v>100</v>
      </c>
      <c r="D437" s="658">
        <v>100</v>
      </c>
      <c r="E437" s="658">
        <v>30</v>
      </c>
      <c r="F437" s="666">
        <v>10</v>
      </c>
      <c r="G437" s="718" t="s">
        <v>940</v>
      </c>
      <c r="H437" s="719">
        <v>0</v>
      </c>
      <c r="I437" s="719">
        <v>30000</v>
      </c>
      <c r="J437" s="700"/>
    </row>
    <row r="438" spans="1:10">
      <c r="A438" s="657">
        <v>320</v>
      </c>
      <c r="B438" s="658">
        <v>100</v>
      </c>
      <c r="C438" s="658">
        <v>100</v>
      </c>
      <c r="D438" s="658">
        <v>100</v>
      </c>
      <c r="E438" s="658">
        <v>40</v>
      </c>
      <c r="F438" s="658"/>
      <c r="G438" s="720" t="s">
        <v>941</v>
      </c>
      <c r="H438" s="721">
        <v>0</v>
      </c>
      <c r="I438" s="721">
        <v>0</v>
      </c>
      <c r="J438" s="700"/>
    </row>
    <row r="439" spans="1:10">
      <c r="A439" s="657">
        <v>320</v>
      </c>
      <c r="B439" s="658">
        <v>100</v>
      </c>
      <c r="C439" s="658">
        <v>100</v>
      </c>
      <c r="D439" s="658">
        <v>100</v>
      </c>
      <c r="E439" s="658">
        <v>40</v>
      </c>
      <c r="F439" s="666">
        <v>5</v>
      </c>
      <c r="G439" s="718" t="s">
        <v>942</v>
      </c>
      <c r="H439" s="719">
        <v>382783</v>
      </c>
      <c r="I439" s="719">
        <v>354989</v>
      </c>
      <c r="J439" s="700"/>
    </row>
    <row r="440" spans="1:10">
      <c r="A440" s="657">
        <v>320</v>
      </c>
      <c r="B440" s="658">
        <v>100</v>
      </c>
      <c r="C440" s="658">
        <v>100</v>
      </c>
      <c r="D440" s="658">
        <v>100</v>
      </c>
      <c r="E440" s="658">
        <v>40</v>
      </c>
      <c r="F440" s="666">
        <v>10</v>
      </c>
      <c r="G440" s="718" t="s">
        <v>943</v>
      </c>
      <c r="H440" s="719">
        <v>0</v>
      </c>
      <c r="I440" s="719">
        <v>0</v>
      </c>
      <c r="J440" s="700"/>
    </row>
    <row r="441" spans="1:10">
      <c r="A441" s="657">
        <v>320</v>
      </c>
      <c r="B441" s="658">
        <v>100</v>
      </c>
      <c r="C441" s="658">
        <v>100</v>
      </c>
      <c r="D441" s="658">
        <v>100</v>
      </c>
      <c r="E441" s="658">
        <v>50</v>
      </c>
      <c r="F441" s="658"/>
      <c r="G441" s="720" t="s">
        <v>944</v>
      </c>
      <c r="H441" s="721">
        <v>0</v>
      </c>
      <c r="I441" s="721">
        <v>0</v>
      </c>
      <c r="J441" s="700"/>
    </row>
    <row r="442" spans="1:10">
      <c r="A442" s="657">
        <v>320</v>
      </c>
      <c r="B442" s="658">
        <v>100</v>
      </c>
      <c r="C442" s="658">
        <v>100</v>
      </c>
      <c r="D442" s="658">
        <v>100</v>
      </c>
      <c r="E442" s="658">
        <v>50</v>
      </c>
      <c r="F442" s="666">
        <v>5</v>
      </c>
      <c r="G442" s="718" t="s">
        <v>947</v>
      </c>
      <c r="H442" s="719">
        <v>0</v>
      </c>
      <c r="I442" s="719">
        <v>0</v>
      </c>
      <c r="J442" s="700"/>
    </row>
    <row r="443" spans="1:10">
      <c r="A443" s="657">
        <v>320</v>
      </c>
      <c r="B443" s="658">
        <v>100</v>
      </c>
      <c r="C443" s="658">
        <v>100</v>
      </c>
      <c r="D443" s="658">
        <v>100</v>
      </c>
      <c r="E443" s="658">
        <v>50</v>
      </c>
      <c r="F443" s="666">
        <v>10</v>
      </c>
      <c r="G443" s="718" t="s">
        <v>948</v>
      </c>
      <c r="H443" s="719">
        <v>0</v>
      </c>
      <c r="I443" s="719">
        <v>0</v>
      </c>
      <c r="J443" s="700"/>
    </row>
    <row r="444" spans="1:10">
      <c r="A444" s="657">
        <v>320</v>
      </c>
      <c r="B444" s="658">
        <v>100</v>
      </c>
      <c r="C444" s="658">
        <v>100</v>
      </c>
      <c r="D444" s="658">
        <v>100</v>
      </c>
      <c r="E444" s="658">
        <v>50</v>
      </c>
      <c r="F444" s="666">
        <v>15</v>
      </c>
      <c r="G444" s="718" t="s">
        <v>945</v>
      </c>
      <c r="H444" s="719">
        <v>25000</v>
      </c>
      <c r="I444" s="719">
        <v>25000</v>
      </c>
      <c r="J444" s="700"/>
    </row>
    <row r="445" spans="1:10">
      <c r="A445" s="657">
        <v>320</v>
      </c>
      <c r="B445" s="658">
        <v>100</v>
      </c>
      <c r="C445" s="658">
        <v>100</v>
      </c>
      <c r="D445" s="658">
        <v>100</v>
      </c>
      <c r="E445" s="658">
        <v>50</v>
      </c>
      <c r="F445" s="666">
        <v>20</v>
      </c>
      <c r="G445" s="718" t="s">
        <v>946</v>
      </c>
      <c r="H445" s="719">
        <v>0</v>
      </c>
      <c r="I445" s="719">
        <v>0</v>
      </c>
      <c r="J445" s="700"/>
    </row>
    <row r="446" spans="1:10">
      <c r="A446" s="657">
        <v>320</v>
      </c>
      <c r="B446" s="658">
        <v>100</v>
      </c>
      <c r="C446" s="658">
        <v>100</v>
      </c>
      <c r="D446" s="658">
        <v>100</v>
      </c>
      <c r="E446" s="658">
        <v>90</v>
      </c>
      <c r="F446" s="658"/>
      <c r="G446" s="720" t="s">
        <v>949</v>
      </c>
      <c r="H446" s="721">
        <v>0</v>
      </c>
      <c r="I446" s="721">
        <v>0</v>
      </c>
      <c r="J446" s="700"/>
    </row>
    <row r="447" spans="1:10">
      <c r="A447" s="657">
        <v>320</v>
      </c>
      <c r="B447" s="658">
        <v>100</v>
      </c>
      <c r="C447" s="658">
        <v>100</v>
      </c>
      <c r="D447" s="658">
        <v>100</v>
      </c>
      <c r="E447" s="658">
        <v>90</v>
      </c>
      <c r="F447" s="666">
        <v>5</v>
      </c>
      <c r="G447" s="718" t="s">
        <v>950</v>
      </c>
      <c r="H447" s="719">
        <v>2630489</v>
      </c>
      <c r="I447" s="719">
        <v>2541302</v>
      </c>
      <c r="J447" s="700"/>
    </row>
    <row r="448" spans="1:10">
      <c r="A448" s="657">
        <v>320</v>
      </c>
      <c r="B448" s="658">
        <v>100</v>
      </c>
      <c r="C448" s="658">
        <v>100</v>
      </c>
      <c r="D448" s="658">
        <v>100</v>
      </c>
      <c r="E448" s="658">
        <v>90</v>
      </c>
      <c r="F448" s="666">
        <v>10</v>
      </c>
      <c r="G448" s="718" t="s">
        <v>951</v>
      </c>
      <c r="H448" s="719">
        <v>0</v>
      </c>
      <c r="I448" s="719">
        <v>0</v>
      </c>
      <c r="J448" s="700"/>
    </row>
    <row r="449" spans="1:10">
      <c r="A449" s="657">
        <v>320</v>
      </c>
      <c r="B449" s="658">
        <v>100</v>
      </c>
      <c r="C449" s="658">
        <v>100</v>
      </c>
      <c r="D449" s="658">
        <v>200</v>
      </c>
      <c r="E449" s="658"/>
      <c r="F449" s="658"/>
      <c r="G449" s="659" t="s">
        <v>961</v>
      </c>
      <c r="H449" s="660">
        <v>0</v>
      </c>
      <c r="I449" s="660">
        <v>0</v>
      </c>
      <c r="J449" s="700" t="s">
        <v>1358</v>
      </c>
    </row>
    <row r="450" spans="1:10">
      <c r="A450" s="657">
        <v>320</v>
      </c>
      <c r="B450" s="658">
        <v>100</v>
      </c>
      <c r="C450" s="658">
        <v>100</v>
      </c>
      <c r="D450" s="658">
        <v>200</v>
      </c>
      <c r="E450" s="666">
        <v>10</v>
      </c>
      <c r="F450" s="666"/>
      <c r="G450" s="718" t="s">
        <v>906</v>
      </c>
      <c r="H450" s="719">
        <v>421692</v>
      </c>
      <c r="I450" s="719">
        <v>905767</v>
      </c>
      <c r="J450" s="700"/>
    </row>
    <row r="451" spans="1:10">
      <c r="A451" s="657">
        <v>320</v>
      </c>
      <c r="B451" s="658">
        <v>100</v>
      </c>
      <c r="C451" s="658">
        <v>100</v>
      </c>
      <c r="D451" s="658">
        <v>200</v>
      </c>
      <c r="E451" s="666">
        <v>20</v>
      </c>
      <c r="F451" s="666"/>
      <c r="G451" s="718" t="s">
        <v>907</v>
      </c>
      <c r="H451" s="719">
        <v>149367</v>
      </c>
      <c r="I451" s="719">
        <v>315435</v>
      </c>
      <c r="J451" s="700"/>
    </row>
    <row r="452" spans="1:10">
      <c r="A452" s="657">
        <v>320</v>
      </c>
      <c r="B452" s="658">
        <v>100</v>
      </c>
      <c r="C452" s="658">
        <v>100</v>
      </c>
      <c r="D452" s="658">
        <v>200</v>
      </c>
      <c r="E452" s="658">
        <v>30</v>
      </c>
      <c r="F452" s="658"/>
      <c r="G452" s="720" t="s">
        <v>908</v>
      </c>
      <c r="H452" s="721">
        <v>0</v>
      </c>
      <c r="I452" s="721">
        <v>0</v>
      </c>
      <c r="J452" s="700"/>
    </row>
    <row r="453" spans="1:10">
      <c r="A453" s="657">
        <v>320</v>
      </c>
      <c r="B453" s="658">
        <v>100</v>
      </c>
      <c r="C453" s="658">
        <v>100</v>
      </c>
      <c r="D453" s="658">
        <v>200</v>
      </c>
      <c r="E453" s="658">
        <v>30</v>
      </c>
      <c r="F453" s="666">
        <v>5</v>
      </c>
      <c r="G453" s="718" t="s">
        <v>939</v>
      </c>
      <c r="H453" s="719">
        <v>16314</v>
      </c>
      <c r="I453" s="719">
        <v>59351</v>
      </c>
      <c r="J453" s="700"/>
    </row>
    <row r="454" spans="1:10">
      <c r="A454" s="657">
        <v>320</v>
      </c>
      <c r="B454" s="658">
        <v>100</v>
      </c>
      <c r="C454" s="658">
        <v>100</v>
      </c>
      <c r="D454" s="658">
        <v>200</v>
      </c>
      <c r="E454" s="658">
        <v>30</v>
      </c>
      <c r="F454" s="666">
        <v>10</v>
      </c>
      <c r="G454" s="718" t="s">
        <v>940</v>
      </c>
      <c r="H454" s="719">
        <v>0</v>
      </c>
      <c r="I454" s="719">
        <v>17673</v>
      </c>
      <c r="J454" s="700"/>
    </row>
    <row r="455" spans="1:10">
      <c r="A455" s="657">
        <v>320</v>
      </c>
      <c r="B455" s="658">
        <v>100</v>
      </c>
      <c r="C455" s="658">
        <v>100</v>
      </c>
      <c r="D455" s="658">
        <v>200</v>
      </c>
      <c r="E455" s="658">
        <v>40</v>
      </c>
      <c r="F455" s="658"/>
      <c r="G455" s="720" t="s">
        <v>941</v>
      </c>
      <c r="H455" s="721">
        <v>0</v>
      </c>
      <c r="I455" s="721">
        <v>0</v>
      </c>
      <c r="J455" s="700"/>
    </row>
    <row r="456" spans="1:10">
      <c r="A456" s="657">
        <v>320</v>
      </c>
      <c r="B456" s="658">
        <v>100</v>
      </c>
      <c r="C456" s="658">
        <v>100</v>
      </c>
      <c r="D456" s="658">
        <v>200</v>
      </c>
      <c r="E456" s="658">
        <v>40</v>
      </c>
      <c r="F456" s="666">
        <v>5</v>
      </c>
      <c r="G456" s="718" t="s">
        <v>942</v>
      </c>
      <c r="H456" s="719">
        <v>25250</v>
      </c>
      <c r="I456" s="719">
        <v>50124</v>
      </c>
      <c r="J456" s="700"/>
    </row>
    <row r="457" spans="1:10">
      <c r="A457" s="657">
        <v>320</v>
      </c>
      <c r="B457" s="658">
        <v>100</v>
      </c>
      <c r="C457" s="658">
        <v>100</v>
      </c>
      <c r="D457" s="658">
        <v>200</v>
      </c>
      <c r="E457" s="658">
        <v>40</v>
      </c>
      <c r="F457" s="666">
        <v>10</v>
      </c>
      <c r="G457" s="718" t="s">
        <v>943</v>
      </c>
      <c r="H457" s="719">
        <v>0</v>
      </c>
      <c r="I457" s="719">
        <v>2920</v>
      </c>
      <c r="J457" s="700"/>
    </row>
    <row r="458" spans="1:10">
      <c r="A458" s="657">
        <v>320</v>
      </c>
      <c r="B458" s="658">
        <v>100</v>
      </c>
      <c r="C458" s="658">
        <v>100</v>
      </c>
      <c r="D458" s="658">
        <v>200</v>
      </c>
      <c r="E458" s="658">
        <v>50</v>
      </c>
      <c r="F458" s="658"/>
      <c r="G458" s="720" t="s">
        <v>944</v>
      </c>
      <c r="H458" s="721">
        <v>0</v>
      </c>
      <c r="I458" s="721">
        <v>0</v>
      </c>
      <c r="J458" s="700"/>
    </row>
    <row r="459" spans="1:10">
      <c r="A459" s="657">
        <v>320</v>
      </c>
      <c r="B459" s="658">
        <v>100</v>
      </c>
      <c r="C459" s="658">
        <v>100</v>
      </c>
      <c r="D459" s="658">
        <v>200</v>
      </c>
      <c r="E459" s="658">
        <v>50</v>
      </c>
      <c r="F459" s="666">
        <v>5</v>
      </c>
      <c r="G459" s="718" t="s">
        <v>947</v>
      </c>
      <c r="H459" s="719">
        <v>0</v>
      </c>
      <c r="I459" s="719">
        <v>0</v>
      </c>
      <c r="J459" s="700"/>
    </row>
    <row r="460" spans="1:10">
      <c r="A460" s="657">
        <v>320</v>
      </c>
      <c r="B460" s="658">
        <v>100</v>
      </c>
      <c r="C460" s="658">
        <v>100</v>
      </c>
      <c r="D460" s="658">
        <v>200</v>
      </c>
      <c r="E460" s="658">
        <v>50</v>
      </c>
      <c r="F460" s="666">
        <v>10</v>
      </c>
      <c r="G460" s="718" t="s">
        <v>948</v>
      </c>
      <c r="H460" s="719">
        <v>0</v>
      </c>
      <c r="I460" s="719">
        <v>0</v>
      </c>
      <c r="J460" s="700"/>
    </row>
    <row r="461" spans="1:10">
      <c r="A461" s="657">
        <v>320</v>
      </c>
      <c r="B461" s="658">
        <v>100</v>
      </c>
      <c r="C461" s="658">
        <v>100</v>
      </c>
      <c r="D461" s="658">
        <v>200</v>
      </c>
      <c r="E461" s="658">
        <v>50</v>
      </c>
      <c r="F461" s="666">
        <v>15</v>
      </c>
      <c r="G461" s="718" t="s">
        <v>945</v>
      </c>
      <c r="H461" s="719">
        <v>3000</v>
      </c>
      <c r="I461" s="719">
        <v>3000</v>
      </c>
      <c r="J461" s="700"/>
    </row>
    <row r="462" spans="1:10">
      <c r="A462" s="657">
        <v>320</v>
      </c>
      <c r="B462" s="658">
        <v>100</v>
      </c>
      <c r="C462" s="658">
        <v>100</v>
      </c>
      <c r="D462" s="658">
        <v>200</v>
      </c>
      <c r="E462" s="658">
        <v>50</v>
      </c>
      <c r="F462" s="666">
        <v>20</v>
      </c>
      <c r="G462" s="718" t="s">
        <v>946</v>
      </c>
      <c r="H462" s="719">
        <v>0</v>
      </c>
      <c r="I462" s="719">
        <v>1300</v>
      </c>
      <c r="J462" s="700"/>
    </row>
    <row r="463" spans="1:10">
      <c r="A463" s="657">
        <v>320</v>
      </c>
      <c r="B463" s="658">
        <v>100</v>
      </c>
      <c r="C463" s="658">
        <v>100</v>
      </c>
      <c r="D463" s="658">
        <v>200</v>
      </c>
      <c r="E463" s="658">
        <v>90</v>
      </c>
      <c r="F463" s="658"/>
      <c r="G463" s="720" t="s">
        <v>949</v>
      </c>
      <c r="H463" s="721">
        <v>0</v>
      </c>
      <c r="I463" s="721">
        <v>0</v>
      </c>
      <c r="J463" s="700"/>
    </row>
    <row r="464" spans="1:10">
      <c r="A464" s="657">
        <v>320</v>
      </c>
      <c r="B464" s="658">
        <v>100</v>
      </c>
      <c r="C464" s="658">
        <v>100</v>
      </c>
      <c r="D464" s="658">
        <v>200</v>
      </c>
      <c r="E464" s="658">
        <v>90</v>
      </c>
      <c r="F464" s="666">
        <v>5</v>
      </c>
      <c r="G464" s="718" t="s">
        <v>950</v>
      </c>
      <c r="H464" s="719">
        <v>0</v>
      </c>
      <c r="I464" s="719">
        <v>367735</v>
      </c>
      <c r="J464" s="700"/>
    </row>
    <row r="465" spans="1:10">
      <c r="A465" s="657">
        <v>320</v>
      </c>
      <c r="B465" s="658">
        <v>100</v>
      </c>
      <c r="C465" s="658">
        <v>100</v>
      </c>
      <c r="D465" s="658">
        <v>200</v>
      </c>
      <c r="E465" s="658">
        <v>90</v>
      </c>
      <c r="F465" s="666">
        <v>10</v>
      </c>
      <c r="G465" s="718" t="s">
        <v>951</v>
      </c>
      <c r="H465" s="719">
        <v>183428</v>
      </c>
      <c r="I465" s="719">
        <v>12000</v>
      </c>
      <c r="J465" s="700"/>
    </row>
    <row r="466" spans="1:10">
      <c r="A466" s="657">
        <v>320</v>
      </c>
      <c r="B466" s="658">
        <v>100</v>
      </c>
      <c r="C466" s="658">
        <v>100</v>
      </c>
      <c r="D466" s="666">
        <v>300</v>
      </c>
      <c r="E466" s="666"/>
      <c r="F466" s="666"/>
      <c r="G466" s="663" t="s">
        <v>962</v>
      </c>
      <c r="H466" s="664">
        <v>0</v>
      </c>
      <c r="I466" s="664">
        <v>0</v>
      </c>
      <c r="J466" s="700" t="s">
        <v>1360</v>
      </c>
    </row>
    <row r="467" spans="1:10">
      <c r="A467" s="657">
        <v>320</v>
      </c>
      <c r="B467" s="658">
        <v>100</v>
      </c>
      <c r="C467" s="658">
        <v>200</v>
      </c>
      <c r="D467" s="658"/>
      <c r="E467" s="658"/>
      <c r="F467" s="658"/>
      <c r="G467" s="659" t="s">
        <v>963</v>
      </c>
      <c r="H467" s="660">
        <v>0</v>
      </c>
      <c r="I467" s="660">
        <v>0</v>
      </c>
      <c r="J467" s="700"/>
    </row>
    <row r="468" spans="1:10" ht="25.5">
      <c r="A468" s="657">
        <v>320</v>
      </c>
      <c r="B468" s="658">
        <v>100</v>
      </c>
      <c r="C468" s="658">
        <v>200</v>
      </c>
      <c r="D468" s="658">
        <v>100</v>
      </c>
      <c r="E468" s="658"/>
      <c r="F468" s="658"/>
      <c r="G468" s="659" t="s">
        <v>1599</v>
      </c>
      <c r="H468" s="660">
        <v>0</v>
      </c>
      <c r="I468" s="660">
        <v>0</v>
      </c>
      <c r="J468" s="700" t="s">
        <v>2738</v>
      </c>
    </row>
    <row r="469" spans="1:10">
      <c r="A469" s="657">
        <v>320</v>
      </c>
      <c r="B469" s="658">
        <v>100</v>
      </c>
      <c r="C469" s="658">
        <v>200</v>
      </c>
      <c r="D469" s="658">
        <v>100</v>
      </c>
      <c r="E469" s="666">
        <v>10</v>
      </c>
      <c r="F469" s="666"/>
      <c r="G469" s="718" t="s">
        <v>906</v>
      </c>
      <c r="H469" s="719">
        <v>761510</v>
      </c>
      <c r="I469" s="719">
        <v>775921</v>
      </c>
      <c r="J469" s="700"/>
    </row>
    <row r="470" spans="1:10">
      <c r="A470" s="657">
        <v>320</v>
      </c>
      <c r="B470" s="658">
        <v>100</v>
      </c>
      <c r="C470" s="658">
        <v>200</v>
      </c>
      <c r="D470" s="658">
        <v>100</v>
      </c>
      <c r="E470" s="666">
        <v>20</v>
      </c>
      <c r="F470" s="666"/>
      <c r="G470" s="718" t="s">
        <v>907</v>
      </c>
      <c r="H470" s="719">
        <v>126267</v>
      </c>
      <c r="I470" s="719">
        <v>127933</v>
      </c>
      <c r="J470" s="700"/>
    </row>
    <row r="471" spans="1:10">
      <c r="A471" s="657">
        <v>320</v>
      </c>
      <c r="B471" s="658">
        <v>100</v>
      </c>
      <c r="C471" s="658">
        <v>200</v>
      </c>
      <c r="D471" s="658">
        <v>100</v>
      </c>
      <c r="E471" s="666">
        <v>30</v>
      </c>
      <c r="F471" s="666"/>
      <c r="G471" s="718" t="s">
        <v>1600</v>
      </c>
      <c r="H471" s="719">
        <v>14875</v>
      </c>
      <c r="I471" s="719">
        <v>56048</v>
      </c>
      <c r="J471" s="700"/>
    </row>
    <row r="472" spans="1:10">
      <c r="A472" s="657">
        <v>320</v>
      </c>
      <c r="B472" s="658">
        <v>100</v>
      </c>
      <c r="C472" s="658">
        <v>200</v>
      </c>
      <c r="D472" s="658">
        <v>100</v>
      </c>
      <c r="E472" s="666">
        <v>40</v>
      </c>
      <c r="F472" s="666"/>
      <c r="G472" s="718" t="s">
        <v>1601</v>
      </c>
      <c r="H472" s="719">
        <v>10433</v>
      </c>
      <c r="I472" s="719">
        <v>15491</v>
      </c>
      <c r="J472" s="700"/>
    </row>
    <row r="473" spans="1:10">
      <c r="A473" s="657">
        <v>320</v>
      </c>
      <c r="B473" s="658">
        <v>100</v>
      </c>
      <c r="C473" s="658">
        <v>200</v>
      </c>
      <c r="D473" s="658">
        <v>100</v>
      </c>
      <c r="E473" s="658">
        <v>50</v>
      </c>
      <c r="F473" s="658"/>
      <c r="G473" s="720" t="s">
        <v>465</v>
      </c>
      <c r="H473" s="721">
        <v>0</v>
      </c>
      <c r="I473" s="721">
        <v>0</v>
      </c>
      <c r="J473" s="700"/>
    </row>
    <row r="474" spans="1:10">
      <c r="A474" s="657">
        <v>320</v>
      </c>
      <c r="B474" s="658">
        <v>100</v>
      </c>
      <c r="C474" s="658">
        <v>200</v>
      </c>
      <c r="D474" s="658">
        <v>100</v>
      </c>
      <c r="E474" s="658">
        <v>50</v>
      </c>
      <c r="F474" s="666">
        <v>5</v>
      </c>
      <c r="G474" s="718" t="s">
        <v>947</v>
      </c>
      <c r="H474" s="719">
        <v>0</v>
      </c>
      <c r="I474" s="719">
        <v>0</v>
      </c>
      <c r="J474" s="700"/>
    </row>
    <row r="475" spans="1:10">
      <c r="A475" s="657">
        <v>320</v>
      </c>
      <c r="B475" s="658">
        <v>100</v>
      </c>
      <c r="C475" s="658">
        <v>200</v>
      </c>
      <c r="D475" s="658">
        <v>100</v>
      </c>
      <c r="E475" s="658">
        <v>50</v>
      </c>
      <c r="F475" s="666">
        <v>10</v>
      </c>
      <c r="G475" s="718" t="s">
        <v>948</v>
      </c>
      <c r="H475" s="719">
        <v>0</v>
      </c>
      <c r="I475" s="719">
        <v>0</v>
      </c>
      <c r="J475" s="700"/>
    </row>
    <row r="476" spans="1:10">
      <c r="A476" s="657">
        <v>320</v>
      </c>
      <c r="B476" s="658">
        <v>100</v>
      </c>
      <c r="C476" s="658">
        <v>200</v>
      </c>
      <c r="D476" s="658">
        <v>100</v>
      </c>
      <c r="E476" s="658">
        <v>50</v>
      </c>
      <c r="F476" s="666">
        <v>15</v>
      </c>
      <c r="G476" s="718" t="s">
        <v>489</v>
      </c>
      <c r="H476" s="719">
        <v>500</v>
      </c>
      <c r="I476" s="719">
        <v>500</v>
      </c>
      <c r="J476" s="700"/>
    </row>
    <row r="477" spans="1:10">
      <c r="A477" s="657">
        <v>320</v>
      </c>
      <c r="B477" s="658">
        <v>100</v>
      </c>
      <c r="C477" s="658">
        <v>200</v>
      </c>
      <c r="D477" s="658">
        <v>100</v>
      </c>
      <c r="E477" s="666">
        <v>90</v>
      </c>
      <c r="F477" s="666"/>
      <c r="G477" s="718" t="s">
        <v>1602</v>
      </c>
      <c r="H477" s="719">
        <v>258546</v>
      </c>
      <c r="I477" s="719">
        <v>278700</v>
      </c>
      <c r="J477" s="700"/>
    </row>
    <row r="478" spans="1:10" ht="25.5">
      <c r="A478" s="657">
        <v>320</v>
      </c>
      <c r="B478" s="658">
        <v>100</v>
      </c>
      <c r="C478" s="658">
        <v>200</v>
      </c>
      <c r="D478" s="658">
        <v>200</v>
      </c>
      <c r="E478" s="658"/>
      <c r="F478" s="658"/>
      <c r="G478" s="659" t="s">
        <v>1603</v>
      </c>
      <c r="H478" s="660">
        <v>0</v>
      </c>
      <c r="I478" s="660">
        <v>0</v>
      </c>
      <c r="J478" s="700" t="s">
        <v>2740</v>
      </c>
    </row>
    <row r="479" spans="1:10">
      <c r="A479" s="657">
        <v>320</v>
      </c>
      <c r="B479" s="658">
        <v>100</v>
      </c>
      <c r="C479" s="658">
        <v>200</v>
      </c>
      <c r="D479" s="658">
        <v>200</v>
      </c>
      <c r="E479" s="666">
        <v>10</v>
      </c>
      <c r="F479" s="666"/>
      <c r="G479" s="718" t="s">
        <v>906</v>
      </c>
      <c r="H479" s="719">
        <v>129566</v>
      </c>
      <c r="I479" s="719">
        <v>122551</v>
      </c>
      <c r="J479" s="700"/>
    </row>
    <row r="480" spans="1:10">
      <c r="A480" s="657">
        <v>320</v>
      </c>
      <c r="B480" s="658">
        <v>100</v>
      </c>
      <c r="C480" s="658">
        <v>200</v>
      </c>
      <c r="D480" s="658">
        <v>200</v>
      </c>
      <c r="E480" s="666">
        <v>20</v>
      </c>
      <c r="F480" s="666"/>
      <c r="G480" s="718" t="s">
        <v>907</v>
      </c>
      <c r="H480" s="719">
        <v>21867</v>
      </c>
      <c r="I480" s="719">
        <v>20201</v>
      </c>
      <c r="J480" s="700"/>
    </row>
    <row r="481" spans="1:10">
      <c r="A481" s="657">
        <v>320</v>
      </c>
      <c r="B481" s="658">
        <v>100</v>
      </c>
      <c r="C481" s="658">
        <v>200</v>
      </c>
      <c r="D481" s="658">
        <v>200</v>
      </c>
      <c r="E481" s="666">
        <v>30</v>
      </c>
      <c r="F481" s="666"/>
      <c r="G481" s="718" t="s">
        <v>1600</v>
      </c>
      <c r="H481" s="719">
        <v>2576</v>
      </c>
      <c r="I481" s="719">
        <v>8852</v>
      </c>
      <c r="J481" s="700"/>
    </row>
    <row r="482" spans="1:10">
      <c r="A482" s="657">
        <v>320</v>
      </c>
      <c r="B482" s="658">
        <v>100</v>
      </c>
      <c r="C482" s="658">
        <v>200</v>
      </c>
      <c r="D482" s="658">
        <v>200</v>
      </c>
      <c r="E482" s="666">
        <v>40</v>
      </c>
      <c r="F482" s="666"/>
      <c r="G482" s="718" t="s">
        <v>1601</v>
      </c>
      <c r="H482" s="719">
        <v>1807</v>
      </c>
      <c r="I482" s="719">
        <v>2438</v>
      </c>
      <c r="J482" s="700"/>
    </row>
    <row r="483" spans="1:10">
      <c r="A483" s="657">
        <v>320</v>
      </c>
      <c r="B483" s="658">
        <v>100</v>
      </c>
      <c r="C483" s="658">
        <v>200</v>
      </c>
      <c r="D483" s="658">
        <v>200</v>
      </c>
      <c r="E483" s="658">
        <v>50</v>
      </c>
      <c r="F483" s="658"/>
      <c r="G483" s="720" t="s">
        <v>465</v>
      </c>
      <c r="H483" s="721">
        <v>0</v>
      </c>
      <c r="I483" s="721">
        <v>0</v>
      </c>
      <c r="J483" s="700"/>
    </row>
    <row r="484" spans="1:10">
      <c r="A484" s="657">
        <v>320</v>
      </c>
      <c r="B484" s="658">
        <v>100</v>
      </c>
      <c r="C484" s="658">
        <v>200</v>
      </c>
      <c r="D484" s="658">
        <v>200</v>
      </c>
      <c r="E484" s="658">
        <v>50</v>
      </c>
      <c r="F484" s="666">
        <v>5</v>
      </c>
      <c r="G484" s="718" t="s">
        <v>947</v>
      </c>
      <c r="H484" s="719">
        <v>0</v>
      </c>
      <c r="I484" s="719">
        <v>0</v>
      </c>
      <c r="J484" s="700"/>
    </row>
    <row r="485" spans="1:10">
      <c r="A485" s="657">
        <v>320</v>
      </c>
      <c r="B485" s="658">
        <v>100</v>
      </c>
      <c r="C485" s="658">
        <v>200</v>
      </c>
      <c r="D485" s="658">
        <v>200</v>
      </c>
      <c r="E485" s="658">
        <v>50</v>
      </c>
      <c r="F485" s="666">
        <v>10</v>
      </c>
      <c r="G485" s="718" t="s">
        <v>948</v>
      </c>
      <c r="H485" s="719">
        <v>0</v>
      </c>
      <c r="I485" s="719">
        <v>0</v>
      </c>
      <c r="J485" s="700"/>
    </row>
    <row r="486" spans="1:10">
      <c r="A486" s="657">
        <v>320</v>
      </c>
      <c r="B486" s="658">
        <v>100</v>
      </c>
      <c r="C486" s="658">
        <v>200</v>
      </c>
      <c r="D486" s="658">
        <v>200</v>
      </c>
      <c r="E486" s="658">
        <v>50</v>
      </c>
      <c r="F486" s="666">
        <v>15</v>
      </c>
      <c r="G486" s="718" t="s">
        <v>489</v>
      </c>
      <c r="H486" s="719">
        <v>2400</v>
      </c>
      <c r="I486" s="719">
        <v>2400</v>
      </c>
      <c r="J486" s="700"/>
    </row>
    <row r="487" spans="1:10">
      <c r="A487" s="657">
        <v>320</v>
      </c>
      <c r="B487" s="658">
        <v>100</v>
      </c>
      <c r="C487" s="658">
        <v>200</v>
      </c>
      <c r="D487" s="658">
        <v>200</v>
      </c>
      <c r="E487" s="666">
        <v>90</v>
      </c>
      <c r="F487" s="666"/>
      <c r="G487" s="718" t="s">
        <v>1602</v>
      </c>
      <c r="H487" s="719">
        <v>47323</v>
      </c>
      <c r="I487" s="719">
        <v>44019</v>
      </c>
      <c r="J487" s="700"/>
    </row>
    <row r="488" spans="1:10">
      <c r="A488" s="657">
        <v>320</v>
      </c>
      <c r="B488" s="658">
        <v>100</v>
      </c>
      <c r="C488" s="658">
        <v>200</v>
      </c>
      <c r="D488" s="666">
        <v>300</v>
      </c>
      <c r="E488" s="666"/>
      <c r="F488" s="666"/>
      <c r="G488" s="663" t="s">
        <v>962</v>
      </c>
      <c r="H488" s="664">
        <v>0</v>
      </c>
      <c r="I488" s="664">
        <v>0</v>
      </c>
      <c r="J488" s="700" t="s">
        <v>2742</v>
      </c>
    </row>
    <row r="489" spans="1:10">
      <c r="A489" s="657">
        <v>320</v>
      </c>
      <c r="B489" s="658">
        <v>200</v>
      </c>
      <c r="C489" s="658"/>
      <c r="D489" s="658"/>
      <c r="E489" s="658"/>
      <c r="F489" s="658"/>
      <c r="G489" s="702" t="s">
        <v>540</v>
      </c>
      <c r="H489" s="660">
        <v>0</v>
      </c>
      <c r="I489" s="660">
        <v>0</v>
      </c>
      <c r="J489" s="700"/>
    </row>
    <row r="490" spans="1:10" ht="25.5">
      <c r="A490" s="657">
        <v>320</v>
      </c>
      <c r="B490" s="658">
        <v>200</v>
      </c>
      <c r="C490" s="658">
        <v>100</v>
      </c>
      <c r="D490" s="658"/>
      <c r="E490" s="658"/>
      <c r="F490" s="658"/>
      <c r="G490" s="659" t="s">
        <v>541</v>
      </c>
      <c r="H490" s="660">
        <v>0</v>
      </c>
      <c r="I490" s="660">
        <v>0</v>
      </c>
      <c r="J490" s="700" t="s">
        <v>2746</v>
      </c>
    </row>
    <row r="491" spans="1:10">
      <c r="A491" s="657">
        <v>320</v>
      </c>
      <c r="B491" s="658">
        <v>200</v>
      </c>
      <c r="C491" s="658">
        <v>100</v>
      </c>
      <c r="D491" s="666">
        <v>100</v>
      </c>
      <c r="E491" s="666"/>
      <c r="F491" s="666"/>
      <c r="G491" s="718" t="s">
        <v>906</v>
      </c>
      <c r="H491" s="719">
        <v>7541155</v>
      </c>
      <c r="I491" s="719">
        <v>7178115</v>
      </c>
      <c r="J491" s="700"/>
    </row>
    <row r="492" spans="1:10">
      <c r="A492" s="657">
        <v>320</v>
      </c>
      <c r="B492" s="658">
        <v>200</v>
      </c>
      <c r="C492" s="658">
        <v>100</v>
      </c>
      <c r="D492" s="666">
        <v>200</v>
      </c>
      <c r="E492" s="666"/>
      <c r="F492" s="666"/>
      <c r="G492" s="718" t="s">
        <v>490</v>
      </c>
      <c r="H492" s="719">
        <v>0</v>
      </c>
      <c r="I492" s="719">
        <v>64227</v>
      </c>
      <c r="J492" s="700"/>
    </row>
    <row r="493" spans="1:10">
      <c r="A493" s="657"/>
      <c r="B493" s="658"/>
      <c r="C493" s="658"/>
      <c r="D493" s="666">
        <v>300</v>
      </c>
      <c r="E493" s="666"/>
      <c r="F493" s="666"/>
      <c r="G493" s="718" t="s">
        <v>491</v>
      </c>
      <c r="H493" s="719">
        <v>1375500</v>
      </c>
      <c r="I493" s="719">
        <v>1464015</v>
      </c>
      <c r="J493" s="700"/>
    </row>
    <row r="494" spans="1:10">
      <c r="A494" s="657">
        <v>320</v>
      </c>
      <c r="B494" s="658">
        <v>200</v>
      </c>
      <c r="C494" s="658">
        <v>100</v>
      </c>
      <c r="D494" s="666">
        <v>400</v>
      </c>
      <c r="E494" s="666"/>
      <c r="F494" s="666"/>
      <c r="G494" s="718" t="s">
        <v>492</v>
      </c>
      <c r="H494" s="719">
        <v>549881</v>
      </c>
      <c r="I494" s="719">
        <v>629649</v>
      </c>
      <c r="J494" s="700"/>
    </row>
    <row r="495" spans="1:10">
      <c r="A495" s="657">
        <v>320</v>
      </c>
      <c r="B495" s="658">
        <v>200</v>
      </c>
      <c r="C495" s="658">
        <v>100</v>
      </c>
      <c r="D495" s="666">
        <v>500</v>
      </c>
      <c r="E495" s="666"/>
      <c r="F495" s="666"/>
      <c r="G495" s="718" t="s">
        <v>1601</v>
      </c>
      <c r="H495" s="719">
        <v>610851</v>
      </c>
      <c r="I495" s="719">
        <v>616987</v>
      </c>
      <c r="J495" s="700"/>
    </row>
    <row r="496" spans="1:10">
      <c r="A496" s="657">
        <v>320</v>
      </c>
      <c r="B496" s="658">
        <v>200</v>
      </c>
      <c r="C496" s="658">
        <v>100</v>
      </c>
      <c r="D496" s="658">
        <v>600</v>
      </c>
      <c r="E496" s="658"/>
      <c r="F496" s="658"/>
      <c r="G496" s="720" t="s">
        <v>944</v>
      </c>
      <c r="H496" s="721">
        <v>0</v>
      </c>
      <c r="I496" s="721">
        <v>0</v>
      </c>
      <c r="J496" s="700"/>
    </row>
    <row r="497" spans="1:10">
      <c r="A497" s="657">
        <v>320</v>
      </c>
      <c r="B497" s="658">
        <v>200</v>
      </c>
      <c r="C497" s="658">
        <v>100</v>
      </c>
      <c r="D497" s="666"/>
      <c r="E497" s="666">
        <v>5</v>
      </c>
      <c r="F497" s="666"/>
      <c r="G497" s="718" t="s">
        <v>947</v>
      </c>
      <c r="H497" s="719">
        <v>0</v>
      </c>
      <c r="I497" s="719">
        <v>0</v>
      </c>
      <c r="J497" s="700"/>
    </row>
    <row r="498" spans="1:10">
      <c r="A498" s="657">
        <v>320</v>
      </c>
      <c r="B498" s="658">
        <v>200</v>
      </c>
      <c r="C498" s="658">
        <v>100</v>
      </c>
      <c r="D498" s="666"/>
      <c r="E498" s="666">
        <v>10</v>
      </c>
      <c r="F498" s="666"/>
      <c r="G498" s="718" t="s">
        <v>948</v>
      </c>
      <c r="H498" s="719">
        <v>0</v>
      </c>
      <c r="I498" s="719">
        <v>0</v>
      </c>
      <c r="J498" s="700"/>
    </row>
    <row r="499" spans="1:10">
      <c r="A499" s="657"/>
      <c r="B499" s="658"/>
      <c r="C499" s="658"/>
      <c r="D499" s="666"/>
      <c r="E499" s="666">
        <v>15</v>
      </c>
      <c r="F499" s="666"/>
      <c r="G499" s="718" t="s">
        <v>493</v>
      </c>
      <c r="H499" s="719">
        <v>35000</v>
      </c>
      <c r="I499" s="719">
        <v>35000</v>
      </c>
      <c r="J499" s="700"/>
    </row>
    <row r="500" spans="1:10">
      <c r="A500" s="657">
        <v>320</v>
      </c>
      <c r="B500" s="658">
        <v>200</v>
      </c>
      <c r="C500" s="658">
        <v>100</v>
      </c>
      <c r="D500" s="666">
        <v>700</v>
      </c>
      <c r="E500" s="666"/>
      <c r="F500" s="666"/>
      <c r="G500" s="718" t="s">
        <v>1602</v>
      </c>
      <c r="H500" s="719">
        <v>2836131</v>
      </c>
      <c r="I500" s="719">
        <v>2777168</v>
      </c>
      <c r="J500" s="700"/>
    </row>
    <row r="501" spans="1:10" ht="25.5">
      <c r="A501" s="657">
        <v>320</v>
      </c>
      <c r="B501" s="658">
        <v>200</v>
      </c>
      <c r="C501" s="658">
        <v>200</v>
      </c>
      <c r="D501" s="658"/>
      <c r="E501" s="658"/>
      <c r="F501" s="658"/>
      <c r="G501" s="659" t="s">
        <v>542</v>
      </c>
      <c r="H501" s="660">
        <v>0</v>
      </c>
      <c r="I501" s="660">
        <v>0</v>
      </c>
      <c r="J501" s="700" t="s">
        <v>3070</v>
      </c>
    </row>
    <row r="502" spans="1:10">
      <c r="A502" s="657">
        <v>320</v>
      </c>
      <c r="B502" s="658">
        <v>200</v>
      </c>
      <c r="C502" s="658">
        <v>200</v>
      </c>
      <c r="D502" s="666">
        <v>100</v>
      </c>
      <c r="E502" s="666"/>
      <c r="F502" s="666"/>
      <c r="G502" s="718" t="s">
        <v>906</v>
      </c>
      <c r="H502" s="719">
        <v>401648</v>
      </c>
      <c r="I502" s="719">
        <v>877227</v>
      </c>
      <c r="J502" s="700"/>
    </row>
    <row r="503" spans="1:10">
      <c r="A503" s="657">
        <v>320</v>
      </c>
      <c r="B503" s="658">
        <v>200</v>
      </c>
      <c r="C503" s="658">
        <v>200</v>
      </c>
      <c r="D503" s="666">
        <v>200</v>
      </c>
      <c r="E503" s="666"/>
      <c r="F503" s="666"/>
      <c r="G503" s="718" t="s">
        <v>490</v>
      </c>
      <c r="H503" s="719">
        <v>0</v>
      </c>
      <c r="I503" s="719">
        <v>7849</v>
      </c>
      <c r="J503" s="700"/>
    </row>
    <row r="504" spans="1:10">
      <c r="A504" s="657">
        <v>320</v>
      </c>
      <c r="B504" s="658">
        <v>200</v>
      </c>
      <c r="C504" s="658">
        <v>200</v>
      </c>
      <c r="D504" s="666">
        <v>300</v>
      </c>
      <c r="E504" s="666"/>
      <c r="F504" s="666"/>
      <c r="G504" s="718" t="s">
        <v>491</v>
      </c>
      <c r="H504" s="719">
        <v>72773</v>
      </c>
      <c r="I504" s="719">
        <v>178915</v>
      </c>
      <c r="J504" s="700"/>
    </row>
    <row r="505" spans="1:10">
      <c r="A505" s="657">
        <v>320</v>
      </c>
      <c r="B505" s="658">
        <v>200</v>
      </c>
      <c r="C505" s="658">
        <v>200</v>
      </c>
      <c r="D505" s="666">
        <v>400</v>
      </c>
      <c r="E505" s="666"/>
      <c r="F505" s="666"/>
      <c r="G505" s="718" t="s">
        <v>492</v>
      </c>
      <c r="H505" s="719">
        <v>29304</v>
      </c>
      <c r="I505" s="719">
        <v>76948</v>
      </c>
      <c r="J505" s="700"/>
    </row>
    <row r="506" spans="1:10">
      <c r="A506" s="657">
        <v>320</v>
      </c>
      <c r="B506" s="658">
        <v>200</v>
      </c>
      <c r="C506" s="658">
        <v>200</v>
      </c>
      <c r="D506" s="666">
        <v>500</v>
      </c>
      <c r="E506" s="666"/>
      <c r="F506" s="666"/>
      <c r="G506" s="718" t="s">
        <v>1601</v>
      </c>
      <c r="H506" s="719">
        <v>32553</v>
      </c>
      <c r="I506" s="719">
        <v>75811</v>
      </c>
      <c r="J506" s="700"/>
    </row>
    <row r="507" spans="1:10">
      <c r="A507" s="657">
        <v>320</v>
      </c>
      <c r="B507" s="658">
        <v>200</v>
      </c>
      <c r="C507" s="658">
        <v>200</v>
      </c>
      <c r="D507" s="658">
        <v>600</v>
      </c>
      <c r="E507" s="658"/>
      <c r="F507" s="658"/>
      <c r="G507" s="720" t="s">
        <v>944</v>
      </c>
      <c r="H507" s="721">
        <v>0</v>
      </c>
      <c r="I507" s="721">
        <v>0</v>
      </c>
      <c r="J507" s="700"/>
    </row>
    <row r="508" spans="1:10">
      <c r="A508" s="657">
        <v>320</v>
      </c>
      <c r="B508" s="658">
        <v>200</v>
      </c>
      <c r="C508" s="658">
        <v>200</v>
      </c>
      <c r="D508" s="666"/>
      <c r="E508" s="666">
        <v>5</v>
      </c>
      <c r="F508" s="666"/>
      <c r="G508" s="718" t="s">
        <v>947</v>
      </c>
      <c r="H508" s="719">
        <v>0</v>
      </c>
      <c r="I508" s="719">
        <v>0</v>
      </c>
      <c r="J508" s="700"/>
    </row>
    <row r="509" spans="1:10">
      <c r="A509" s="657">
        <v>320</v>
      </c>
      <c r="B509" s="658">
        <v>200</v>
      </c>
      <c r="C509" s="658">
        <v>200</v>
      </c>
      <c r="D509" s="666"/>
      <c r="E509" s="666">
        <v>10</v>
      </c>
      <c r="F509" s="666"/>
      <c r="G509" s="718" t="s">
        <v>948</v>
      </c>
      <c r="H509" s="719">
        <v>0</v>
      </c>
      <c r="I509" s="719">
        <v>0</v>
      </c>
      <c r="J509" s="700"/>
    </row>
    <row r="510" spans="1:10">
      <c r="A510" s="657">
        <v>320</v>
      </c>
      <c r="B510" s="658">
        <v>200</v>
      </c>
      <c r="C510" s="658">
        <v>200</v>
      </c>
      <c r="D510" s="666"/>
      <c r="E510" s="666">
        <v>15</v>
      </c>
      <c r="F510" s="666"/>
      <c r="G510" s="718" t="s">
        <v>493</v>
      </c>
      <c r="H510" s="719">
        <v>2100</v>
      </c>
      <c r="I510" s="719">
        <v>2100</v>
      </c>
      <c r="J510" s="700"/>
    </row>
    <row r="511" spans="1:10">
      <c r="A511" s="657">
        <v>320</v>
      </c>
      <c r="B511" s="658">
        <v>200</v>
      </c>
      <c r="C511" s="658">
        <v>200</v>
      </c>
      <c r="D511" s="666">
        <v>700</v>
      </c>
      <c r="E511" s="666"/>
      <c r="F511" s="666"/>
      <c r="G511" s="718" t="s">
        <v>1602</v>
      </c>
      <c r="H511" s="719">
        <v>159678</v>
      </c>
      <c r="I511" s="719">
        <v>339394</v>
      </c>
      <c r="J511" s="700"/>
    </row>
    <row r="512" spans="1:10">
      <c r="A512" s="657">
        <v>320</v>
      </c>
      <c r="B512" s="658">
        <v>200</v>
      </c>
      <c r="C512" s="666">
        <v>300</v>
      </c>
      <c r="D512" s="666"/>
      <c r="E512" s="666"/>
      <c r="F512" s="666"/>
      <c r="G512" s="663" t="s">
        <v>543</v>
      </c>
      <c r="H512" s="664">
        <v>0</v>
      </c>
      <c r="I512" s="664">
        <v>0</v>
      </c>
      <c r="J512" s="700" t="s">
        <v>3072</v>
      </c>
    </row>
    <row r="513" spans="1:10" s="656" customFormat="1">
      <c r="A513" s="651">
        <v>325</v>
      </c>
      <c r="B513" s="652">
        <v>0</v>
      </c>
      <c r="C513" s="652">
        <v>0</v>
      </c>
      <c r="D513" s="652">
        <v>0</v>
      </c>
      <c r="E513" s="652">
        <v>0</v>
      </c>
      <c r="F513" s="652">
        <v>0</v>
      </c>
      <c r="G513" s="695" t="s">
        <v>544</v>
      </c>
      <c r="H513" s="697">
        <v>0</v>
      </c>
      <c r="I513" s="697">
        <v>0</v>
      </c>
      <c r="J513" s="696"/>
    </row>
    <row r="514" spans="1:10">
      <c r="A514" s="657">
        <v>325</v>
      </c>
      <c r="B514" s="658">
        <v>100</v>
      </c>
      <c r="C514" s="658"/>
      <c r="D514" s="658"/>
      <c r="E514" s="658"/>
      <c r="F514" s="658"/>
      <c r="G514" s="659" t="s">
        <v>545</v>
      </c>
      <c r="H514" s="660">
        <v>0</v>
      </c>
      <c r="I514" s="660">
        <v>0</v>
      </c>
      <c r="J514" s="700"/>
    </row>
    <row r="515" spans="1:10" ht="25.5">
      <c r="A515" s="657">
        <v>325</v>
      </c>
      <c r="B515" s="658">
        <v>100</v>
      </c>
      <c r="C515" s="658">
        <v>100</v>
      </c>
      <c r="D515" s="658"/>
      <c r="E515" s="658"/>
      <c r="F515" s="658"/>
      <c r="G515" s="659" t="s">
        <v>546</v>
      </c>
      <c r="H515" s="660">
        <v>0</v>
      </c>
      <c r="I515" s="660">
        <v>0</v>
      </c>
      <c r="J515" s="700" t="s">
        <v>3077</v>
      </c>
    </row>
    <row r="516" spans="1:10">
      <c r="A516" s="657">
        <v>325</v>
      </c>
      <c r="B516" s="658">
        <v>100</v>
      </c>
      <c r="C516" s="658">
        <v>100</v>
      </c>
      <c r="D516" s="666">
        <v>100</v>
      </c>
      <c r="E516" s="666"/>
      <c r="F516" s="666"/>
      <c r="G516" s="718" t="s">
        <v>906</v>
      </c>
      <c r="H516" s="719">
        <v>23808</v>
      </c>
      <c r="I516" s="719">
        <v>84295</v>
      </c>
      <c r="J516" s="700"/>
    </row>
    <row r="517" spans="1:10">
      <c r="A517" s="657">
        <v>325</v>
      </c>
      <c r="B517" s="658">
        <v>100</v>
      </c>
      <c r="C517" s="658">
        <v>100</v>
      </c>
      <c r="D517" s="666">
        <v>200</v>
      </c>
      <c r="E517" s="666"/>
      <c r="F517" s="666"/>
      <c r="G517" s="718" t="s">
        <v>907</v>
      </c>
      <c r="H517" s="719">
        <v>10190</v>
      </c>
      <c r="I517" s="719">
        <v>54800</v>
      </c>
      <c r="J517" s="700"/>
    </row>
    <row r="518" spans="1:10">
      <c r="A518" s="657">
        <v>325</v>
      </c>
      <c r="B518" s="658">
        <v>100</v>
      </c>
      <c r="C518" s="658">
        <v>100</v>
      </c>
      <c r="D518" s="666">
        <v>300</v>
      </c>
      <c r="E518" s="666"/>
      <c r="F518" s="666"/>
      <c r="G518" s="718" t="s">
        <v>1600</v>
      </c>
      <c r="H518" s="719">
        <v>679</v>
      </c>
      <c r="I518" s="719">
        <v>6255</v>
      </c>
      <c r="J518" s="700"/>
    </row>
    <row r="519" spans="1:10">
      <c r="A519" s="657">
        <v>325</v>
      </c>
      <c r="B519" s="658">
        <v>100</v>
      </c>
      <c r="C519" s="658">
        <v>100</v>
      </c>
      <c r="D519" s="666">
        <v>400</v>
      </c>
      <c r="E519" s="666"/>
      <c r="F519" s="666"/>
      <c r="G519" s="718" t="s">
        <v>1601</v>
      </c>
      <c r="H519" s="719">
        <v>477</v>
      </c>
      <c r="I519" s="719">
        <v>0</v>
      </c>
      <c r="J519" s="700"/>
    </row>
    <row r="520" spans="1:10">
      <c r="A520" s="657">
        <v>325</v>
      </c>
      <c r="B520" s="658">
        <v>100</v>
      </c>
      <c r="C520" s="658">
        <v>100</v>
      </c>
      <c r="D520" s="658">
        <v>500</v>
      </c>
      <c r="E520" s="658"/>
      <c r="F520" s="658"/>
      <c r="G520" s="720" t="s">
        <v>944</v>
      </c>
      <c r="H520" s="721">
        <v>0</v>
      </c>
      <c r="I520" s="721">
        <v>0</v>
      </c>
      <c r="J520" s="700"/>
    </row>
    <row r="521" spans="1:10">
      <c r="A521" s="657">
        <v>325</v>
      </c>
      <c r="B521" s="658">
        <v>100</v>
      </c>
      <c r="C521" s="658">
        <v>100</v>
      </c>
      <c r="D521" s="658">
        <v>500</v>
      </c>
      <c r="E521" s="666">
        <v>5</v>
      </c>
      <c r="F521" s="666"/>
      <c r="G521" s="718" t="s">
        <v>947</v>
      </c>
      <c r="H521" s="719">
        <v>0</v>
      </c>
      <c r="I521" s="719">
        <v>0</v>
      </c>
      <c r="J521" s="700"/>
    </row>
    <row r="522" spans="1:10">
      <c r="A522" s="657">
        <v>325</v>
      </c>
      <c r="B522" s="658">
        <v>100</v>
      </c>
      <c r="C522" s="658">
        <v>100</v>
      </c>
      <c r="D522" s="658">
        <v>500</v>
      </c>
      <c r="E522" s="666">
        <v>10</v>
      </c>
      <c r="F522" s="666"/>
      <c r="G522" s="718" t="s">
        <v>948</v>
      </c>
      <c r="H522" s="719">
        <v>0</v>
      </c>
      <c r="I522" s="719">
        <v>0</v>
      </c>
      <c r="J522" s="700"/>
    </row>
    <row r="523" spans="1:10">
      <c r="A523" s="657">
        <v>325</v>
      </c>
      <c r="B523" s="658">
        <v>100</v>
      </c>
      <c r="C523" s="658">
        <v>100</v>
      </c>
      <c r="D523" s="658">
        <v>500</v>
      </c>
      <c r="E523" s="666">
        <v>15</v>
      </c>
      <c r="F523" s="666"/>
      <c r="G523" s="718" t="s">
        <v>494</v>
      </c>
      <c r="H523" s="719">
        <v>11000</v>
      </c>
      <c r="I523" s="719">
        <v>11000</v>
      </c>
      <c r="J523" s="700"/>
    </row>
    <row r="524" spans="1:10">
      <c r="A524" s="657">
        <v>325</v>
      </c>
      <c r="B524" s="658">
        <v>100</v>
      </c>
      <c r="C524" s="658">
        <v>100</v>
      </c>
      <c r="D524" s="666">
        <v>900</v>
      </c>
      <c r="E524" s="666"/>
      <c r="F524" s="666"/>
      <c r="G524" s="718" t="s">
        <v>1602</v>
      </c>
      <c r="H524" s="719">
        <v>12465</v>
      </c>
      <c r="I524" s="719">
        <v>41243</v>
      </c>
      <c r="J524" s="700"/>
    </row>
    <row r="525" spans="1:10" ht="25.5">
      <c r="A525" s="657">
        <v>325</v>
      </c>
      <c r="B525" s="658">
        <v>100</v>
      </c>
      <c r="C525" s="658">
        <v>200</v>
      </c>
      <c r="D525" s="658"/>
      <c r="E525" s="658"/>
      <c r="F525" s="658"/>
      <c r="G525" s="659" t="s">
        <v>547</v>
      </c>
      <c r="H525" s="660">
        <v>0</v>
      </c>
      <c r="I525" s="660">
        <v>0</v>
      </c>
      <c r="J525" s="700" t="s">
        <v>3079</v>
      </c>
    </row>
    <row r="526" spans="1:10">
      <c r="A526" s="657">
        <v>325</v>
      </c>
      <c r="B526" s="658">
        <v>100</v>
      </c>
      <c r="C526" s="658">
        <v>200</v>
      </c>
      <c r="D526" s="666">
        <v>100</v>
      </c>
      <c r="E526" s="666"/>
      <c r="F526" s="666"/>
      <c r="G526" s="718" t="s">
        <v>906</v>
      </c>
      <c r="H526" s="719">
        <v>42685</v>
      </c>
      <c r="I526" s="719">
        <v>24127</v>
      </c>
      <c r="J526" s="700"/>
    </row>
    <row r="527" spans="1:10">
      <c r="A527" s="657">
        <v>325</v>
      </c>
      <c r="B527" s="658">
        <v>100</v>
      </c>
      <c r="C527" s="658">
        <v>200</v>
      </c>
      <c r="D527" s="666">
        <v>200</v>
      </c>
      <c r="E527" s="666"/>
      <c r="F527" s="666"/>
      <c r="G527" s="718" t="s">
        <v>907</v>
      </c>
      <c r="H527" s="719">
        <v>12496</v>
      </c>
      <c r="I527" s="719">
        <v>1000</v>
      </c>
      <c r="J527" s="700"/>
    </row>
    <row r="528" spans="1:10">
      <c r="A528" s="657">
        <v>325</v>
      </c>
      <c r="B528" s="658">
        <v>100</v>
      </c>
      <c r="C528" s="658">
        <v>200</v>
      </c>
      <c r="D528" s="666">
        <v>300</v>
      </c>
      <c r="E528" s="666"/>
      <c r="F528" s="666"/>
      <c r="G528" s="718" t="s">
        <v>1600</v>
      </c>
      <c r="H528" s="719">
        <v>833</v>
      </c>
      <c r="I528" s="719">
        <v>2900</v>
      </c>
      <c r="J528" s="700"/>
    </row>
    <row r="529" spans="1:10">
      <c r="A529" s="657">
        <v>325</v>
      </c>
      <c r="B529" s="658">
        <v>100</v>
      </c>
      <c r="C529" s="658">
        <v>200</v>
      </c>
      <c r="D529" s="666">
        <v>400</v>
      </c>
      <c r="E529" s="666"/>
      <c r="F529" s="666"/>
      <c r="G529" s="718" t="s">
        <v>1601</v>
      </c>
      <c r="H529" s="719">
        <v>584</v>
      </c>
      <c r="I529" s="719">
        <v>0</v>
      </c>
      <c r="J529" s="700"/>
    </row>
    <row r="530" spans="1:10">
      <c r="A530" s="657">
        <v>325</v>
      </c>
      <c r="B530" s="658">
        <v>100</v>
      </c>
      <c r="C530" s="658">
        <v>200</v>
      </c>
      <c r="D530" s="658">
        <v>500</v>
      </c>
      <c r="E530" s="658"/>
      <c r="F530" s="658"/>
      <c r="G530" s="720" t="s">
        <v>944</v>
      </c>
      <c r="H530" s="721">
        <v>0</v>
      </c>
      <c r="I530" s="721">
        <v>0</v>
      </c>
      <c r="J530" s="700"/>
    </row>
    <row r="531" spans="1:10">
      <c r="A531" s="657">
        <v>325</v>
      </c>
      <c r="B531" s="658">
        <v>100</v>
      </c>
      <c r="C531" s="658">
        <v>200</v>
      </c>
      <c r="D531" s="658">
        <v>500</v>
      </c>
      <c r="E531" s="666">
        <v>5</v>
      </c>
      <c r="F531" s="666"/>
      <c r="G531" s="718" t="s">
        <v>947</v>
      </c>
      <c r="H531" s="719">
        <v>0</v>
      </c>
      <c r="I531" s="719">
        <v>0</v>
      </c>
      <c r="J531" s="700"/>
    </row>
    <row r="532" spans="1:10">
      <c r="A532" s="657">
        <v>325</v>
      </c>
      <c r="B532" s="658">
        <v>100</v>
      </c>
      <c r="C532" s="658">
        <v>200</v>
      </c>
      <c r="D532" s="658">
        <v>500</v>
      </c>
      <c r="E532" s="666">
        <v>10</v>
      </c>
      <c r="F532" s="666"/>
      <c r="G532" s="718" t="s">
        <v>948</v>
      </c>
      <c r="H532" s="719">
        <v>0</v>
      </c>
      <c r="I532" s="719">
        <v>0</v>
      </c>
      <c r="J532" s="700"/>
    </row>
    <row r="533" spans="1:10">
      <c r="A533" s="657">
        <v>325</v>
      </c>
      <c r="B533" s="658">
        <v>100</v>
      </c>
      <c r="C533" s="658">
        <v>200</v>
      </c>
      <c r="D533" s="658">
        <v>500</v>
      </c>
      <c r="E533" s="666">
        <v>15</v>
      </c>
      <c r="F533" s="666"/>
      <c r="G533" s="718" t="s">
        <v>494</v>
      </c>
      <c r="H533" s="719">
        <v>0</v>
      </c>
      <c r="I533" s="719">
        <v>0</v>
      </c>
      <c r="J533" s="700"/>
    </row>
    <row r="534" spans="1:10">
      <c r="A534" s="657">
        <v>325</v>
      </c>
      <c r="B534" s="658">
        <v>100</v>
      </c>
      <c r="C534" s="658">
        <v>200</v>
      </c>
      <c r="D534" s="666">
        <v>900</v>
      </c>
      <c r="E534" s="666"/>
      <c r="F534" s="666"/>
      <c r="G534" s="718" t="s">
        <v>1602</v>
      </c>
      <c r="H534" s="719">
        <v>16197</v>
      </c>
      <c r="I534" s="719">
        <v>6200</v>
      </c>
      <c r="J534" s="700"/>
    </row>
    <row r="535" spans="1:10">
      <c r="A535" s="657">
        <v>325</v>
      </c>
      <c r="B535" s="658">
        <v>100</v>
      </c>
      <c r="C535" s="666">
        <v>300</v>
      </c>
      <c r="D535" s="666"/>
      <c r="E535" s="666"/>
      <c r="F535" s="666"/>
      <c r="G535" s="663" t="s">
        <v>548</v>
      </c>
      <c r="H535" s="664">
        <v>0</v>
      </c>
      <c r="I535" s="664">
        <v>0</v>
      </c>
      <c r="J535" s="700" t="s">
        <v>3081</v>
      </c>
    </row>
    <row r="536" spans="1:10">
      <c r="A536" s="657">
        <v>325</v>
      </c>
      <c r="B536" s="658">
        <v>200</v>
      </c>
      <c r="C536" s="658"/>
      <c r="D536" s="658"/>
      <c r="E536" s="658"/>
      <c r="F536" s="658"/>
      <c r="G536" s="659" t="s">
        <v>3225</v>
      </c>
      <c r="H536" s="660">
        <v>0</v>
      </c>
      <c r="I536" s="660">
        <v>0</v>
      </c>
      <c r="J536" s="700"/>
    </row>
    <row r="537" spans="1:10" ht="25.5">
      <c r="A537" s="657">
        <v>325</v>
      </c>
      <c r="B537" s="658">
        <v>200</v>
      </c>
      <c r="C537" s="658">
        <v>100</v>
      </c>
      <c r="D537" s="658"/>
      <c r="E537" s="658"/>
      <c r="F537" s="658"/>
      <c r="G537" s="659" t="s">
        <v>3226</v>
      </c>
      <c r="H537" s="660">
        <v>0</v>
      </c>
      <c r="I537" s="660">
        <v>0</v>
      </c>
      <c r="J537" s="700" t="s">
        <v>3085</v>
      </c>
    </row>
    <row r="538" spans="1:10">
      <c r="A538" s="657">
        <v>325</v>
      </c>
      <c r="B538" s="658">
        <v>200</v>
      </c>
      <c r="C538" s="658">
        <v>100</v>
      </c>
      <c r="D538" s="666">
        <v>100</v>
      </c>
      <c r="E538" s="666"/>
      <c r="F538" s="666"/>
      <c r="G538" s="718" t="s">
        <v>906</v>
      </c>
      <c r="H538" s="719">
        <v>0</v>
      </c>
      <c r="I538" s="719">
        <v>0</v>
      </c>
      <c r="J538" s="700"/>
    </row>
    <row r="539" spans="1:10">
      <c r="A539" s="657">
        <v>325</v>
      </c>
      <c r="B539" s="658">
        <v>200</v>
      </c>
      <c r="C539" s="658">
        <v>100</v>
      </c>
      <c r="D539" s="666">
        <v>200</v>
      </c>
      <c r="E539" s="666"/>
      <c r="F539" s="666"/>
      <c r="G539" s="718" t="s">
        <v>490</v>
      </c>
      <c r="H539" s="719">
        <v>0</v>
      </c>
      <c r="I539" s="719">
        <v>0</v>
      </c>
      <c r="J539" s="700"/>
    </row>
    <row r="540" spans="1:10">
      <c r="A540" s="657">
        <v>325</v>
      </c>
      <c r="B540" s="658">
        <v>200</v>
      </c>
      <c r="C540" s="658">
        <v>100</v>
      </c>
      <c r="D540" s="666">
        <v>300</v>
      </c>
      <c r="E540" s="666"/>
      <c r="F540" s="666"/>
      <c r="G540" s="718" t="s">
        <v>491</v>
      </c>
      <c r="H540" s="719">
        <v>0</v>
      </c>
      <c r="I540" s="719">
        <v>0</v>
      </c>
      <c r="J540" s="700"/>
    </row>
    <row r="541" spans="1:10">
      <c r="A541" s="657">
        <v>325</v>
      </c>
      <c r="B541" s="658">
        <v>200</v>
      </c>
      <c r="C541" s="658">
        <v>100</v>
      </c>
      <c r="D541" s="666">
        <v>400</v>
      </c>
      <c r="E541" s="666"/>
      <c r="F541" s="666"/>
      <c r="G541" s="718" t="s">
        <v>492</v>
      </c>
      <c r="H541" s="719">
        <v>0</v>
      </c>
      <c r="I541" s="719">
        <v>0</v>
      </c>
      <c r="J541" s="700"/>
    </row>
    <row r="542" spans="1:10">
      <c r="A542" s="657">
        <v>325</v>
      </c>
      <c r="B542" s="658">
        <v>200</v>
      </c>
      <c r="C542" s="658">
        <v>100</v>
      </c>
      <c r="D542" s="666">
        <v>500</v>
      </c>
      <c r="E542" s="666"/>
      <c r="F542" s="666"/>
      <c r="G542" s="718" t="s">
        <v>1601</v>
      </c>
      <c r="H542" s="719">
        <v>0</v>
      </c>
      <c r="I542" s="719">
        <v>0</v>
      </c>
      <c r="J542" s="700"/>
    </row>
    <row r="543" spans="1:10">
      <c r="A543" s="657">
        <v>325</v>
      </c>
      <c r="B543" s="658">
        <v>200</v>
      </c>
      <c r="C543" s="658">
        <v>100</v>
      </c>
      <c r="D543" s="658">
        <v>600</v>
      </c>
      <c r="E543" s="658"/>
      <c r="F543" s="658"/>
      <c r="G543" s="720" t="s">
        <v>944</v>
      </c>
      <c r="H543" s="721">
        <v>0</v>
      </c>
      <c r="I543" s="721">
        <v>0</v>
      </c>
      <c r="J543" s="700"/>
    </row>
    <row r="544" spans="1:10">
      <c r="A544" s="657">
        <v>325</v>
      </c>
      <c r="B544" s="658">
        <v>200</v>
      </c>
      <c r="C544" s="658">
        <v>100</v>
      </c>
      <c r="D544" s="658">
        <v>600</v>
      </c>
      <c r="E544" s="666">
        <v>5</v>
      </c>
      <c r="F544" s="666"/>
      <c r="G544" s="718" t="s">
        <v>947</v>
      </c>
      <c r="H544" s="719">
        <v>0</v>
      </c>
      <c r="I544" s="719">
        <v>0</v>
      </c>
      <c r="J544" s="700"/>
    </row>
    <row r="545" spans="1:10">
      <c r="A545" s="657">
        <v>325</v>
      </c>
      <c r="B545" s="658">
        <v>200</v>
      </c>
      <c r="C545" s="658">
        <v>100</v>
      </c>
      <c r="D545" s="658">
        <v>600</v>
      </c>
      <c r="E545" s="666">
        <v>10</v>
      </c>
      <c r="F545" s="666"/>
      <c r="G545" s="718" t="s">
        <v>948</v>
      </c>
      <c r="H545" s="719">
        <v>0</v>
      </c>
      <c r="I545" s="719">
        <v>0</v>
      </c>
      <c r="J545" s="700"/>
    </row>
    <row r="546" spans="1:10">
      <c r="A546" s="657">
        <v>325</v>
      </c>
      <c r="B546" s="658">
        <v>200</v>
      </c>
      <c r="C546" s="658">
        <v>100</v>
      </c>
      <c r="D546" s="658">
        <v>600</v>
      </c>
      <c r="E546" s="666">
        <v>15</v>
      </c>
      <c r="F546" s="666"/>
      <c r="G546" s="718" t="s">
        <v>493</v>
      </c>
      <c r="H546" s="719">
        <v>0</v>
      </c>
      <c r="I546" s="719">
        <v>0</v>
      </c>
      <c r="J546" s="700"/>
    </row>
    <row r="547" spans="1:10">
      <c r="A547" s="657">
        <v>325</v>
      </c>
      <c r="B547" s="658">
        <v>200</v>
      </c>
      <c r="C547" s="658">
        <v>100</v>
      </c>
      <c r="D547" s="666">
        <v>900</v>
      </c>
      <c r="E547" s="666"/>
      <c r="F547" s="666"/>
      <c r="G547" s="718" t="s">
        <v>1602</v>
      </c>
      <c r="H547" s="719">
        <v>0</v>
      </c>
      <c r="I547" s="719">
        <v>0</v>
      </c>
      <c r="J547" s="700"/>
    </row>
    <row r="548" spans="1:10" ht="25.5">
      <c r="A548" s="657">
        <v>325</v>
      </c>
      <c r="B548" s="658">
        <v>200</v>
      </c>
      <c r="C548" s="658">
        <v>200</v>
      </c>
      <c r="D548" s="658"/>
      <c r="E548" s="658"/>
      <c r="F548" s="658"/>
      <c r="G548" s="702" t="s">
        <v>3227</v>
      </c>
      <c r="H548" s="660">
        <v>0</v>
      </c>
      <c r="I548" s="660">
        <v>0</v>
      </c>
      <c r="J548" s="700" t="s">
        <v>3087</v>
      </c>
    </row>
    <row r="549" spans="1:10">
      <c r="A549" s="657">
        <v>325</v>
      </c>
      <c r="B549" s="658">
        <v>200</v>
      </c>
      <c r="C549" s="658">
        <v>200</v>
      </c>
      <c r="D549" s="666">
        <v>100</v>
      </c>
      <c r="E549" s="666"/>
      <c r="F549" s="666"/>
      <c r="G549" s="718" t="s">
        <v>906</v>
      </c>
      <c r="H549" s="719">
        <v>0</v>
      </c>
      <c r="I549" s="719">
        <v>0</v>
      </c>
      <c r="J549" s="700"/>
    </row>
    <row r="550" spans="1:10">
      <c r="A550" s="657">
        <v>325</v>
      </c>
      <c r="B550" s="658">
        <v>200</v>
      </c>
      <c r="C550" s="658">
        <v>200</v>
      </c>
      <c r="D550" s="666">
        <v>200</v>
      </c>
      <c r="E550" s="666"/>
      <c r="F550" s="666"/>
      <c r="G550" s="718" t="s">
        <v>490</v>
      </c>
      <c r="H550" s="719">
        <v>0</v>
      </c>
      <c r="I550" s="719">
        <v>0</v>
      </c>
      <c r="J550" s="700"/>
    </row>
    <row r="551" spans="1:10">
      <c r="A551" s="657">
        <v>325</v>
      </c>
      <c r="B551" s="658">
        <v>200</v>
      </c>
      <c r="C551" s="658">
        <v>200</v>
      </c>
      <c r="D551" s="666">
        <v>300</v>
      </c>
      <c r="E551" s="666"/>
      <c r="F551" s="666"/>
      <c r="G551" s="718" t="s">
        <v>491</v>
      </c>
      <c r="H551" s="719">
        <v>0</v>
      </c>
      <c r="I551" s="719">
        <v>0</v>
      </c>
      <c r="J551" s="700"/>
    </row>
    <row r="552" spans="1:10">
      <c r="A552" s="657">
        <v>325</v>
      </c>
      <c r="B552" s="658">
        <v>200</v>
      </c>
      <c r="C552" s="658">
        <v>200</v>
      </c>
      <c r="D552" s="666">
        <v>400</v>
      </c>
      <c r="E552" s="666"/>
      <c r="F552" s="666"/>
      <c r="G552" s="718" t="s">
        <v>492</v>
      </c>
      <c r="H552" s="719">
        <v>0</v>
      </c>
      <c r="I552" s="719">
        <v>0</v>
      </c>
      <c r="J552" s="700"/>
    </row>
    <row r="553" spans="1:10">
      <c r="A553" s="657">
        <v>325</v>
      </c>
      <c r="B553" s="658">
        <v>200</v>
      </c>
      <c r="C553" s="658">
        <v>200</v>
      </c>
      <c r="D553" s="666">
        <v>500</v>
      </c>
      <c r="E553" s="666"/>
      <c r="F553" s="666"/>
      <c r="G553" s="718" t="s">
        <v>1601</v>
      </c>
      <c r="H553" s="719">
        <v>0</v>
      </c>
      <c r="I553" s="719">
        <v>0</v>
      </c>
      <c r="J553" s="700"/>
    </row>
    <row r="554" spans="1:10">
      <c r="A554" s="657">
        <v>325</v>
      </c>
      <c r="B554" s="658">
        <v>200</v>
      </c>
      <c r="C554" s="658">
        <v>200</v>
      </c>
      <c r="D554" s="658">
        <v>600</v>
      </c>
      <c r="E554" s="658"/>
      <c r="F554" s="658"/>
      <c r="G554" s="720" t="s">
        <v>944</v>
      </c>
      <c r="H554" s="721">
        <v>0</v>
      </c>
      <c r="I554" s="721">
        <v>0</v>
      </c>
      <c r="J554" s="700"/>
    </row>
    <row r="555" spans="1:10">
      <c r="A555" s="657">
        <v>325</v>
      </c>
      <c r="B555" s="658">
        <v>200</v>
      </c>
      <c r="C555" s="658">
        <v>200</v>
      </c>
      <c r="D555" s="658">
        <v>600</v>
      </c>
      <c r="E555" s="666">
        <v>5</v>
      </c>
      <c r="F555" s="666"/>
      <c r="G555" s="718" t="s">
        <v>947</v>
      </c>
      <c r="H555" s="719">
        <v>0</v>
      </c>
      <c r="I555" s="719">
        <v>0</v>
      </c>
      <c r="J555" s="700"/>
    </row>
    <row r="556" spans="1:10">
      <c r="A556" s="657">
        <v>325</v>
      </c>
      <c r="B556" s="658">
        <v>200</v>
      </c>
      <c r="C556" s="658">
        <v>200</v>
      </c>
      <c r="D556" s="658">
        <v>600</v>
      </c>
      <c r="E556" s="666">
        <v>10</v>
      </c>
      <c r="F556" s="666"/>
      <c r="G556" s="718" t="s">
        <v>948</v>
      </c>
      <c r="H556" s="719">
        <v>0</v>
      </c>
      <c r="I556" s="719">
        <v>0</v>
      </c>
      <c r="J556" s="700"/>
    </row>
    <row r="557" spans="1:10">
      <c r="A557" s="657">
        <v>325</v>
      </c>
      <c r="B557" s="658">
        <v>200</v>
      </c>
      <c r="C557" s="658">
        <v>200</v>
      </c>
      <c r="D557" s="658">
        <v>600</v>
      </c>
      <c r="E557" s="666">
        <v>15</v>
      </c>
      <c r="F557" s="666"/>
      <c r="G557" s="718" t="s">
        <v>493</v>
      </c>
      <c r="H557" s="719">
        <v>0</v>
      </c>
      <c r="I557" s="719">
        <v>0</v>
      </c>
      <c r="J557" s="700"/>
    </row>
    <row r="558" spans="1:10">
      <c r="A558" s="657">
        <v>325</v>
      </c>
      <c r="B558" s="658">
        <v>200</v>
      </c>
      <c r="C558" s="658">
        <v>200</v>
      </c>
      <c r="D558" s="666">
        <v>900</v>
      </c>
      <c r="E558" s="666"/>
      <c r="F558" s="666"/>
      <c r="G558" s="718" t="s">
        <v>1602</v>
      </c>
      <c r="H558" s="719">
        <v>0</v>
      </c>
      <c r="I558" s="719">
        <v>0</v>
      </c>
      <c r="J558" s="700"/>
    </row>
    <row r="559" spans="1:10">
      <c r="A559" s="657">
        <v>325</v>
      </c>
      <c r="B559" s="658">
        <v>200</v>
      </c>
      <c r="C559" s="666">
        <v>300</v>
      </c>
      <c r="D559" s="666"/>
      <c r="E559" s="666"/>
      <c r="F559" s="666"/>
      <c r="G559" s="663" t="s">
        <v>3228</v>
      </c>
      <c r="H559" s="664">
        <v>0</v>
      </c>
      <c r="I559" s="664">
        <v>0</v>
      </c>
      <c r="J559" s="700" t="s">
        <v>3089</v>
      </c>
    </row>
    <row r="560" spans="1:10" s="656" customFormat="1">
      <c r="A560" s="651">
        <v>330</v>
      </c>
      <c r="B560" s="652">
        <v>0</v>
      </c>
      <c r="C560" s="652">
        <v>0</v>
      </c>
      <c r="D560" s="652">
        <v>0</v>
      </c>
      <c r="E560" s="652">
        <v>0</v>
      </c>
      <c r="F560" s="652">
        <v>0</v>
      </c>
      <c r="G560" s="695" t="s">
        <v>3229</v>
      </c>
      <c r="H560" s="697">
        <v>0</v>
      </c>
      <c r="I560" s="697">
        <v>0</v>
      </c>
      <c r="J560" s="696"/>
    </row>
    <row r="561" spans="1:10">
      <c r="A561" s="657">
        <v>330</v>
      </c>
      <c r="B561" s="658">
        <v>100</v>
      </c>
      <c r="C561" s="658"/>
      <c r="D561" s="658"/>
      <c r="E561" s="658"/>
      <c r="F561" s="658"/>
      <c r="G561" s="659" t="s">
        <v>3230</v>
      </c>
      <c r="H561" s="660">
        <v>0</v>
      </c>
      <c r="I561" s="660">
        <v>0</v>
      </c>
      <c r="J561" s="700"/>
    </row>
    <row r="562" spans="1:10" ht="25.5">
      <c r="A562" s="657">
        <v>330</v>
      </c>
      <c r="B562" s="658">
        <v>100</v>
      </c>
      <c r="C562" s="658">
        <v>100</v>
      </c>
      <c r="D562" s="658"/>
      <c r="E562" s="658"/>
      <c r="F562" s="658"/>
      <c r="G562" s="659" t="s">
        <v>3231</v>
      </c>
      <c r="H562" s="660">
        <v>0</v>
      </c>
      <c r="I562" s="660">
        <v>0</v>
      </c>
      <c r="J562" s="700" t="s">
        <v>2751</v>
      </c>
    </row>
    <row r="563" spans="1:10">
      <c r="A563" s="657">
        <v>330</v>
      </c>
      <c r="B563" s="658">
        <v>100</v>
      </c>
      <c r="C563" s="658">
        <v>100</v>
      </c>
      <c r="D563" s="666">
        <v>100</v>
      </c>
      <c r="E563" s="666"/>
      <c r="F563" s="666"/>
      <c r="G563" s="718" t="s">
        <v>906</v>
      </c>
      <c r="H563" s="719">
        <v>42578</v>
      </c>
      <c r="I563" s="719">
        <v>43100</v>
      </c>
      <c r="J563" s="700"/>
    </row>
    <row r="564" spans="1:10">
      <c r="A564" s="657">
        <v>330</v>
      </c>
      <c r="B564" s="658">
        <v>100</v>
      </c>
      <c r="C564" s="658">
        <v>100</v>
      </c>
      <c r="D564" s="666">
        <v>200</v>
      </c>
      <c r="E564" s="666"/>
      <c r="F564" s="666"/>
      <c r="G564" s="718" t="s">
        <v>907</v>
      </c>
      <c r="H564" s="719">
        <v>12464</v>
      </c>
      <c r="I564" s="719">
        <v>8000</v>
      </c>
      <c r="J564" s="700"/>
    </row>
    <row r="565" spans="1:10">
      <c r="A565" s="657">
        <v>330</v>
      </c>
      <c r="B565" s="658">
        <v>100</v>
      </c>
      <c r="C565" s="658">
        <v>100</v>
      </c>
      <c r="D565" s="666">
        <v>300</v>
      </c>
      <c r="E565" s="666"/>
      <c r="F565" s="666"/>
      <c r="G565" s="718" t="s">
        <v>1600</v>
      </c>
      <c r="H565" s="719">
        <v>831</v>
      </c>
      <c r="I565" s="719">
        <v>2400</v>
      </c>
      <c r="J565" s="700"/>
    </row>
    <row r="566" spans="1:10">
      <c r="A566" s="657">
        <v>330</v>
      </c>
      <c r="B566" s="658">
        <v>100</v>
      </c>
      <c r="C566" s="658">
        <v>100</v>
      </c>
      <c r="D566" s="666">
        <v>400</v>
      </c>
      <c r="E566" s="666"/>
      <c r="F566" s="666"/>
      <c r="G566" s="718" t="s">
        <v>1601</v>
      </c>
      <c r="H566" s="719">
        <v>583</v>
      </c>
      <c r="I566" s="719">
        <v>0</v>
      </c>
      <c r="J566" s="700"/>
    </row>
    <row r="567" spans="1:10">
      <c r="A567" s="657">
        <v>330</v>
      </c>
      <c r="B567" s="658">
        <v>100</v>
      </c>
      <c r="C567" s="658">
        <v>100</v>
      </c>
      <c r="D567" s="658">
        <v>500</v>
      </c>
      <c r="E567" s="658"/>
      <c r="F567" s="658"/>
      <c r="G567" s="720" t="s">
        <v>944</v>
      </c>
      <c r="H567" s="721">
        <v>0</v>
      </c>
      <c r="I567" s="721">
        <v>0</v>
      </c>
      <c r="J567" s="700"/>
    </row>
    <row r="568" spans="1:10">
      <c r="A568" s="657">
        <v>330</v>
      </c>
      <c r="B568" s="658">
        <v>100</v>
      </c>
      <c r="C568" s="658">
        <v>100</v>
      </c>
      <c r="D568" s="658">
        <v>500</v>
      </c>
      <c r="E568" s="666">
        <v>5</v>
      </c>
      <c r="F568" s="666"/>
      <c r="G568" s="718" t="s">
        <v>947</v>
      </c>
      <c r="H568" s="719">
        <v>0</v>
      </c>
      <c r="I568" s="719">
        <v>0</v>
      </c>
      <c r="J568" s="700"/>
    </row>
    <row r="569" spans="1:10">
      <c r="A569" s="657">
        <v>330</v>
      </c>
      <c r="B569" s="658">
        <v>100</v>
      </c>
      <c r="C569" s="658">
        <v>100</v>
      </c>
      <c r="D569" s="658">
        <v>500</v>
      </c>
      <c r="E569" s="666">
        <v>10</v>
      </c>
      <c r="F569" s="666"/>
      <c r="G569" s="718" t="s">
        <v>948</v>
      </c>
      <c r="H569" s="719">
        <v>0</v>
      </c>
      <c r="I569" s="719">
        <v>0</v>
      </c>
      <c r="J569" s="700"/>
    </row>
    <row r="570" spans="1:10">
      <c r="A570" s="657">
        <v>330</v>
      </c>
      <c r="B570" s="658">
        <v>100</v>
      </c>
      <c r="C570" s="658">
        <v>100</v>
      </c>
      <c r="D570" s="658">
        <v>500</v>
      </c>
      <c r="E570" s="666">
        <v>15</v>
      </c>
      <c r="F570" s="666"/>
      <c r="G570" s="718" t="s">
        <v>495</v>
      </c>
      <c r="H570" s="719">
        <v>0</v>
      </c>
      <c r="I570" s="719">
        <v>0</v>
      </c>
      <c r="J570" s="700"/>
    </row>
    <row r="571" spans="1:10">
      <c r="A571" s="657">
        <v>330</v>
      </c>
      <c r="B571" s="658">
        <v>100</v>
      </c>
      <c r="C571" s="658">
        <v>100</v>
      </c>
      <c r="D571" s="666">
        <v>900</v>
      </c>
      <c r="E571" s="666"/>
      <c r="F571" s="666"/>
      <c r="G571" s="718" t="s">
        <v>1602</v>
      </c>
      <c r="H571" s="719">
        <v>15246</v>
      </c>
      <c r="I571" s="719">
        <v>20615</v>
      </c>
      <c r="J571" s="700"/>
    </row>
    <row r="572" spans="1:10" ht="25.5">
      <c r="A572" s="657">
        <v>330</v>
      </c>
      <c r="B572" s="658">
        <v>100</v>
      </c>
      <c r="C572" s="658">
        <v>200</v>
      </c>
      <c r="D572" s="658"/>
      <c r="E572" s="658"/>
      <c r="F572" s="658"/>
      <c r="G572" s="659" t="s">
        <v>3232</v>
      </c>
      <c r="H572" s="660">
        <v>0</v>
      </c>
      <c r="I572" s="660">
        <v>0</v>
      </c>
      <c r="J572" s="700" t="s">
        <v>2753</v>
      </c>
    </row>
    <row r="573" spans="1:10">
      <c r="A573" s="657">
        <v>330</v>
      </c>
      <c r="B573" s="658">
        <v>100</v>
      </c>
      <c r="C573" s="658">
        <v>200</v>
      </c>
      <c r="D573" s="666">
        <v>100</v>
      </c>
      <c r="E573" s="666"/>
      <c r="F573" s="666"/>
      <c r="G573" s="718" t="s">
        <v>906</v>
      </c>
      <c r="H573" s="719">
        <v>85259</v>
      </c>
      <c r="I573" s="719">
        <v>34308</v>
      </c>
      <c r="J573" s="700"/>
    </row>
    <row r="574" spans="1:10">
      <c r="A574" s="657">
        <v>330</v>
      </c>
      <c r="B574" s="658">
        <v>100</v>
      </c>
      <c r="C574" s="658">
        <v>200</v>
      </c>
      <c r="D574" s="666">
        <v>200</v>
      </c>
      <c r="E574" s="666"/>
      <c r="F574" s="666"/>
      <c r="G574" s="718" t="s">
        <v>907</v>
      </c>
      <c r="H574" s="719">
        <v>24959</v>
      </c>
      <c r="I574" s="719">
        <v>800</v>
      </c>
      <c r="J574" s="700"/>
    </row>
    <row r="575" spans="1:10">
      <c r="A575" s="657">
        <v>330</v>
      </c>
      <c r="B575" s="658">
        <v>100</v>
      </c>
      <c r="C575" s="658">
        <v>200</v>
      </c>
      <c r="D575" s="666">
        <v>300</v>
      </c>
      <c r="E575" s="666"/>
      <c r="F575" s="666"/>
      <c r="G575" s="718" t="s">
        <v>1600</v>
      </c>
      <c r="H575" s="719">
        <v>1664</v>
      </c>
      <c r="I575" s="719">
        <v>1500</v>
      </c>
      <c r="J575" s="700"/>
    </row>
    <row r="576" spans="1:10">
      <c r="A576" s="657">
        <v>330</v>
      </c>
      <c r="B576" s="658">
        <v>100</v>
      </c>
      <c r="C576" s="658">
        <v>200</v>
      </c>
      <c r="D576" s="666">
        <v>400</v>
      </c>
      <c r="E576" s="666"/>
      <c r="F576" s="666"/>
      <c r="G576" s="718" t="s">
        <v>1601</v>
      </c>
      <c r="H576" s="719">
        <v>1167</v>
      </c>
      <c r="I576" s="719">
        <v>0</v>
      </c>
      <c r="J576" s="700"/>
    </row>
    <row r="577" spans="1:10">
      <c r="A577" s="657">
        <v>330</v>
      </c>
      <c r="B577" s="658">
        <v>100</v>
      </c>
      <c r="C577" s="658">
        <v>200</v>
      </c>
      <c r="D577" s="658">
        <v>500</v>
      </c>
      <c r="E577" s="658"/>
      <c r="F577" s="658"/>
      <c r="G577" s="720" t="s">
        <v>944</v>
      </c>
      <c r="H577" s="721">
        <v>0</v>
      </c>
      <c r="I577" s="721">
        <v>0</v>
      </c>
      <c r="J577" s="700"/>
    </row>
    <row r="578" spans="1:10">
      <c r="A578" s="657">
        <v>330</v>
      </c>
      <c r="B578" s="658">
        <v>100</v>
      </c>
      <c r="C578" s="658">
        <v>200</v>
      </c>
      <c r="D578" s="658">
        <v>500</v>
      </c>
      <c r="E578" s="666">
        <v>5</v>
      </c>
      <c r="F578" s="666"/>
      <c r="G578" s="718" t="s">
        <v>947</v>
      </c>
      <c r="H578" s="719">
        <v>0</v>
      </c>
      <c r="I578" s="719">
        <v>0</v>
      </c>
      <c r="J578" s="700"/>
    </row>
    <row r="579" spans="1:10">
      <c r="A579" s="657">
        <v>330</v>
      </c>
      <c r="B579" s="658">
        <v>100</v>
      </c>
      <c r="C579" s="658">
        <v>200</v>
      </c>
      <c r="D579" s="658">
        <v>500</v>
      </c>
      <c r="E579" s="666">
        <v>10</v>
      </c>
      <c r="F579" s="666"/>
      <c r="G579" s="718" t="s">
        <v>948</v>
      </c>
      <c r="H579" s="719">
        <v>0</v>
      </c>
      <c r="I579" s="719">
        <v>0</v>
      </c>
      <c r="J579" s="700"/>
    </row>
    <row r="580" spans="1:10">
      <c r="A580" s="657">
        <v>330</v>
      </c>
      <c r="B580" s="658">
        <v>100</v>
      </c>
      <c r="C580" s="658">
        <v>200</v>
      </c>
      <c r="D580" s="658">
        <v>500</v>
      </c>
      <c r="E580" s="666">
        <v>15</v>
      </c>
      <c r="F580" s="666"/>
      <c r="G580" s="718" t="s">
        <v>495</v>
      </c>
      <c r="H580" s="719">
        <v>0</v>
      </c>
      <c r="I580" s="719">
        <v>0</v>
      </c>
      <c r="J580" s="700"/>
    </row>
    <row r="581" spans="1:10">
      <c r="A581" s="657">
        <v>330</v>
      </c>
      <c r="B581" s="658">
        <v>100</v>
      </c>
      <c r="C581" s="658">
        <v>200</v>
      </c>
      <c r="D581" s="666">
        <v>900</v>
      </c>
      <c r="E581" s="666"/>
      <c r="F581" s="666"/>
      <c r="G581" s="718" t="s">
        <v>1602</v>
      </c>
      <c r="H581" s="719">
        <v>32353</v>
      </c>
      <c r="I581" s="719">
        <v>10200</v>
      </c>
      <c r="J581" s="700"/>
    </row>
    <row r="582" spans="1:10">
      <c r="A582" s="657">
        <v>330</v>
      </c>
      <c r="B582" s="658">
        <v>100</v>
      </c>
      <c r="C582" s="666">
        <v>300</v>
      </c>
      <c r="D582" s="666"/>
      <c r="E582" s="666"/>
      <c r="F582" s="666"/>
      <c r="G582" s="663" t="s">
        <v>3233</v>
      </c>
      <c r="H582" s="664">
        <v>0</v>
      </c>
      <c r="I582" s="664">
        <v>0</v>
      </c>
      <c r="J582" s="700" t="s">
        <v>2755</v>
      </c>
    </row>
    <row r="583" spans="1:10">
      <c r="A583" s="657">
        <v>330</v>
      </c>
      <c r="B583" s="658">
        <v>200</v>
      </c>
      <c r="C583" s="658"/>
      <c r="D583" s="658"/>
      <c r="E583" s="658"/>
      <c r="F583" s="658"/>
      <c r="G583" s="659" t="s">
        <v>3234</v>
      </c>
      <c r="H583" s="660">
        <v>0</v>
      </c>
      <c r="I583" s="660">
        <v>0</v>
      </c>
      <c r="J583" s="700"/>
    </row>
    <row r="584" spans="1:10" ht="25.5">
      <c r="A584" s="657">
        <v>330</v>
      </c>
      <c r="B584" s="658">
        <v>200</v>
      </c>
      <c r="C584" s="658">
        <v>100</v>
      </c>
      <c r="D584" s="658"/>
      <c r="E584" s="658"/>
      <c r="F584" s="658"/>
      <c r="G584" s="659" t="s">
        <v>556</v>
      </c>
      <c r="H584" s="660">
        <v>0</v>
      </c>
      <c r="I584" s="660">
        <v>0</v>
      </c>
      <c r="J584" s="700" t="s">
        <v>2759</v>
      </c>
    </row>
    <row r="585" spans="1:10">
      <c r="A585" s="657">
        <v>330</v>
      </c>
      <c r="B585" s="658">
        <v>200</v>
      </c>
      <c r="C585" s="658">
        <v>100</v>
      </c>
      <c r="D585" s="666">
        <v>100</v>
      </c>
      <c r="E585" s="666"/>
      <c r="F585" s="666"/>
      <c r="G585" s="718" t="s">
        <v>906</v>
      </c>
      <c r="H585" s="719">
        <v>2320583</v>
      </c>
      <c r="I585" s="719">
        <v>2302342</v>
      </c>
      <c r="J585" s="700"/>
    </row>
    <row r="586" spans="1:10">
      <c r="A586" s="657">
        <v>330</v>
      </c>
      <c r="B586" s="658">
        <v>200</v>
      </c>
      <c r="C586" s="658">
        <v>100</v>
      </c>
      <c r="D586" s="666">
        <v>200</v>
      </c>
      <c r="E586" s="666"/>
      <c r="F586" s="666"/>
      <c r="G586" s="718" t="s">
        <v>490</v>
      </c>
      <c r="H586" s="719">
        <v>0</v>
      </c>
      <c r="I586" s="719">
        <v>11040</v>
      </c>
      <c r="J586" s="700"/>
    </row>
    <row r="587" spans="1:10">
      <c r="A587" s="657">
        <v>330</v>
      </c>
      <c r="B587" s="658">
        <v>200</v>
      </c>
      <c r="C587" s="658">
        <v>100</v>
      </c>
      <c r="D587" s="666">
        <v>300</v>
      </c>
      <c r="E587" s="666"/>
      <c r="F587" s="666"/>
      <c r="G587" s="718" t="s">
        <v>491</v>
      </c>
      <c r="H587" s="719">
        <v>418413</v>
      </c>
      <c r="I587" s="719">
        <v>165293</v>
      </c>
      <c r="J587" s="700"/>
    </row>
    <row r="588" spans="1:10">
      <c r="A588" s="657">
        <v>330</v>
      </c>
      <c r="B588" s="658">
        <v>200</v>
      </c>
      <c r="C588" s="658">
        <v>100</v>
      </c>
      <c r="D588" s="666">
        <v>400</v>
      </c>
      <c r="E588" s="666"/>
      <c r="F588" s="666"/>
      <c r="G588" s="718" t="s">
        <v>492</v>
      </c>
      <c r="H588" s="719">
        <v>168487</v>
      </c>
      <c r="I588" s="719">
        <v>189750</v>
      </c>
      <c r="J588" s="700"/>
    </row>
    <row r="589" spans="1:10">
      <c r="A589" s="657">
        <v>330</v>
      </c>
      <c r="B589" s="658">
        <v>200</v>
      </c>
      <c r="C589" s="658">
        <v>100</v>
      </c>
      <c r="D589" s="666">
        <v>500</v>
      </c>
      <c r="E589" s="666"/>
      <c r="F589" s="666"/>
      <c r="G589" s="718" t="s">
        <v>1601</v>
      </c>
      <c r="H589" s="719">
        <v>187169</v>
      </c>
      <c r="I589" s="719">
        <v>108057</v>
      </c>
      <c r="J589" s="700"/>
    </row>
    <row r="590" spans="1:10">
      <c r="A590" s="657">
        <v>330</v>
      </c>
      <c r="B590" s="658">
        <v>200</v>
      </c>
      <c r="C590" s="658">
        <v>100</v>
      </c>
      <c r="D590" s="658">
        <v>600</v>
      </c>
      <c r="E590" s="658"/>
      <c r="F590" s="658"/>
      <c r="G590" s="720" t="s">
        <v>944</v>
      </c>
      <c r="H590" s="721">
        <v>0</v>
      </c>
      <c r="I590" s="721">
        <v>0</v>
      </c>
      <c r="J590" s="700"/>
    </row>
    <row r="591" spans="1:10">
      <c r="A591" s="657">
        <v>330</v>
      </c>
      <c r="B591" s="658">
        <v>200</v>
      </c>
      <c r="C591" s="658">
        <v>100</v>
      </c>
      <c r="D591" s="658">
        <v>600</v>
      </c>
      <c r="E591" s="666">
        <v>5</v>
      </c>
      <c r="F591" s="666"/>
      <c r="G591" s="718" t="s">
        <v>947</v>
      </c>
      <c r="H591" s="719">
        <v>0</v>
      </c>
      <c r="I591" s="719">
        <v>0</v>
      </c>
      <c r="J591" s="700"/>
    </row>
    <row r="592" spans="1:10">
      <c r="A592" s="657">
        <v>330</v>
      </c>
      <c r="B592" s="658">
        <v>200</v>
      </c>
      <c r="C592" s="658">
        <v>100</v>
      </c>
      <c r="D592" s="658">
        <v>600</v>
      </c>
      <c r="E592" s="666">
        <v>10</v>
      </c>
      <c r="F592" s="666"/>
      <c r="G592" s="718" t="s">
        <v>948</v>
      </c>
      <c r="H592" s="719">
        <v>0</v>
      </c>
      <c r="I592" s="719">
        <v>0</v>
      </c>
      <c r="J592" s="700"/>
    </row>
    <row r="593" spans="1:10">
      <c r="A593" s="657">
        <v>330</v>
      </c>
      <c r="B593" s="658">
        <v>200</v>
      </c>
      <c r="C593" s="658">
        <v>100</v>
      </c>
      <c r="D593" s="658">
        <v>600</v>
      </c>
      <c r="E593" s="666">
        <v>15</v>
      </c>
      <c r="F593" s="666"/>
      <c r="G593" s="718" t="s">
        <v>493</v>
      </c>
      <c r="H593" s="719">
        <v>800</v>
      </c>
      <c r="I593" s="719">
        <v>800</v>
      </c>
      <c r="J593" s="700"/>
    </row>
    <row r="594" spans="1:10">
      <c r="A594" s="657">
        <v>330</v>
      </c>
      <c r="B594" s="658">
        <v>200</v>
      </c>
      <c r="C594" s="658">
        <v>100</v>
      </c>
      <c r="D594" s="666">
        <v>900</v>
      </c>
      <c r="E594" s="666"/>
      <c r="F594" s="666"/>
      <c r="G594" s="718" t="s">
        <v>1602</v>
      </c>
      <c r="H594" s="719">
        <v>827579</v>
      </c>
      <c r="I594" s="719">
        <v>759798</v>
      </c>
      <c r="J594" s="700"/>
    </row>
    <row r="595" spans="1:10" ht="25.5">
      <c r="A595" s="657">
        <v>330</v>
      </c>
      <c r="B595" s="658">
        <v>200</v>
      </c>
      <c r="C595" s="658">
        <v>200</v>
      </c>
      <c r="D595" s="658"/>
      <c r="E595" s="658"/>
      <c r="F595" s="658"/>
      <c r="G595" s="659" t="s">
        <v>557</v>
      </c>
      <c r="H595" s="660">
        <v>0</v>
      </c>
      <c r="I595" s="660">
        <v>0</v>
      </c>
      <c r="J595" s="700" t="s">
        <v>2761</v>
      </c>
    </row>
    <row r="596" spans="1:10">
      <c r="A596" s="657">
        <v>330</v>
      </c>
      <c r="B596" s="658">
        <v>200</v>
      </c>
      <c r="C596" s="658">
        <v>200</v>
      </c>
      <c r="D596" s="666">
        <v>100</v>
      </c>
      <c r="E596" s="666"/>
      <c r="F596" s="666"/>
      <c r="G596" s="718" t="s">
        <v>906</v>
      </c>
      <c r="H596" s="719">
        <v>94095</v>
      </c>
      <c r="I596" s="719">
        <v>135030</v>
      </c>
      <c r="J596" s="700"/>
    </row>
    <row r="597" spans="1:10">
      <c r="A597" s="657">
        <v>330</v>
      </c>
      <c r="B597" s="658">
        <v>200</v>
      </c>
      <c r="C597" s="658">
        <v>200</v>
      </c>
      <c r="D597" s="666">
        <v>200</v>
      </c>
      <c r="E597" s="666"/>
      <c r="F597" s="666"/>
      <c r="G597" s="718" t="s">
        <v>490</v>
      </c>
      <c r="H597" s="719">
        <v>0</v>
      </c>
      <c r="I597" s="719">
        <v>648</v>
      </c>
      <c r="J597" s="700"/>
    </row>
    <row r="598" spans="1:10">
      <c r="A598" s="657">
        <v>330</v>
      </c>
      <c r="B598" s="658">
        <v>200</v>
      </c>
      <c r="C598" s="658">
        <v>200</v>
      </c>
      <c r="D598" s="666">
        <v>300</v>
      </c>
      <c r="E598" s="666"/>
      <c r="F598" s="666"/>
      <c r="G598" s="718" t="s">
        <v>491</v>
      </c>
      <c r="H598" s="719">
        <v>16960</v>
      </c>
      <c r="I598" s="719">
        <v>9694</v>
      </c>
      <c r="J598" s="700"/>
    </row>
    <row r="599" spans="1:10">
      <c r="A599" s="657">
        <v>330</v>
      </c>
      <c r="B599" s="658">
        <v>200</v>
      </c>
      <c r="C599" s="658">
        <v>200</v>
      </c>
      <c r="D599" s="666">
        <v>400</v>
      </c>
      <c r="E599" s="666"/>
      <c r="F599" s="666"/>
      <c r="G599" s="718" t="s">
        <v>492</v>
      </c>
      <c r="H599" s="719">
        <v>6829</v>
      </c>
      <c r="I599" s="719">
        <v>11129</v>
      </c>
      <c r="J599" s="700"/>
    </row>
    <row r="600" spans="1:10">
      <c r="A600" s="657">
        <v>330</v>
      </c>
      <c r="B600" s="658">
        <v>200</v>
      </c>
      <c r="C600" s="658">
        <v>200</v>
      </c>
      <c r="D600" s="666">
        <v>500</v>
      </c>
      <c r="E600" s="666"/>
      <c r="F600" s="666"/>
      <c r="G600" s="718" t="s">
        <v>1601</v>
      </c>
      <c r="H600" s="719">
        <v>7587</v>
      </c>
      <c r="I600" s="719">
        <v>9694</v>
      </c>
      <c r="J600" s="700"/>
    </row>
    <row r="601" spans="1:10">
      <c r="A601" s="657">
        <v>330</v>
      </c>
      <c r="B601" s="658">
        <v>200</v>
      </c>
      <c r="C601" s="658">
        <v>200</v>
      </c>
      <c r="D601" s="658">
        <v>600</v>
      </c>
      <c r="E601" s="658"/>
      <c r="F601" s="658"/>
      <c r="G601" s="720" t="s">
        <v>944</v>
      </c>
      <c r="H601" s="721">
        <v>0</v>
      </c>
      <c r="I601" s="721">
        <v>0</v>
      </c>
      <c r="J601" s="700"/>
    </row>
    <row r="602" spans="1:10">
      <c r="A602" s="657">
        <v>330</v>
      </c>
      <c r="B602" s="658">
        <v>200</v>
      </c>
      <c r="C602" s="658">
        <v>200</v>
      </c>
      <c r="D602" s="658">
        <v>600</v>
      </c>
      <c r="E602" s="666">
        <v>5</v>
      </c>
      <c r="F602" s="666"/>
      <c r="G602" s="718" t="s">
        <v>947</v>
      </c>
      <c r="H602" s="719">
        <v>0</v>
      </c>
      <c r="I602" s="719">
        <v>0</v>
      </c>
      <c r="J602" s="700"/>
    </row>
    <row r="603" spans="1:10">
      <c r="A603" s="657">
        <v>330</v>
      </c>
      <c r="B603" s="658">
        <v>200</v>
      </c>
      <c r="C603" s="658">
        <v>200</v>
      </c>
      <c r="D603" s="658">
        <v>600</v>
      </c>
      <c r="E603" s="666">
        <v>10</v>
      </c>
      <c r="F603" s="666"/>
      <c r="G603" s="718" t="s">
        <v>948</v>
      </c>
      <c r="H603" s="719">
        <v>0</v>
      </c>
      <c r="I603" s="719">
        <v>0</v>
      </c>
      <c r="J603" s="700"/>
    </row>
    <row r="604" spans="1:10">
      <c r="A604" s="657">
        <v>330</v>
      </c>
      <c r="B604" s="658">
        <v>200</v>
      </c>
      <c r="C604" s="658">
        <v>200</v>
      </c>
      <c r="D604" s="658">
        <v>600</v>
      </c>
      <c r="E604" s="666">
        <v>15</v>
      </c>
      <c r="F604" s="666"/>
      <c r="G604" s="718" t="s">
        <v>493</v>
      </c>
      <c r="H604" s="719">
        <v>0</v>
      </c>
      <c r="I604" s="719">
        <v>0</v>
      </c>
      <c r="J604" s="700"/>
    </row>
    <row r="605" spans="1:10">
      <c r="A605" s="657">
        <v>330</v>
      </c>
      <c r="B605" s="658">
        <v>200</v>
      </c>
      <c r="C605" s="658">
        <v>200</v>
      </c>
      <c r="D605" s="666">
        <v>900</v>
      </c>
      <c r="E605" s="666"/>
      <c r="F605" s="666"/>
      <c r="G605" s="718" t="s">
        <v>1602</v>
      </c>
      <c r="H605" s="719">
        <v>35583</v>
      </c>
      <c r="I605" s="719">
        <v>44562</v>
      </c>
      <c r="J605" s="700"/>
    </row>
    <row r="606" spans="1:10">
      <c r="A606" s="657">
        <v>330</v>
      </c>
      <c r="B606" s="658">
        <v>200</v>
      </c>
      <c r="C606" s="666">
        <v>300</v>
      </c>
      <c r="D606" s="666"/>
      <c r="E606" s="666"/>
      <c r="F606" s="666"/>
      <c r="G606" s="663" t="s">
        <v>558</v>
      </c>
      <c r="H606" s="664">
        <v>0</v>
      </c>
      <c r="I606" s="664">
        <v>0</v>
      </c>
      <c r="J606" s="700" t="s">
        <v>1980</v>
      </c>
    </row>
    <row r="607" spans="1:10" s="656" customFormat="1">
      <c r="A607" s="651">
        <v>335</v>
      </c>
      <c r="B607" s="652">
        <v>0</v>
      </c>
      <c r="C607" s="652">
        <v>0</v>
      </c>
      <c r="D607" s="652">
        <v>0</v>
      </c>
      <c r="E607" s="652">
        <v>0</v>
      </c>
      <c r="F607" s="652">
        <v>0</v>
      </c>
      <c r="G607" s="695" t="s">
        <v>559</v>
      </c>
      <c r="H607" s="697">
        <v>0</v>
      </c>
      <c r="I607" s="697">
        <v>0</v>
      </c>
      <c r="J607" s="696"/>
    </row>
    <row r="608" spans="1:10">
      <c r="A608" s="657">
        <v>335</v>
      </c>
      <c r="B608" s="658">
        <v>100</v>
      </c>
      <c r="C608" s="658"/>
      <c r="D608" s="658"/>
      <c r="E608" s="658"/>
      <c r="F608" s="658"/>
      <c r="G608" s="659" t="s">
        <v>560</v>
      </c>
      <c r="H608" s="660">
        <v>0</v>
      </c>
      <c r="I608" s="660">
        <v>0</v>
      </c>
      <c r="J608" s="700"/>
    </row>
    <row r="609" spans="1:10" ht="25.5">
      <c r="A609" s="657">
        <v>335</v>
      </c>
      <c r="B609" s="658">
        <v>100</v>
      </c>
      <c r="C609" s="658">
        <v>100</v>
      </c>
      <c r="D609" s="658"/>
      <c r="E609" s="658"/>
      <c r="F609" s="658"/>
      <c r="G609" s="659" t="s">
        <v>561</v>
      </c>
      <c r="H609" s="660">
        <v>0</v>
      </c>
      <c r="I609" s="660">
        <v>0</v>
      </c>
      <c r="J609" s="700" t="s">
        <v>1986</v>
      </c>
    </row>
    <row r="610" spans="1:10">
      <c r="A610" s="657">
        <v>335</v>
      </c>
      <c r="B610" s="658">
        <v>100</v>
      </c>
      <c r="C610" s="658">
        <v>100</v>
      </c>
      <c r="D610" s="666">
        <v>100</v>
      </c>
      <c r="E610" s="666"/>
      <c r="F610" s="666"/>
      <c r="G610" s="718" t="s">
        <v>906</v>
      </c>
      <c r="H610" s="719">
        <v>81798</v>
      </c>
      <c r="I610" s="719">
        <v>110000</v>
      </c>
      <c r="J610" s="700"/>
    </row>
    <row r="611" spans="1:10">
      <c r="A611" s="657">
        <v>335</v>
      </c>
      <c r="B611" s="658">
        <v>100</v>
      </c>
      <c r="C611" s="658">
        <v>100</v>
      </c>
      <c r="D611" s="666">
        <v>200</v>
      </c>
      <c r="E611" s="666"/>
      <c r="F611" s="666"/>
      <c r="G611" s="718" t="s">
        <v>907</v>
      </c>
      <c r="H611" s="719">
        <v>23990</v>
      </c>
      <c r="I611" s="719">
        <v>45455</v>
      </c>
      <c r="J611" s="700"/>
    </row>
    <row r="612" spans="1:10">
      <c r="A612" s="657">
        <v>335</v>
      </c>
      <c r="B612" s="658">
        <v>100</v>
      </c>
      <c r="C612" s="658">
        <v>100</v>
      </c>
      <c r="D612" s="666">
        <v>300</v>
      </c>
      <c r="E612" s="666"/>
      <c r="F612" s="666"/>
      <c r="G612" s="718" t="s">
        <v>1600</v>
      </c>
      <c r="H612" s="719">
        <v>1600</v>
      </c>
      <c r="I612" s="719">
        <v>6510</v>
      </c>
      <c r="J612" s="700"/>
    </row>
    <row r="613" spans="1:10">
      <c r="A613" s="657">
        <v>335</v>
      </c>
      <c r="B613" s="658">
        <v>100</v>
      </c>
      <c r="C613" s="658">
        <v>100</v>
      </c>
      <c r="D613" s="666">
        <v>400</v>
      </c>
      <c r="E613" s="666"/>
      <c r="F613" s="666"/>
      <c r="G613" s="718" t="s">
        <v>1601</v>
      </c>
      <c r="H613" s="719">
        <v>1122</v>
      </c>
      <c r="I613" s="719">
        <v>0</v>
      </c>
      <c r="J613" s="700"/>
    </row>
    <row r="614" spans="1:10">
      <c r="A614" s="657">
        <v>335</v>
      </c>
      <c r="B614" s="658">
        <v>100</v>
      </c>
      <c r="C614" s="658">
        <v>100</v>
      </c>
      <c r="D614" s="658">
        <v>500</v>
      </c>
      <c r="E614" s="658"/>
      <c r="F614" s="658"/>
      <c r="G614" s="720" t="s">
        <v>944</v>
      </c>
      <c r="H614" s="721">
        <v>0</v>
      </c>
      <c r="I614" s="721">
        <v>0</v>
      </c>
      <c r="J614" s="700"/>
    </row>
    <row r="615" spans="1:10">
      <c r="A615" s="657">
        <v>335</v>
      </c>
      <c r="B615" s="658">
        <v>100</v>
      </c>
      <c r="C615" s="658">
        <v>100</v>
      </c>
      <c r="D615" s="658">
        <v>500</v>
      </c>
      <c r="E615" s="666">
        <v>5</v>
      </c>
      <c r="F615" s="666"/>
      <c r="G615" s="718" t="s">
        <v>947</v>
      </c>
      <c r="H615" s="719">
        <v>0</v>
      </c>
      <c r="I615" s="719">
        <v>0</v>
      </c>
      <c r="J615" s="700"/>
    </row>
    <row r="616" spans="1:10">
      <c r="A616" s="657">
        <v>335</v>
      </c>
      <c r="B616" s="658">
        <v>100</v>
      </c>
      <c r="C616" s="658">
        <v>100</v>
      </c>
      <c r="D616" s="658">
        <v>500</v>
      </c>
      <c r="E616" s="666">
        <v>10</v>
      </c>
      <c r="F616" s="666"/>
      <c r="G616" s="718" t="s">
        <v>948</v>
      </c>
      <c r="H616" s="719">
        <v>0</v>
      </c>
      <c r="I616" s="719">
        <v>0</v>
      </c>
      <c r="J616" s="700"/>
    </row>
    <row r="617" spans="1:10">
      <c r="A617" s="657">
        <v>335</v>
      </c>
      <c r="B617" s="658">
        <v>100</v>
      </c>
      <c r="C617" s="658">
        <v>100</v>
      </c>
      <c r="D617" s="658">
        <v>500</v>
      </c>
      <c r="E617" s="666">
        <v>15</v>
      </c>
      <c r="F617" s="666"/>
      <c r="G617" s="718" t="s">
        <v>496</v>
      </c>
      <c r="H617" s="719">
        <v>150</v>
      </c>
      <c r="I617" s="719">
        <v>150</v>
      </c>
      <c r="J617" s="700"/>
    </row>
    <row r="618" spans="1:10">
      <c r="A618" s="657">
        <v>335</v>
      </c>
      <c r="B618" s="658">
        <v>100</v>
      </c>
      <c r="C618" s="658">
        <v>100</v>
      </c>
      <c r="D618" s="666">
        <v>900</v>
      </c>
      <c r="E618" s="666"/>
      <c r="F618" s="666"/>
      <c r="G618" s="718" t="s">
        <v>1602</v>
      </c>
      <c r="H618" s="719">
        <v>29343</v>
      </c>
      <c r="I618" s="719">
        <v>43000</v>
      </c>
      <c r="J618" s="700"/>
    </row>
    <row r="619" spans="1:10" ht="25.5">
      <c r="A619" s="657">
        <v>335</v>
      </c>
      <c r="B619" s="658">
        <v>100</v>
      </c>
      <c r="C619" s="658">
        <v>200</v>
      </c>
      <c r="D619" s="658"/>
      <c r="E619" s="658"/>
      <c r="F619" s="658"/>
      <c r="G619" s="659" t="s">
        <v>1646</v>
      </c>
      <c r="H619" s="660">
        <v>0</v>
      </c>
      <c r="I619" s="660">
        <v>0</v>
      </c>
      <c r="J619" s="700" t="s">
        <v>1988</v>
      </c>
    </row>
    <row r="620" spans="1:10">
      <c r="A620" s="657">
        <v>335</v>
      </c>
      <c r="B620" s="658">
        <v>100</v>
      </c>
      <c r="C620" s="658">
        <v>200</v>
      </c>
      <c r="D620" s="666">
        <v>100</v>
      </c>
      <c r="E620" s="666"/>
      <c r="F620" s="666"/>
      <c r="G620" s="718" t="s">
        <v>906</v>
      </c>
      <c r="H620" s="719">
        <v>128289</v>
      </c>
      <c r="I620" s="719">
        <v>93918</v>
      </c>
      <c r="J620" s="700"/>
    </row>
    <row r="621" spans="1:10">
      <c r="A621" s="657">
        <v>335</v>
      </c>
      <c r="B621" s="658">
        <v>100</v>
      </c>
      <c r="C621" s="658">
        <v>200</v>
      </c>
      <c r="D621" s="666">
        <v>200</v>
      </c>
      <c r="E621" s="666"/>
      <c r="F621" s="666"/>
      <c r="G621" s="718" t="s">
        <v>907</v>
      </c>
      <c r="H621" s="719">
        <v>37556</v>
      </c>
      <c r="I621" s="719">
        <v>11600</v>
      </c>
      <c r="J621" s="700"/>
    </row>
    <row r="622" spans="1:10">
      <c r="A622" s="657">
        <v>335</v>
      </c>
      <c r="B622" s="658">
        <v>100</v>
      </c>
      <c r="C622" s="658">
        <v>200</v>
      </c>
      <c r="D622" s="666">
        <v>300</v>
      </c>
      <c r="E622" s="666"/>
      <c r="F622" s="666"/>
      <c r="G622" s="718" t="s">
        <v>1600</v>
      </c>
      <c r="H622" s="719">
        <v>2504</v>
      </c>
      <c r="I622" s="719">
        <v>4400</v>
      </c>
      <c r="J622" s="700"/>
    </row>
    <row r="623" spans="1:10">
      <c r="A623" s="657">
        <v>335</v>
      </c>
      <c r="B623" s="658">
        <v>100</v>
      </c>
      <c r="C623" s="658">
        <v>200</v>
      </c>
      <c r="D623" s="666">
        <v>400</v>
      </c>
      <c r="E623" s="666"/>
      <c r="F623" s="666"/>
      <c r="G623" s="718" t="s">
        <v>1601</v>
      </c>
      <c r="H623" s="719">
        <v>1756</v>
      </c>
      <c r="I623" s="719">
        <v>0</v>
      </c>
      <c r="J623" s="700"/>
    </row>
    <row r="624" spans="1:10">
      <c r="A624" s="657">
        <v>335</v>
      </c>
      <c r="B624" s="658">
        <v>100</v>
      </c>
      <c r="C624" s="658">
        <v>200</v>
      </c>
      <c r="D624" s="658">
        <v>500</v>
      </c>
      <c r="E624" s="658"/>
      <c r="F624" s="658"/>
      <c r="G624" s="720" t="s">
        <v>944</v>
      </c>
      <c r="H624" s="721">
        <v>0</v>
      </c>
      <c r="I624" s="721">
        <v>0</v>
      </c>
      <c r="J624" s="700"/>
    </row>
    <row r="625" spans="1:10">
      <c r="A625" s="657">
        <v>335</v>
      </c>
      <c r="B625" s="658">
        <v>100</v>
      </c>
      <c r="C625" s="658">
        <v>200</v>
      </c>
      <c r="D625" s="658">
        <v>500</v>
      </c>
      <c r="E625" s="666">
        <v>5</v>
      </c>
      <c r="F625" s="666"/>
      <c r="G625" s="718" t="s">
        <v>947</v>
      </c>
      <c r="H625" s="719">
        <v>0</v>
      </c>
      <c r="I625" s="719">
        <v>0</v>
      </c>
      <c r="J625" s="700"/>
    </row>
    <row r="626" spans="1:10">
      <c r="A626" s="657">
        <v>335</v>
      </c>
      <c r="B626" s="658">
        <v>100</v>
      </c>
      <c r="C626" s="658">
        <v>200</v>
      </c>
      <c r="D626" s="658">
        <v>500</v>
      </c>
      <c r="E626" s="666">
        <v>10</v>
      </c>
      <c r="F626" s="666"/>
      <c r="G626" s="718" t="s">
        <v>948</v>
      </c>
      <c r="H626" s="719">
        <v>0</v>
      </c>
      <c r="I626" s="719">
        <v>0</v>
      </c>
      <c r="J626" s="700"/>
    </row>
    <row r="627" spans="1:10">
      <c r="A627" s="657">
        <v>335</v>
      </c>
      <c r="B627" s="658">
        <v>100</v>
      </c>
      <c r="C627" s="658">
        <v>200</v>
      </c>
      <c r="D627" s="658">
        <v>500</v>
      </c>
      <c r="E627" s="666">
        <v>15</v>
      </c>
      <c r="F627" s="666"/>
      <c r="G627" s="718" t="s">
        <v>496</v>
      </c>
      <c r="H627" s="719">
        <v>0</v>
      </c>
      <c r="I627" s="719">
        <v>0</v>
      </c>
      <c r="J627" s="700"/>
    </row>
    <row r="628" spans="1:10">
      <c r="A628" s="657">
        <v>335</v>
      </c>
      <c r="B628" s="658">
        <v>100</v>
      </c>
      <c r="C628" s="658">
        <v>200</v>
      </c>
      <c r="D628" s="666">
        <v>900</v>
      </c>
      <c r="E628" s="666"/>
      <c r="F628" s="666"/>
      <c r="G628" s="718" t="s">
        <v>1602</v>
      </c>
      <c r="H628" s="719">
        <v>48681</v>
      </c>
      <c r="I628" s="719">
        <v>26780</v>
      </c>
      <c r="J628" s="700"/>
    </row>
    <row r="629" spans="1:10">
      <c r="A629" s="657">
        <v>335</v>
      </c>
      <c r="B629" s="658">
        <v>100</v>
      </c>
      <c r="C629" s="666">
        <v>300</v>
      </c>
      <c r="D629" s="666"/>
      <c r="E629" s="666"/>
      <c r="F629" s="666"/>
      <c r="G629" s="663" t="s">
        <v>1647</v>
      </c>
      <c r="H629" s="664">
        <v>0</v>
      </c>
      <c r="I629" s="664">
        <v>0</v>
      </c>
      <c r="J629" s="700" t="s">
        <v>3435</v>
      </c>
    </row>
    <row r="630" spans="1:10">
      <c r="A630" s="657">
        <v>335</v>
      </c>
      <c r="B630" s="658">
        <v>200</v>
      </c>
      <c r="C630" s="658"/>
      <c r="D630" s="658"/>
      <c r="E630" s="658"/>
      <c r="F630" s="658"/>
      <c r="G630" s="659" t="s">
        <v>1648</v>
      </c>
      <c r="H630" s="660">
        <v>0</v>
      </c>
      <c r="I630" s="660">
        <v>0</v>
      </c>
      <c r="J630" s="700"/>
    </row>
    <row r="631" spans="1:10" ht="25.5">
      <c r="A631" s="657">
        <v>335</v>
      </c>
      <c r="B631" s="658">
        <v>200</v>
      </c>
      <c r="C631" s="658">
        <v>100</v>
      </c>
      <c r="D631" s="658"/>
      <c r="E631" s="658"/>
      <c r="F631" s="658"/>
      <c r="G631" s="659" t="s">
        <v>1649</v>
      </c>
      <c r="H631" s="660">
        <v>0</v>
      </c>
      <c r="I631" s="660">
        <v>0</v>
      </c>
      <c r="J631" s="700" t="s">
        <v>3439</v>
      </c>
    </row>
    <row r="632" spans="1:10">
      <c r="A632" s="657">
        <v>335</v>
      </c>
      <c r="B632" s="658">
        <v>200</v>
      </c>
      <c r="C632" s="658">
        <v>100</v>
      </c>
      <c r="D632" s="666">
        <v>100</v>
      </c>
      <c r="E632" s="666"/>
      <c r="F632" s="666"/>
      <c r="G632" s="718" t="s">
        <v>906</v>
      </c>
      <c r="H632" s="719">
        <v>1362720</v>
      </c>
      <c r="I632" s="719">
        <v>1351476</v>
      </c>
      <c r="J632" s="700"/>
    </row>
    <row r="633" spans="1:10">
      <c r="A633" s="657">
        <v>335</v>
      </c>
      <c r="B633" s="658">
        <v>200</v>
      </c>
      <c r="C633" s="658">
        <v>100</v>
      </c>
      <c r="D633" s="666">
        <v>200</v>
      </c>
      <c r="E633" s="666"/>
      <c r="F633" s="666"/>
      <c r="G633" s="718" t="s">
        <v>490</v>
      </c>
      <c r="H633" s="719">
        <v>0</v>
      </c>
      <c r="I633" s="719">
        <v>2973</v>
      </c>
      <c r="J633" s="700"/>
    </row>
    <row r="634" spans="1:10">
      <c r="A634" s="657">
        <v>335</v>
      </c>
      <c r="B634" s="658">
        <v>200</v>
      </c>
      <c r="C634" s="658">
        <v>100</v>
      </c>
      <c r="D634" s="666">
        <v>300</v>
      </c>
      <c r="E634" s="666"/>
      <c r="F634" s="666"/>
      <c r="G634" s="718" t="s">
        <v>491</v>
      </c>
      <c r="H634" s="719">
        <v>245801</v>
      </c>
      <c r="I634" s="719">
        <v>293601</v>
      </c>
      <c r="J634" s="700"/>
    </row>
    <row r="635" spans="1:10">
      <c r="A635" s="657">
        <v>335</v>
      </c>
      <c r="B635" s="658">
        <v>200</v>
      </c>
      <c r="C635" s="658">
        <v>100</v>
      </c>
      <c r="D635" s="666">
        <v>400</v>
      </c>
      <c r="E635" s="666"/>
      <c r="F635" s="666"/>
      <c r="G635" s="718" t="s">
        <v>492</v>
      </c>
      <c r="H635" s="719">
        <v>98979</v>
      </c>
      <c r="I635" s="719">
        <v>78526</v>
      </c>
      <c r="J635" s="700"/>
    </row>
    <row r="636" spans="1:10">
      <c r="A636" s="657">
        <v>335</v>
      </c>
      <c r="B636" s="658">
        <v>200</v>
      </c>
      <c r="C636" s="658">
        <v>100</v>
      </c>
      <c r="D636" s="666">
        <v>500</v>
      </c>
      <c r="E636" s="666"/>
      <c r="F636" s="666"/>
      <c r="G636" s="718" t="s">
        <v>1601</v>
      </c>
      <c r="H636" s="719">
        <v>109954</v>
      </c>
      <c r="I636" s="719">
        <v>1905</v>
      </c>
      <c r="J636" s="700"/>
    </row>
    <row r="637" spans="1:10">
      <c r="A637" s="657">
        <v>335</v>
      </c>
      <c r="B637" s="658">
        <v>200</v>
      </c>
      <c r="C637" s="658">
        <v>100</v>
      </c>
      <c r="D637" s="658">
        <v>600</v>
      </c>
      <c r="E637" s="658"/>
      <c r="F637" s="658"/>
      <c r="G637" s="720" t="s">
        <v>944</v>
      </c>
      <c r="H637" s="721">
        <v>0</v>
      </c>
      <c r="I637" s="721">
        <v>0</v>
      </c>
      <c r="J637" s="700"/>
    </row>
    <row r="638" spans="1:10">
      <c r="A638" s="657">
        <v>335</v>
      </c>
      <c r="B638" s="658">
        <v>200</v>
      </c>
      <c r="C638" s="658">
        <v>100</v>
      </c>
      <c r="D638" s="658">
        <v>600</v>
      </c>
      <c r="E638" s="666">
        <v>5</v>
      </c>
      <c r="F638" s="666"/>
      <c r="G638" s="718" t="s">
        <v>947</v>
      </c>
      <c r="H638" s="719">
        <v>0</v>
      </c>
      <c r="I638" s="719">
        <v>0</v>
      </c>
      <c r="J638" s="700"/>
    </row>
    <row r="639" spans="1:10">
      <c r="A639" s="657">
        <v>335</v>
      </c>
      <c r="B639" s="658">
        <v>200</v>
      </c>
      <c r="C639" s="658">
        <v>100</v>
      </c>
      <c r="D639" s="658">
        <v>600</v>
      </c>
      <c r="E639" s="666">
        <v>10</v>
      </c>
      <c r="F639" s="666"/>
      <c r="G639" s="718" t="s">
        <v>948</v>
      </c>
      <c r="H639" s="719">
        <v>0</v>
      </c>
      <c r="I639" s="719">
        <v>0</v>
      </c>
      <c r="J639" s="700"/>
    </row>
    <row r="640" spans="1:10">
      <c r="A640" s="657">
        <v>335</v>
      </c>
      <c r="B640" s="658">
        <v>200</v>
      </c>
      <c r="C640" s="658">
        <v>100</v>
      </c>
      <c r="D640" s="658">
        <v>600</v>
      </c>
      <c r="E640" s="666">
        <v>15</v>
      </c>
      <c r="F640" s="666"/>
      <c r="G640" s="718" t="s">
        <v>493</v>
      </c>
      <c r="H640" s="719">
        <v>1000</v>
      </c>
      <c r="I640" s="719">
        <v>1000</v>
      </c>
      <c r="J640" s="700"/>
    </row>
    <row r="641" spans="1:10">
      <c r="A641" s="657">
        <v>335</v>
      </c>
      <c r="B641" s="658">
        <v>200</v>
      </c>
      <c r="C641" s="658">
        <v>100</v>
      </c>
      <c r="D641" s="666">
        <v>900</v>
      </c>
      <c r="E641" s="666"/>
      <c r="F641" s="666"/>
      <c r="G641" s="718" t="s">
        <v>1602</v>
      </c>
      <c r="H641" s="719">
        <v>486169</v>
      </c>
      <c r="I641" s="719">
        <v>538310</v>
      </c>
      <c r="J641" s="700"/>
    </row>
    <row r="642" spans="1:10" ht="25.5">
      <c r="A642" s="657">
        <v>335</v>
      </c>
      <c r="B642" s="658">
        <v>200</v>
      </c>
      <c r="C642" s="658">
        <v>200</v>
      </c>
      <c r="D642" s="658"/>
      <c r="E642" s="658"/>
      <c r="F642" s="658"/>
      <c r="G642" s="659" t="s">
        <v>964</v>
      </c>
      <c r="H642" s="660">
        <v>0</v>
      </c>
      <c r="I642" s="660">
        <v>0</v>
      </c>
      <c r="J642" s="700" t="s">
        <v>3441</v>
      </c>
    </row>
    <row r="643" spans="1:10">
      <c r="A643" s="657">
        <v>335</v>
      </c>
      <c r="B643" s="658">
        <v>200</v>
      </c>
      <c r="C643" s="658">
        <v>200</v>
      </c>
      <c r="D643" s="666">
        <v>100</v>
      </c>
      <c r="E643" s="666"/>
      <c r="F643" s="666"/>
      <c r="G643" s="718" t="s">
        <v>906</v>
      </c>
      <c r="H643" s="719">
        <v>45320</v>
      </c>
      <c r="I643" s="719">
        <v>42661</v>
      </c>
      <c r="J643" s="700"/>
    </row>
    <row r="644" spans="1:10">
      <c r="A644" s="657">
        <v>335</v>
      </c>
      <c r="B644" s="658">
        <v>200</v>
      </c>
      <c r="C644" s="658">
        <v>200</v>
      </c>
      <c r="D644" s="666">
        <v>200</v>
      </c>
      <c r="E644" s="666"/>
      <c r="F644" s="666"/>
      <c r="G644" s="718" t="s">
        <v>490</v>
      </c>
      <c r="H644" s="719">
        <v>0</v>
      </c>
      <c r="I644" s="719">
        <v>94</v>
      </c>
      <c r="J644" s="700"/>
    </row>
    <row r="645" spans="1:10">
      <c r="A645" s="657">
        <v>335</v>
      </c>
      <c r="B645" s="658">
        <v>200</v>
      </c>
      <c r="C645" s="658">
        <v>200</v>
      </c>
      <c r="D645" s="666">
        <v>300</v>
      </c>
      <c r="E645" s="666"/>
      <c r="F645" s="666"/>
      <c r="G645" s="718" t="s">
        <v>491</v>
      </c>
      <c r="H645" s="719">
        <v>8169</v>
      </c>
      <c r="I645" s="719">
        <v>9268</v>
      </c>
      <c r="J645" s="700"/>
    </row>
    <row r="646" spans="1:10">
      <c r="A646" s="657">
        <v>335</v>
      </c>
      <c r="B646" s="658">
        <v>200</v>
      </c>
      <c r="C646" s="658">
        <v>200</v>
      </c>
      <c r="D646" s="666">
        <v>400</v>
      </c>
      <c r="E646" s="666"/>
      <c r="F646" s="666"/>
      <c r="G646" s="718" t="s">
        <v>492</v>
      </c>
      <c r="H646" s="719">
        <v>3289</v>
      </c>
      <c r="I646" s="719">
        <v>2479</v>
      </c>
      <c r="J646" s="700"/>
    </row>
    <row r="647" spans="1:10">
      <c r="A647" s="657">
        <v>335</v>
      </c>
      <c r="B647" s="658">
        <v>200</v>
      </c>
      <c r="C647" s="658">
        <v>200</v>
      </c>
      <c r="D647" s="666">
        <v>500</v>
      </c>
      <c r="E647" s="666"/>
      <c r="F647" s="666"/>
      <c r="G647" s="718" t="s">
        <v>1601</v>
      </c>
      <c r="H647" s="719">
        <v>3654</v>
      </c>
      <c r="I647" s="719">
        <v>60</v>
      </c>
      <c r="J647" s="700"/>
    </row>
    <row r="648" spans="1:10">
      <c r="A648" s="657">
        <v>335</v>
      </c>
      <c r="B648" s="658">
        <v>200</v>
      </c>
      <c r="C648" s="658">
        <v>200</v>
      </c>
      <c r="D648" s="658">
        <v>600</v>
      </c>
      <c r="E648" s="658"/>
      <c r="F648" s="658"/>
      <c r="G648" s="720" t="s">
        <v>944</v>
      </c>
      <c r="H648" s="721">
        <v>0</v>
      </c>
      <c r="I648" s="721">
        <v>0</v>
      </c>
      <c r="J648" s="700"/>
    </row>
    <row r="649" spans="1:10">
      <c r="A649" s="657">
        <v>335</v>
      </c>
      <c r="B649" s="658">
        <v>200</v>
      </c>
      <c r="C649" s="658">
        <v>200</v>
      </c>
      <c r="D649" s="658">
        <v>600</v>
      </c>
      <c r="E649" s="666">
        <v>5</v>
      </c>
      <c r="F649" s="666"/>
      <c r="G649" s="718" t="s">
        <v>947</v>
      </c>
      <c r="H649" s="719">
        <v>0</v>
      </c>
      <c r="I649" s="719">
        <v>0</v>
      </c>
      <c r="J649" s="700"/>
    </row>
    <row r="650" spans="1:10">
      <c r="A650" s="657">
        <v>335</v>
      </c>
      <c r="B650" s="658">
        <v>200</v>
      </c>
      <c r="C650" s="658">
        <v>200</v>
      </c>
      <c r="D650" s="658">
        <v>600</v>
      </c>
      <c r="E650" s="666">
        <v>10</v>
      </c>
      <c r="F650" s="666"/>
      <c r="G650" s="718" t="s">
        <v>948</v>
      </c>
      <c r="H650" s="719">
        <v>0</v>
      </c>
      <c r="I650" s="719">
        <v>0</v>
      </c>
      <c r="J650" s="700"/>
    </row>
    <row r="651" spans="1:10">
      <c r="A651" s="657">
        <v>335</v>
      </c>
      <c r="B651" s="658">
        <v>200</v>
      </c>
      <c r="C651" s="658">
        <v>200</v>
      </c>
      <c r="D651" s="658">
        <v>600</v>
      </c>
      <c r="E651" s="666">
        <v>15</v>
      </c>
      <c r="F651" s="666"/>
      <c r="G651" s="718" t="s">
        <v>493</v>
      </c>
      <c r="H651" s="719">
        <v>0</v>
      </c>
      <c r="I651" s="719">
        <v>0</v>
      </c>
      <c r="J651" s="700"/>
    </row>
    <row r="652" spans="1:10">
      <c r="A652" s="657">
        <v>335</v>
      </c>
      <c r="B652" s="658">
        <v>200</v>
      </c>
      <c r="C652" s="658">
        <v>200</v>
      </c>
      <c r="D652" s="666">
        <v>900</v>
      </c>
      <c r="E652" s="666"/>
      <c r="F652" s="666"/>
      <c r="G652" s="718" t="s">
        <v>1602</v>
      </c>
      <c r="H652" s="719">
        <v>17138</v>
      </c>
      <c r="I652" s="719">
        <v>16992</v>
      </c>
      <c r="J652" s="700"/>
    </row>
    <row r="653" spans="1:10">
      <c r="A653" s="657">
        <v>335</v>
      </c>
      <c r="B653" s="658">
        <v>200</v>
      </c>
      <c r="C653" s="666">
        <v>300</v>
      </c>
      <c r="D653" s="666"/>
      <c r="E653" s="666"/>
      <c r="F653" s="666"/>
      <c r="G653" s="663" t="s">
        <v>965</v>
      </c>
      <c r="H653" s="664">
        <v>0</v>
      </c>
      <c r="I653" s="664">
        <v>0</v>
      </c>
      <c r="J653" s="700" t="s">
        <v>3443</v>
      </c>
    </row>
    <row r="654" spans="1:10" s="656" customFormat="1">
      <c r="A654" s="651">
        <v>340</v>
      </c>
      <c r="B654" s="652">
        <v>0</v>
      </c>
      <c r="C654" s="652">
        <v>0</v>
      </c>
      <c r="D654" s="652">
        <v>0</v>
      </c>
      <c r="E654" s="652">
        <v>0</v>
      </c>
      <c r="F654" s="652">
        <v>0</v>
      </c>
      <c r="G654" s="695" t="s">
        <v>710</v>
      </c>
      <c r="H654" s="697">
        <v>0</v>
      </c>
      <c r="I654" s="697">
        <v>0</v>
      </c>
      <c r="J654" s="696"/>
    </row>
    <row r="655" spans="1:10">
      <c r="A655" s="657">
        <v>340</v>
      </c>
      <c r="B655" s="658">
        <v>100</v>
      </c>
      <c r="C655" s="658"/>
      <c r="D655" s="658"/>
      <c r="E655" s="658"/>
      <c r="F655" s="658"/>
      <c r="G655" s="659" t="s">
        <v>966</v>
      </c>
      <c r="H655" s="660">
        <v>0</v>
      </c>
      <c r="I655" s="660">
        <v>0</v>
      </c>
      <c r="J655" s="700" t="s">
        <v>2013</v>
      </c>
    </row>
    <row r="656" spans="1:10">
      <c r="A656" s="657">
        <v>340</v>
      </c>
      <c r="B656" s="658">
        <v>100</v>
      </c>
      <c r="C656" s="666">
        <v>100</v>
      </c>
      <c r="D656" s="666"/>
      <c r="E656" s="666"/>
      <c r="F656" s="666"/>
      <c r="G656" s="663" t="s">
        <v>967</v>
      </c>
      <c r="H656" s="664">
        <v>0</v>
      </c>
      <c r="I656" s="664">
        <v>0</v>
      </c>
      <c r="J656" s="700"/>
    </row>
    <row r="657" spans="1:10">
      <c r="A657" s="657">
        <v>340</v>
      </c>
      <c r="B657" s="658">
        <v>100</v>
      </c>
      <c r="C657" s="666">
        <v>200</v>
      </c>
      <c r="D657" s="666"/>
      <c r="E657" s="666"/>
      <c r="F657" s="666"/>
      <c r="G657" s="663" t="s">
        <v>968</v>
      </c>
      <c r="H657" s="664">
        <v>10000</v>
      </c>
      <c r="I657" s="664">
        <v>20000</v>
      </c>
      <c r="J657" s="700"/>
    </row>
    <row r="658" spans="1:10">
      <c r="A658" s="657">
        <v>340</v>
      </c>
      <c r="B658" s="658">
        <v>100</v>
      </c>
      <c r="C658" s="666">
        <v>300</v>
      </c>
      <c r="D658" s="666"/>
      <c r="E658" s="666"/>
      <c r="F658" s="666"/>
      <c r="G658" s="663" t="s">
        <v>969</v>
      </c>
      <c r="H658" s="664">
        <v>2000</v>
      </c>
      <c r="I658" s="664">
        <v>2000</v>
      </c>
      <c r="J658" s="700"/>
    </row>
    <row r="659" spans="1:10">
      <c r="A659" s="657">
        <v>340</v>
      </c>
      <c r="B659" s="658">
        <v>100</v>
      </c>
      <c r="C659" s="666">
        <v>400</v>
      </c>
      <c r="D659" s="666"/>
      <c r="E659" s="666"/>
      <c r="F659" s="666"/>
      <c r="G659" s="663" t="s">
        <v>970</v>
      </c>
      <c r="H659" s="664">
        <v>90000</v>
      </c>
      <c r="I659" s="664">
        <v>99000</v>
      </c>
      <c r="J659" s="700"/>
    </row>
    <row r="660" spans="1:10">
      <c r="A660" s="657">
        <v>340</v>
      </c>
      <c r="B660" s="658">
        <v>100</v>
      </c>
      <c r="C660" s="666">
        <v>500</v>
      </c>
      <c r="D660" s="666"/>
      <c r="E660" s="666"/>
      <c r="F660" s="666"/>
      <c r="G660" s="663" t="s">
        <v>971</v>
      </c>
      <c r="H660" s="664">
        <v>1000</v>
      </c>
      <c r="I660" s="664">
        <v>1029</v>
      </c>
      <c r="J660" s="700"/>
    </row>
    <row r="661" spans="1:10">
      <c r="A661" s="657">
        <v>340</v>
      </c>
      <c r="B661" s="658">
        <v>100</v>
      </c>
      <c r="C661" s="666">
        <v>600</v>
      </c>
      <c r="D661" s="666"/>
      <c r="E661" s="666"/>
      <c r="F661" s="666"/>
      <c r="G661" s="663" t="s">
        <v>972</v>
      </c>
      <c r="H661" s="664">
        <v>300</v>
      </c>
      <c r="I661" s="664">
        <v>300</v>
      </c>
      <c r="J661" s="700"/>
    </row>
    <row r="662" spans="1:10">
      <c r="A662" s="657">
        <v>340</v>
      </c>
      <c r="B662" s="658">
        <v>100</v>
      </c>
      <c r="C662" s="666">
        <v>900</v>
      </c>
      <c r="D662" s="666"/>
      <c r="E662" s="666"/>
      <c r="F662" s="666"/>
      <c r="G662" s="663" t="s">
        <v>973</v>
      </c>
      <c r="H662" s="664">
        <v>5000</v>
      </c>
      <c r="I662" s="664">
        <v>5000</v>
      </c>
      <c r="J662" s="700"/>
    </row>
    <row r="663" spans="1:10">
      <c r="A663" s="657">
        <v>340</v>
      </c>
      <c r="B663" s="666">
        <v>200</v>
      </c>
      <c r="C663" s="666"/>
      <c r="D663" s="666"/>
      <c r="E663" s="666"/>
      <c r="F663" s="666"/>
      <c r="G663" s="663" t="s">
        <v>974</v>
      </c>
      <c r="H663" s="664">
        <v>0</v>
      </c>
      <c r="I663" s="664">
        <v>0</v>
      </c>
      <c r="J663" s="700" t="s">
        <v>2016</v>
      </c>
    </row>
    <row r="664" spans="1:10">
      <c r="A664" s="657">
        <v>340</v>
      </c>
      <c r="B664" s="658">
        <v>300</v>
      </c>
      <c r="C664" s="658"/>
      <c r="D664" s="658"/>
      <c r="E664" s="658"/>
      <c r="F664" s="658"/>
      <c r="G664" s="659" t="s">
        <v>975</v>
      </c>
      <c r="H664" s="660">
        <v>0</v>
      </c>
      <c r="I664" s="660">
        <v>0</v>
      </c>
      <c r="J664" s="700"/>
    </row>
    <row r="665" spans="1:10" ht="25.5">
      <c r="A665" s="657">
        <v>340</v>
      </c>
      <c r="B665" s="658">
        <v>300</v>
      </c>
      <c r="C665" s="658">
        <v>100</v>
      </c>
      <c r="D665" s="658"/>
      <c r="E665" s="658"/>
      <c r="F665" s="658"/>
      <c r="G665" s="659" t="s">
        <v>991</v>
      </c>
      <c r="H665" s="660">
        <v>0</v>
      </c>
      <c r="I665" s="660">
        <v>0</v>
      </c>
      <c r="J665" s="700" t="s">
        <v>2020</v>
      </c>
    </row>
    <row r="666" spans="1:10">
      <c r="A666" s="657">
        <v>340</v>
      </c>
      <c r="B666" s="658">
        <v>300</v>
      </c>
      <c r="C666" s="658">
        <v>100</v>
      </c>
      <c r="D666" s="658">
        <v>100</v>
      </c>
      <c r="E666" s="658"/>
      <c r="F666" s="658"/>
      <c r="G666" s="659" t="s">
        <v>992</v>
      </c>
      <c r="H666" s="660">
        <v>0</v>
      </c>
      <c r="I666" s="660">
        <v>0</v>
      </c>
      <c r="J666" s="700"/>
    </row>
    <row r="667" spans="1:10">
      <c r="A667" s="657">
        <v>340</v>
      </c>
      <c r="B667" s="658">
        <v>300</v>
      </c>
      <c r="C667" s="658">
        <v>100</v>
      </c>
      <c r="D667" s="658">
        <v>100</v>
      </c>
      <c r="E667" s="666">
        <v>10</v>
      </c>
      <c r="F667" s="666"/>
      <c r="G667" s="663" t="s">
        <v>993</v>
      </c>
      <c r="H667" s="664">
        <v>583449</v>
      </c>
      <c r="I667" s="664">
        <v>583449</v>
      </c>
      <c r="J667" s="700"/>
    </row>
    <row r="668" spans="1:10">
      <c r="A668" s="657">
        <v>340</v>
      </c>
      <c r="B668" s="658">
        <v>300</v>
      </c>
      <c r="C668" s="658">
        <v>100</v>
      </c>
      <c r="D668" s="658">
        <v>100</v>
      </c>
      <c r="E668" s="666">
        <v>30</v>
      </c>
      <c r="F668" s="666"/>
      <c r="G668" s="663" t="s">
        <v>2652</v>
      </c>
      <c r="H668" s="664">
        <v>166339</v>
      </c>
      <c r="I668" s="664">
        <v>166339</v>
      </c>
      <c r="J668" s="700"/>
    </row>
    <row r="669" spans="1:10">
      <c r="A669" s="657">
        <v>340</v>
      </c>
      <c r="B669" s="658">
        <v>300</v>
      </c>
      <c r="C669" s="658">
        <v>100</v>
      </c>
      <c r="D669" s="658">
        <v>100</v>
      </c>
      <c r="E669" s="666">
        <v>90</v>
      </c>
      <c r="F669" s="666"/>
      <c r="G669" s="663" t="s">
        <v>994</v>
      </c>
      <c r="H669" s="664">
        <v>0</v>
      </c>
      <c r="I669" s="664">
        <v>0</v>
      </c>
      <c r="J669" s="700"/>
    </row>
    <row r="670" spans="1:10">
      <c r="A670" s="657">
        <v>340</v>
      </c>
      <c r="B670" s="658">
        <v>300</v>
      </c>
      <c r="C670" s="658">
        <v>100</v>
      </c>
      <c r="D670" s="658">
        <v>200</v>
      </c>
      <c r="E670" s="658"/>
      <c r="F670" s="658"/>
      <c r="G670" s="659" t="s">
        <v>995</v>
      </c>
      <c r="H670" s="660">
        <v>0</v>
      </c>
      <c r="I670" s="660">
        <v>0</v>
      </c>
      <c r="J670" s="700"/>
    </row>
    <row r="671" spans="1:10">
      <c r="A671" s="657">
        <v>340</v>
      </c>
      <c r="B671" s="658">
        <v>300</v>
      </c>
      <c r="C671" s="658">
        <v>100</v>
      </c>
      <c r="D671" s="658">
        <v>200</v>
      </c>
      <c r="E671" s="666">
        <v>10</v>
      </c>
      <c r="F671" s="666"/>
      <c r="G671" s="663" t="s">
        <v>993</v>
      </c>
      <c r="H671" s="664">
        <v>46016</v>
      </c>
      <c r="I671" s="664">
        <v>46016</v>
      </c>
      <c r="J671" s="700"/>
    </row>
    <row r="672" spans="1:10">
      <c r="A672" s="657">
        <v>340</v>
      </c>
      <c r="B672" s="658">
        <v>300</v>
      </c>
      <c r="C672" s="658">
        <v>100</v>
      </c>
      <c r="D672" s="658">
        <v>200</v>
      </c>
      <c r="E672" s="666">
        <v>30</v>
      </c>
      <c r="F672" s="666"/>
      <c r="G672" s="663" t="s">
        <v>2652</v>
      </c>
      <c r="H672" s="664">
        <v>11323</v>
      </c>
      <c r="I672" s="664">
        <v>11323</v>
      </c>
      <c r="J672" s="700"/>
    </row>
    <row r="673" spans="1:10">
      <c r="A673" s="657">
        <v>340</v>
      </c>
      <c r="B673" s="658">
        <v>300</v>
      </c>
      <c r="C673" s="658">
        <v>100</v>
      </c>
      <c r="D673" s="658">
        <v>200</v>
      </c>
      <c r="E673" s="666">
        <v>90</v>
      </c>
      <c r="F673" s="666"/>
      <c r="G673" s="663" t="s">
        <v>996</v>
      </c>
      <c r="H673" s="664">
        <v>0</v>
      </c>
      <c r="I673" s="664">
        <v>0</v>
      </c>
      <c r="J673" s="700"/>
    </row>
    <row r="674" spans="1:10">
      <c r="A674" s="657">
        <v>340</v>
      </c>
      <c r="B674" s="658">
        <v>300</v>
      </c>
      <c r="C674" s="658">
        <v>100</v>
      </c>
      <c r="D674" s="658">
        <v>300</v>
      </c>
      <c r="E674" s="658"/>
      <c r="F674" s="658"/>
      <c r="G674" s="659" t="s">
        <v>997</v>
      </c>
      <c r="H674" s="660">
        <v>0</v>
      </c>
      <c r="I674" s="660">
        <v>0</v>
      </c>
      <c r="J674" s="700"/>
    </row>
    <row r="675" spans="1:10">
      <c r="A675" s="657">
        <v>340</v>
      </c>
      <c r="B675" s="658">
        <v>300</v>
      </c>
      <c r="C675" s="658">
        <v>100</v>
      </c>
      <c r="D675" s="658">
        <v>300</v>
      </c>
      <c r="E675" s="666">
        <v>10</v>
      </c>
      <c r="F675" s="666"/>
      <c r="G675" s="663" t="s">
        <v>993</v>
      </c>
      <c r="H675" s="664">
        <v>7200</v>
      </c>
      <c r="I675" s="664">
        <v>7200</v>
      </c>
      <c r="J675" s="700"/>
    </row>
    <row r="676" spans="1:10">
      <c r="A676" s="657">
        <v>340</v>
      </c>
      <c r="B676" s="658">
        <v>300</v>
      </c>
      <c r="C676" s="658">
        <v>100</v>
      </c>
      <c r="D676" s="658">
        <v>300</v>
      </c>
      <c r="E676" s="666">
        <v>30</v>
      </c>
      <c r="F676" s="666"/>
      <c r="G676" s="663" t="s">
        <v>2652</v>
      </c>
      <c r="H676" s="664">
        <v>1181</v>
      </c>
      <c r="I676" s="664">
        <v>1181</v>
      </c>
      <c r="J676" s="700"/>
    </row>
    <row r="677" spans="1:10">
      <c r="A677" s="657">
        <v>340</v>
      </c>
      <c r="B677" s="658">
        <v>300</v>
      </c>
      <c r="C677" s="658">
        <v>100</v>
      </c>
      <c r="D677" s="658">
        <v>300</v>
      </c>
      <c r="E677" s="666">
        <v>90</v>
      </c>
      <c r="F677" s="666"/>
      <c r="G677" s="663" t="s">
        <v>998</v>
      </c>
      <c r="H677" s="664">
        <v>0</v>
      </c>
      <c r="I677" s="664">
        <v>0</v>
      </c>
      <c r="J677" s="700"/>
    </row>
    <row r="678" spans="1:10">
      <c r="A678" s="657">
        <v>340</v>
      </c>
      <c r="B678" s="658">
        <v>300</v>
      </c>
      <c r="C678" s="658">
        <v>200</v>
      </c>
      <c r="D678" s="658"/>
      <c r="E678" s="658"/>
      <c r="F678" s="658"/>
      <c r="G678" s="659" t="s">
        <v>975</v>
      </c>
      <c r="H678" s="660">
        <v>0</v>
      </c>
      <c r="I678" s="660">
        <v>0</v>
      </c>
      <c r="J678" s="700" t="s">
        <v>2022</v>
      </c>
    </row>
    <row r="679" spans="1:10">
      <c r="A679" s="657">
        <v>340</v>
      </c>
      <c r="B679" s="658">
        <v>300</v>
      </c>
      <c r="C679" s="658">
        <v>200</v>
      </c>
      <c r="D679" s="666">
        <v>100</v>
      </c>
      <c r="E679" s="666"/>
      <c r="F679" s="666"/>
      <c r="G679" s="663" t="s">
        <v>999</v>
      </c>
      <c r="H679" s="664">
        <v>0</v>
      </c>
      <c r="I679" s="664">
        <v>0</v>
      </c>
      <c r="J679" s="700"/>
    </row>
    <row r="680" spans="1:10">
      <c r="A680" s="657">
        <v>340</v>
      </c>
      <c r="B680" s="658">
        <v>300</v>
      </c>
      <c r="C680" s="658">
        <v>200</v>
      </c>
      <c r="D680" s="666">
        <v>200</v>
      </c>
      <c r="E680" s="666"/>
      <c r="F680" s="666"/>
      <c r="G680" s="663" t="s">
        <v>1000</v>
      </c>
      <c r="H680" s="664">
        <v>0</v>
      </c>
      <c r="I680" s="664">
        <v>0</v>
      </c>
      <c r="J680" s="700"/>
    </row>
    <row r="681" spans="1:10">
      <c r="A681" s="657">
        <v>340</v>
      </c>
      <c r="B681" s="658">
        <v>300</v>
      </c>
      <c r="C681" s="658">
        <v>200</v>
      </c>
      <c r="D681" s="666">
        <v>900</v>
      </c>
      <c r="E681" s="666"/>
      <c r="F681" s="666"/>
      <c r="G681" s="663" t="s">
        <v>975</v>
      </c>
      <c r="H681" s="664">
        <v>0</v>
      </c>
      <c r="I681" s="664">
        <v>0</v>
      </c>
      <c r="J681" s="700"/>
    </row>
    <row r="682" spans="1:10" s="656" customFormat="1">
      <c r="A682" s="651">
        <v>345</v>
      </c>
      <c r="B682" s="652">
        <v>0</v>
      </c>
      <c r="C682" s="652">
        <v>0</v>
      </c>
      <c r="D682" s="652">
        <v>0</v>
      </c>
      <c r="E682" s="652">
        <v>0</v>
      </c>
      <c r="F682" s="652">
        <v>0</v>
      </c>
      <c r="G682" s="695" t="s">
        <v>1001</v>
      </c>
      <c r="H682" s="697">
        <v>0</v>
      </c>
      <c r="I682" s="697">
        <v>0</v>
      </c>
      <c r="J682" s="696" t="s">
        <v>2027</v>
      </c>
    </row>
    <row r="683" spans="1:10">
      <c r="A683" s="657">
        <v>345</v>
      </c>
      <c r="B683" s="666">
        <v>100</v>
      </c>
      <c r="C683" s="666"/>
      <c r="D683" s="666"/>
      <c r="E683" s="666"/>
      <c r="F683" s="666"/>
      <c r="G683" s="663" t="s">
        <v>1022</v>
      </c>
      <c r="H683" s="664">
        <v>0</v>
      </c>
      <c r="I683" s="664">
        <v>0</v>
      </c>
      <c r="J683" s="700"/>
    </row>
    <row r="684" spans="1:10">
      <c r="A684" s="657">
        <v>345</v>
      </c>
      <c r="B684" s="666">
        <v>200</v>
      </c>
      <c r="C684" s="666"/>
      <c r="D684" s="666"/>
      <c r="E684" s="666"/>
      <c r="F684" s="666"/>
      <c r="G684" s="663" t="s">
        <v>1023</v>
      </c>
      <c r="H684" s="664">
        <v>0</v>
      </c>
      <c r="I684" s="664">
        <v>0</v>
      </c>
      <c r="J684" s="700"/>
    </row>
    <row r="685" spans="1:10" ht="25.5">
      <c r="A685" s="657">
        <v>345</v>
      </c>
      <c r="B685" s="666">
        <v>300</v>
      </c>
      <c r="C685" s="666"/>
      <c r="D685" s="666"/>
      <c r="E685" s="666"/>
      <c r="F685" s="666"/>
      <c r="G685" s="663" t="s">
        <v>1024</v>
      </c>
      <c r="H685" s="664">
        <v>0</v>
      </c>
      <c r="I685" s="664">
        <v>0</v>
      </c>
      <c r="J685" s="700"/>
    </row>
    <row r="686" spans="1:10" ht="25.5">
      <c r="A686" s="657">
        <v>345</v>
      </c>
      <c r="B686" s="666">
        <v>400</v>
      </c>
      <c r="C686" s="666"/>
      <c r="D686" s="666"/>
      <c r="E686" s="666"/>
      <c r="F686" s="666"/>
      <c r="G686" s="663" t="s">
        <v>1025</v>
      </c>
      <c r="H686" s="664">
        <v>0</v>
      </c>
      <c r="I686" s="664">
        <v>0</v>
      </c>
      <c r="J686" s="700"/>
    </row>
    <row r="687" spans="1:10">
      <c r="A687" s="657">
        <v>345</v>
      </c>
      <c r="B687" s="666">
        <v>500</v>
      </c>
      <c r="C687" s="666"/>
      <c r="D687" s="666"/>
      <c r="E687" s="666"/>
      <c r="F687" s="666"/>
      <c r="G687" s="663" t="s">
        <v>1026</v>
      </c>
      <c r="H687" s="664">
        <v>6506</v>
      </c>
      <c r="I687" s="664">
        <v>6506</v>
      </c>
      <c r="J687" s="700"/>
    </row>
    <row r="688" spans="1:10">
      <c r="A688" s="657">
        <v>345</v>
      </c>
      <c r="B688" s="666">
        <v>600</v>
      </c>
      <c r="C688" s="666"/>
      <c r="D688" s="666"/>
      <c r="E688" s="666"/>
      <c r="F688" s="666"/>
      <c r="G688" s="663" t="s">
        <v>1027</v>
      </c>
      <c r="H688" s="664">
        <v>0</v>
      </c>
      <c r="I688" s="664">
        <v>0</v>
      </c>
      <c r="J688" s="700"/>
    </row>
    <row r="689" spans="1:10">
      <c r="A689" s="657">
        <v>345</v>
      </c>
      <c r="B689" s="666">
        <v>700</v>
      </c>
      <c r="C689" s="666"/>
      <c r="D689" s="666"/>
      <c r="E689" s="666"/>
      <c r="F689" s="666"/>
      <c r="G689" s="663" t="s">
        <v>1028</v>
      </c>
      <c r="H689" s="664">
        <v>0</v>
      </c>
      <c r="I689" s="664">
        <v>0</v>
      </c>
      <c r="J689" s="700"/>
    </row>
    <row r="690" spans="1:10">
      <c r="A690" s="657">
        <v>345</v>
      </c>
      <c r="B690" s="666">
        <v>900</v>
      </c>
      <c r="C690" s="666"/>
      <c r="D690" s="666"/>
      <c r="E690" s="666"/>
      <c r="F690" s="666"/>
      <c r="G690" s="663" t="s">
        <v>1029</v>
      </c>
      <c r="H690" s="664">
        <v>0</v>
      </c>
      <c r="I690" s="664">
        <v>0</v>
      </c>
      <c r="J690" s="700"/>
    </row>
    <row r="691" spans="1:10">
      <c r="A691" s="651">
        <v>350</v>
      </c>
      <c r="B691" s="652">
        <v>0</v>
      </c>
      <c r="C691" s="652">
        <v>0</v>
      </c>
      <c r="D691" s="652">
        <v>0</v>
      </c>
      <c r="E691" s="652">
        <v>0</v>
      </c>
      <c r="F691" s="652">
        <v>0</v>
      </c>
      <c r="G691" s="695" t="s">
        <v>1030</v>
      </c>
      <c r="H691" s="697">
        <v>0</v>
      </c>
      <c r="I691" s="697">
        <v>0</v>
      </c>
      <c r="J691" s="696"/>
    </row>
    <row r="692" spans="1:10">
      <c r="A692" s="657">
        <v>350</v>
      </c>
      <c r="B692" s="658">
        <v>100</v>
      </c>
      <c r="C692" s="658"/>
      <c r="D692" s="658"/>
      <c r="E692" s="658"/>
      <c r="F692" s="658"/>
      <c r="G692" s="659" t="s">
        <v>1031</v>
      </c>
      <c r="H692" s="660">
        <v>0</v>
      </c>
      <c r="I692" s="660">
        <v>0</v>
      </c>
      <c r="J692" s="700"/>
    </row>
    <row r="693" spans="1:10">
      <c r="A693" s="657">
        <v>350</v>
      </c>
      <c r="B693" s="658">
        <v>100</v>
      </c>
      <c r="C693" s="666">
        <v>100</v>
      </c>
      <c r="D693" s="666"/>
      <c r="E693" s="666"/>
      <c r="F693" s="666"/>
      <c r="G693" s="663" t="s">
        <v>1032</v>
      </c>
      <c r="H693" s="664">
        <v>45272</v>
      </c>
      <c r="I693" s="664">
        <v>45272</v>
      </c>
      <c r="J693" s="700" t="s">
        <v>2034</v>
      </c>
    </row>
    <row r="694" spans="1:10">
      <c r="A694" s="657">
        <v>350</v>
      </c>
      <c r="B694" s="658">
        <v>100</v>
      </c>
      <c r="C694" s="666">
        <v>200</v>
      </c>
      <c r="D694" s="666"/>
      <c r="E694" s="666"/>
      <c r="F694" s="666"/>
      <c r="G694" s="663" t="s">
        <v>1033</v>
      </c>
      <c r="H694" s="664">
        <v>375532</v>
      </c>
      <c r="I694" s="664">
        <v>375532</v>
      </c>
      <c r="J694" s="700" t="s">
        <v>2037</v>
      </c>
    </row>
    <row r="695" spans="1:10">
      <c r="A695" s="657">
        <v>350</v>
      </c>
      <c r="B695" s="658">
        <v>200</v>
      </c>
      <c r="C695" s="658"/>
      <c r="D695" s="658"/>
      <c r="E695" s="658"/>
      <c r="F695" s="658"/>
      <c r="G695" s="659" t="s">
        <v>1034</v>
      </c>
      <c r="H695" s="660">
        <v>0</v>
      </c>
      <c r="I695" s="660">
        <v>0</v>
      </c>
      <c r="J695" s="700" t="s">
        <v>3485</v>
      </c>
    </row>
    <row r="696" spans="1:10">
      <c r="A696" s="657">
        <v>350</v>
      </c>
      <c r="B696" s="658">
        <v>200</v>
      </c>
      <c r="C696" s="666">
        <v>100</v>
      </c>
      <c r="D696" s="666"/>
      <c r="E696" s="666"/>
      <c r="F696" s="666"/>
      <c r="G696" s="663" t="s">
        <v>1035</v>
      </c>
      <c r="H696" s="664">
        <v>85231</v>
      </c>
      <c r="I696" s="664">
        <v>85231</v>
      </c>
      <c r="J696" s="700"/>
    </row>
    <row r="697" spans="1:10">
      <c r="A697" s="657">
        <v>350</v>
      </c>
      <c r="B697" s="658">
        <v>200</v>
      </c>
      <c r="C697" s="666">
        <v>200</v>
      </c>
      <c r="D697" s="666"/>
      <c r="E697" s="666"/>
      <c r="F697" s="666"/>
      <c r="G697" s="663" t="s">
        <v>1036</v>
      </c>
      <c r="H697" s="664">
        <v>1234842</v>
      </c>
      <c r="I697" s="664">
        <v>1234842</v>
      </c>
      <c r="J697" s="700"/>
    </row>
    <row r="698" spans="1:10">
      <c r="A698" s="657">
        <v>350</v>
      </c>
      <c r="B698" s="658">
        <v>200</v>
      </c>
      <c r="C698" s="666">
        <v>300</v>
      </c>
      <c r="D698" s="666"/>
      <c r="E698" s="666"/>
      <c r="F698" s="666"/>
      <c r="G698" s="663" t="s">
        <v>1047</v>
      </c>
      <c r="H698" s="664">
        <v>114059</v>
      </c>
      <c r="I698" s="664">
        <v>114059</v>
      </c>
      <c r="J698" s="700"/>
    </row>
    <row r="699" spans="1:10">
      <c r="A699" s="657">
        <v>350</v>
      </c>
      <c r="B699" s="658">
        <v>200</v>
      </c>
      <c r="C699" s="666">
        <v>400</v>
      </c>
      <c r="D699" s="666"/>
      <c r="E699" s="666"/>
      <c r="F699" s="666"/>
      <c r="G699" s="663" t="s">
        <v>1048</v>
      </c>
      <c r="H699" s="664">
        <v>17067</v>
      </c>
      <c r="I699" s="664">
        <v>17067</v>
      </c>
      <c r="J699" s="700"/>
    </row>
    <row r="700" spans="1:10">
      <c r="A700" s="657">
        <v>350</v>
      </c>
      <c r="B700" s="658">
        <v>200</v>
      </c>
      <c r="C700" s="666">
        <v>500</v>
      </c>
      <c r="D700" s="666"/>
      <c r="E700" s="666"/>
      <c r="F700" s="666"/>
      <c r="G700" s="663" t="s">
        <v>1049</v>
      </c>
      <c r="H700" s="664">
        <v>197655</v>
      </c>
      <c r="I700" s="664">
        <v>197655</v>
      </c>
      <c r="J700" s="700"/>
    </row>
    <row r="701" spans="1:10" s="656" customFormat="1">
      <c r="A701" s="651">
        <v>355</v>
      </c>
      <c r="B701" s="652">
        <v>0</v>
      </c>
      <c r="C701" s="652">
        <v>0</v>
      </c>
      <c r="D701" s="652">
        <v>0</v>
      </c>
      <c r="E701" s="652">
        <v>0</v>
      </c>
      <c r="F701" s="652">
        <v>0</v>
      </c>
      <c r="G701" s="695" t="s">
        <v>1050</v>
      </c>
      <c r="H701" s="697">
        <v>0</v>
      </c>
      <c r="I701" s="697">
        <v>0</v>
      </c>
      <c r="J701" s="696"/>
    </row>
    <row r="702" spans="1:10" ht="25.5">
      <c r="A702" s="657">
        <v>355</v>
      </c>
      <c r="B702" s="658">
        <v>100</v>
      </c>
      <c r="C702" s="658"/>
      <c r="D702" s="658"/>
      <c r="E702" s="658"/>
      <c r="F702" s="658"/>
      <c r="G702" s="659" t="s">
        <v>1051</v>
      </c>
      <c r="H702" s="660">
        <v>0</v>
      </c>
      <c r="I702" s="660">
        <v>0</v>
      </c>
      <c r="J702" s="700" t="s">
        <v>3124</v>
      </c>
    </row>
    <row r="703" spans="1:10">
      <c r="A703" s="657">
        <v>355</v>
      </c>
      <c r="B703" s="658">
        <v>100</v>
      </c>
      <c r="C703" s="658">
        <v>100</v>
      </c>
      <c r="D703" s="658"/>
      <c r="E703" s="658"/>
      <c r="F703" s="658"/>
      <c r="G703" s="720" t="s">
        <v>1690</v>
      </c>
      <c r="H703" s="721">
        <v>0</v>
      </c>
      <c r="I703" s="721">
        <v>0</v>
      </c>
      <c r="J703" s="700"/>
    </row>
    <row r="704" spans="1:10">
      <c r="A704" s="657">
        <v>355</v>
      </c>
      <c r="B704" s="658">
        <v>100</v>
      </c>
      <c r="C704" s="658">
        <v>100</v>
      </c>
      <c r="D704" s="666">
        <v>100</v>
      </c>
      <c r="E704" s="666"/>
      <c r="F704" s="666"/>
      <c r="G704" s="718" t="s">
        <v>1691</v>
      </c>
      <c r="H704" s="719">
        <v>0</v>
      </c>
      <c r="I704" s="719">
        <v>0</v>
      </c>
      <c r="J704" s="700"/>
    </row>
    <row r="705" spans="1:10">
      <c r="A705" s="657">
        <v>355</v>
      </c>
      <c r="B705" s="658">
        <v>100</v>
      </c>
      <c r="C705" s="658">
        <v>100</v>
      </c>
      <c r="D705" s="666">
        <v>200</v>
      </c>
      <c r="E705" s="666"/>
      <c r="F705" s="666"/>
      <c r="G705" s="718" t="s">
        <v>1692</v>
      </c>
      <c r="H705" s="719">
        <v>0</v>
      </c>
      <c r="I705" s="719">
        <v>0</v>
      </c>
      <c r="J705" s="700"/>
    </row>
    <row r="706" spans="1:10">
      <c r="A706" s="657">
        <v>355</v>
      </c>
      <c r="B706" s="658">
        <v>100</v>
      </c>
      <c r="C706" s="658">
        <v>100</v>
      </c>
      <c r="D706" s="666">
        <v>300</v>
      </c>
      <c r="E706" s="666"/>
      <c r="F706" s="666"/>
      <c r="G706" s="718" t="s">
        <v>3252</v>
      </c>
      <c r="H706" s="719">
        <v>0</v>
      </c>
      <c r="I706" s="719">
        <v>0</v>
      </c>
      <c r="J706" s="700"/>
    </row>
    <row r="707" spans="1:10">
      <c r="A707" s="657">
        <v>355</v>
      </c>
      <c r="B707" s="658">
        <v>100</v>
      </c>
      <c r="C707" s="658">
        <v>100</v>
      </c>
      <c r="D707" s="666">
        <v>400</v>
      </c>
      <c r="E707" s="666"/>
      <c r="F707" s="666"/>
      <c r="G707" s="718" t="s">
        <v>3253</v>
      </c>
      <c r="H707" s="719">
        <v>0</v>
      </c>
      <c r="I707" s="719">
        <v>0</v>
      </c>
      <c r="J707" s="700"/>
    </row>
    <row r="708" spans="1:10">
      <c r="A708" s="657">
        <v>355</v>
      </c>
      <c r="B708" s="658">
        <v>100</v>
      </c>
      <c r="C708" s="658">
        <v>200</v>
      </c>
      <c r="D708" s="658"/>
      <c r="E708" s="658"/>
      <c r="F708" s="658"/>
      <c r="G708" s="720" t="s">
        <v>3254</v>
      </c>
      <c r="H708" s="721">
        <v>0</v>
      </c>
      <c r="I708" s="721">
        <v>0</v>
      </c>
      <c r="J708" s="700"/>
    </row>
    <row r="709" spans="1:10">
      <c r="A709" s="657">
        <v>355</v>
      </c>
      <c r="B709" s="658">
        <v>100</v>
      </c>
      <c r="C709" s="658">
        <v>200</v>
      </c>
      <c r="D709" s="666">
        <v>50</v>
      </c>
      <c r="E709" s="666"/>
      <c r="F709" s="666"/>
      <c r="G709" s="718" t="s">
        <v>1624</v>
      </c>
      <c r="H709" s="719">
        <v>0</v>
      </c>
      <c r="I709" s="719">
        <v>0</v>
      </c>
      <c r="J709" s="700"/>
    </row>
    <row r="710" spans="1:10">
      <c r="A710" s="657">
        <v>355</v>
      </c>
      <c r="B710" s="658">
        <v>100</v>
      </c>
      <c r="C710" s="658">
        <v>200</v>
      </c>
      <c r="D710" s="666">
        <v>100</v>
      </c>
      <c r="E710" s="666"/>
      <c r="F710" s="666"/>
      <c r="G710" s="718" t="s">
        <v>1625</v>
      </c>
      <c r="H710" s="719">
        <v>0</v>
      </c>
      <c r="I710" s="719">
        <v>0</v>
      </c>
      <c r="J710" s="700"/>
    </row>
    <row r="711" spans="1:10">
      <c r="A711" s="657">
        <v>355</v>
      </c>
      <c r="B711" s="658">
        <v>100</v>
      </c>
      <c r="C711" s="658">
        <v>200</v>
      </c>
      <c r="D711" s="666">
        <v>150</v>
      </c>
      <c r="E711" s="666"/>
      <c r="F711" s="666"/>
      <c r="G711" s="718" t="s">
        <v>1626</v>
      </c>
      <c r="H711" s="719">
        <v>0</v>
      </c>
      <c r="I711" s="719">
        <v>0</v>
      </c>
      <c r="J711" s="700"/>
    </row>
    <row r="712" spans="1:10">
      <c r="A712" s="657">
        <v>355</v>
      </c>
      <c r="B712" s="658">
        <v>100</v>
      </c>
      <c r="C712" s="658">
        <v>200</v>
      </c>
      <c r="D712" s="666">
        <v>200</v>
      </c>
      <c r="E712" s="666"/>
      <c r="F712" s="666"/>
      <c r="G712" s="718" t="s">
        <v>1627</v>
      </c>
      <c r="H712" s="719">
        <v>0</v>
      </c>
      <c r="I712" s="719">
        <v>0</v>
      </c>
      <c r="J712" s="700"/>
    </row>
    <row r="713" spans="1:10">
      <c r="A713" s="657">
        <v>355</v>
      </c>
      <c r="B713" s="658">
        <v>100</v>
      </c>
      <c r="C713" s="658">
        <v>200</v>
      </c>
      <c r="D713" s="666">
        <v>250</v>
      </c>
      <c r="E713" s="666"/>
      <c r="F713" s="666"/>
      <c r="G713" s="718" t="s">
        <v>3255</v>
      </c>
      <c r="H713" s="719">
        <v>0</v>
      </c>
      <c r="I713" s="719">
        <v>0</v>
      </c>
      <c r="J713" s="700"/>
    </row>
    <row r="714" spans="1:10">
      <c r="A714" s="657">
        <v>355</v>
      </c>
      <c r="B714" s="658">
        <v>100</v>
      </c>
      <c r="C714" s="658">
        <v>200</v>
      </c>
      <c r="D714" s="666">
        <v>300</v>
      </c>
      <c r="E714" s="666"/>
      <c r="F714" s="666"/>
      <c r="G714" s="718" t="s">
        <v>3256</v>
      </c>
      <c r="H714" s="719">
        <v>0</v>
      </c>
      <c r="I714" s="719">
        <v>0</v>
      </c>
      <c r="J714" s="700"/>
    </row>
    <row r="715" spans="1:10">
      <c r="A715" s="657">
        <v>355</v>
      </c>
      <c r="B715" s="658">
        <v>100</v>
      </c>
      <c r="C715" s="658">
        <v>200</v>
      </c>
      <c r="D715" s="666">
        <v>350</v>
      </c>
      <c r="E715" s="666"/>
      <c r="F715" s="666"/>
      <c r="G715" s="718" t="s">
        <v>3257</v>
      </c>
      <c r="H715" s="719">
        <v>0</v>
      </c>
      <c r="I715" s="719">
        <v>0</v>
      </c>
      <c r="J715" s="700"/>
    </row>
    <row r="716" spans="1:10">
      <c r="A716" s="657">
        <v>355</v>
      </c>
      <c r="B716" s="658">
        <v>100</v>
      </c>
      <c r="C716" s="658">
        <v>200</v>
      </c>
      <c r="D716" s="666">
        <v>400</v>
      </c>
      <c r="E716" s="666"/>
      <c r="F716" s="666"/>
      <c r="G716" s="718" t="s">
        <v>3258</v>
      </c>
      <c r="H716" s="719">
        <v>0</v>
      </c>
      <c r="I716" s="719">
        <v>0</v>
      </c>
      <c r="J716" s="700"/>
    </row>
    <row r="717" spans="1:10">
      <c r="A717" s="657">
        <v>355</v>
      </c>
      <c r="B717" s="658">
        <v>100</v>
      </c>
      <c r="C717" s="658">
        <v>200</v>
      </c>
      <c r="D717" s="666">
        <v>450</v>
      </c>
      <c r="E717" s="666"/>
      <c r="F717" s="666"/>
      <c r="G717" s="718" t="s">
        <v>3259</v>
      </c>
      <c r="H717" s="719">
        <v>0</v>
      </c>
      <c r="I717" s="719">
        <v>0</v>
      </c>
      <c r="J717" s="700"/>
    </row>
    <row r="718" spans="1:10">
      <c r="A718" s="657">
        <v>355</v>
      </c>
      <c r="B718" s="658">
        <v>100</v>
      </c>
      <c r="C718" s="658">
        <v>200</v>
      </c>
      <c r="D718" s="666">
        <v>500</v>
      </c>
      <c r="E718" s="666"/>
      <c r="F718" s="666"/>
      <c r="G718" s="718" t="s">
        <v>3260</v>
      </c>
      <c r="H718" s="719">
        <v>0</v>
      </c>
      <c r="I718" s="719">
        <v>0</v>
      </c>
      <c r="J718" s="700"/>
    </row>
    <row r="719" spans="1:10">
      <c r="A719" s="657">
        <v>355</v>
      </c>
      <c r="B719" s="658">
        <v>200</v>
      </c>
      <c r="C719" s="658"/>
      <c r="D719" s="658"/>
      <c r="E719" s="658"/>
      <c r="F719" s="658"/>
      <c r="G719" s="659" t="s">
        <v>3261</v>
      </c>
      <c r="H719" s="660">
        <v>0</v>
      </c>
      <c r="I719" s="660">
        <v>0</v>
      </c>
      <c r="J719" s="700" t="s">
        <v>3127</v>
      </c>
    </row>
    <row r="720" spans="1:10">
      <c r="A720" s="657">
        <v>355</v>
      </c>
      <c r="B720" s="658">
        <v>200</v>
      </c>
      <c r="C720" s="666">
        <v>100</v>
      </c>
      <c r="D720" s="666"/>
      <c r="E720" s="666"/>
      <c r="F720" s="666"/>
      <c r="G720" s="718" t="s">
        <v>3262</v>
      </c>
      <c r="H720" s="719">
        <v>0</v>
      </c>
      <c r="I720" s="719">
        <v>0</v>
      </c>
      <c r="J720" s="700"/>
    </row>
    <row r="721" spans="1:10">
      <c r="A721" s="657">
        <v>355</v>
      </c>
      <c r="B721" s="658">
        <v>200</v>
      </c>
      <c r="C721" s="666">
        <v>101</v>
      </c>
      <c r="D721" s="666"/>
      <c r="E721" s="666"/>
      <c r="F721" s="666"/>
      <c r="G721" s="718" t="s">
        <v>3263</v>
      </c>
      <c r="H721" s="719">
        <v>0</v>
      </c>
      <c r="I721" s="719">
        <v>0</v>
      </c>
      <c r="J721" s="700"/>
    </row>
    <row r="722" spans="1:10">
      <c r="A722" s="657">
        <v>355</v>
      </c>
      <c r="B722" s="658">
        <v>200</v>
      </c>
      <c r="C722" s="666">
        <v>102</v>
      </c>
      <c r="D722" s="666"/>
      <c r="E722" s="666"/>
      <c r="F722" s="666"/>
      <c r="G722" s="718" t="s">
        <v>3264</v>
      </c>
      <c r="H722" s="719">
        <v>0</v>
      </c>
      <c r="I722" s="719">
        <v>0</v>
      </c>
      <c r="J722" s="700"/>
    </row>
    <row r="723" spans="1:10">
      <c r="A723" s="657">
        <v>355</v>
      </c>
      <c r="B723" s="658">
        <v>200</v>
      </c>
      <c r="C723" s="666">
        <v>103</v>
      </c>
      <c r="D723" s="666"/>
      <c r="E723" s="666"/>
      <c r="F723" s="666"/>
      <c r="G723" s="718" t="s">
        <v>3265</v>
      </c>
      <c r="H723" s="719">
        <v>0</v>
      </c>
      <c r="I723" s="719">
        <v>0</v>
      </c>
      <c r="J723" s="700"/>
    </row>
    <row r="724" spans="1:10">
      <c r="A724" s="657">
        <v>355</v>
      </c>
      <c r="B724" s="658">
        <v>200</v>
      </c>
      <c r="C724" s="666">
        <v>200</v>
      </c>
      <c r="D724" s="666"/>
      <c r="E724" s="666"/>
      <c r="F724" s="666"/>
      <c r="G724" s="718" t="s">
        <v>3266</v>
      </c>
      <c r="H724" s="719">
        <v>0</v>
      </c>
      <c r="I724" s="719">
        <v>0</v>
      </c>
      <c r="J724" s="700"/>
    </row>
    <row r="725" spans="1:10">
      <c r="A725" s="657">
        <v>355</v>
      </c>
      <c r="B725" s="658">
        <v>200</v>
      </c>
      <c r="C725" s="666">
        <v>201</v>
      </c>
      <c r="D725" s="666"/>
      <c r="E725" s="666"/>
      <c r="F725" s="666"/>
      <c r="G725" s="718" t="s">
        <v>3267</v>
      </c>
      <c r="H725" s="719">
        <v>0</v>
      </c>
      <c r="I725" s="719">
        <v>0</v>
      </c>
      <c r="J725" s="700"/>
    </row>
    <row r="726" spans="1:10">
      <c r="A726" s="657">
        <v>355</v>
      </c>
      <c r="B726" s="658">
        <v>200</v>
      </c>
      <c r="C726" s="666">
        <v>202</v>
      </c>
      <c r="D726" s="666"/>
      <c r="E726" s="666"/>
      <c r="F726" s="666"/>
      <c r="G726" s="718" t="s">
        <v>590</v>
      </c>
      <c r="H726" s="719">
        <v>0</v>
      </c>
      <c r="I726" s="719">
        <v>0</v>
      </c>
      <c r="J726" s="700"/>
    </row>
    <row r="727" spans="1:10">
      <c r="A727" s="657">
        <v>355</v>
      </c>
      <c r="B727" s="658">
        <v>200</v>
      </c>
      <c r="C727" s="666">
        <v>203</v>
      </c>
      <c r="D727" s="666"/>
      <c r="E727" s="666"/>
      <c r="F727" s="666"/>
      <c r="G727" s="718" t="s">
        <v>591</v>
      </c>
      <c r="H727" s="719">
        <v>0</v>
      </c>
      <c r="I727" s="719">
        <v>0</v>
      </c>
      <c r="J727" s="700"/>
    </row>
    <row r="728" spans="1:10">
      <c r="A728" s="657">
        <v>355</v>
      </c>
      <c r="B728" s="658">
        <v>200</v>
      </c>
      <c r="C728" s="666">
        <v>204</v>
      </c>
      <c r="D728" s="666"/>
      <c r="E728" s="666"/>
      <c r="F728" s="666"/>
      <c r="G728" s="718" t="s">
        <v>1723</v>
      </c>
      <c r="H728" s="719">
        <v>0</v>
      </c>
      <c r="I728" s="719">
        <v>0</v>
      </c>
      <c r="J728" s="700"/>
    </row>
    <row r="729" spans="1:10">
      <c r="A729" s="657">
        <v>355</v>
      </c>
      <c r="B729" s="658">
        <v>200</v>
      </c>
      <c r="C729" s="666">
        <v>205</v>
      </c>
      <c r="D729" s="666"/>
      <c r="E729" s="666"/>
      <c r="F729" s="666"/>
      <c r="G729" s="718" t="s">
        <v>1724</v>
      </c>
      <c r="H729" s="719">
        <v>0</v>
      </c>
      <c r="I729" s="719">
        <v>0</v>
      </c>
      <c r="J729" s="700"/>
    </row>
    <row r="730" spans="1:10">
      <c r="A730" s="657">
        <v>355</v>
      </c>
      <c r="B730" s="658">
        <v>200</v>
      </c>
      <c r="C730" s="666">
        <v>206</v>
      </c>
      <c r="D730" s="666"/>
      <c r="E730" s="666"/>
      <c r="F730" s="666"/>
      <c r="G730" s="718" t="s">
        <v>1725</v>
      </c>
      <c r="H730" s="719">
        <v>0</v>
      </c>
      <c r="I730" s="719">
        <v>0</v>
      </c>
      <c r="J730" s="700"/>
    </row>
    <row r="731" spans="1:10">
      <c r="A731" s="657">
        <v>355</v>
      </c>
      <c r="B731" s="658">
        <v>200</v>
      </c>
      <c r="C731" s="666">
        <v>207</v>
      </c>
      <c r="D731" s="666"/>
      <c r="E731" s="666"/>
      <c r="F731" s="666"/>
      <c r="G731" s="718" t="s">
        <v>1726</v>
      </c>
      <c r="H731" s="719">
        <v>0</v>
      </c>
      <c r="I731" s="719">
        <v>0</v>
      </c>
      <c r="J731" s="700"/>
    </row>
    <row r="732" spans="1:10">
      <c r="A732" s="657">
        <v>355</v>
      </c>
      <c r="B732" s="658">
        <v>200</v>
      </c>
      <c r="C732" s="666">
        <v>208</v>
      </c>
      <c r="D732" s="666"/>
      <c r="E732" s="666"/>
      <c r="F732" s="666"/>
      <c r="G732" s="718" t="s">
        <v>1727</v>
      </c>
      <c r="H732" s="719">
        <v>0</v>
      </c>
      <c r="I732" s="719">
        <v>0</v>
      </c>
      <c r="J732" s="700"/>
    </row>
    <row r="733" spans="1:10">
      <c r="A733" s="657">
        <v>355</v>
      </c>
      <c r="B733" s="658">
        <v>200</v>
      </c>
      <c r="C733" s="666">
        <v>209</v>
      </c>
      <c r="D733" s="666"/>
      <c r="E733" s="666"/>
      <c r="F733" s="666"/>
      <c r="G733" s="718" t="s">
        <v>1728</v>
      </c>
      <c r="H733" s="719">
        <v>0</v>
      </c>
      <c r="I733" s="719">
        <v>0</v>
      </c>
      <c r="J733" s="700"/>
    </row>
    <row r="734" spans="1:10">
      <c r="A734" s="657">
        <v>355</v>
      </c>
      <c r="B734" s="658">
        <v>200</v>
      </c>
      <c r="C734" s="666">
        <v>210</v>
      </c>
      <c r="D734" s="666"/>
      <c r="E734" s="666"/>
      <c r="F734" s="666"/>
      <c r="G734" s="718" t="s">
        <v>1729</v>
      </c>
      <c r="H734" s="719">
        <v>0</v>
      </c>
      <c r="I734" s="719">
        <v>0</v>
      </c>
      <c r="J734" s="700"/>
    </row>
    <row r="735" spans="1:10">
      <c r="A735" s="657">
        <v>355</v>
      </c>
      <c r="B735" s="658">
        <v>200</v>
      </c>
      <c r="C735" s="666">
        <v>211</v>
      </c>
      <c r="D735" s="666"/>
      <c r="E735" s="666"/>
      <c r="F735" s="666"/>
      <c r="G735" s="718" t="s">
        <v>1730</v>
      </c>
      <c r="H735" s="719">
        <v>0</v>
      </c>
      <c r="I735" s="719">
        <v>0</v>
      </c>
      <c r="J735" s="700"/>
    </row>
    <row r="736" spans="1:10">
      <c r="A736" s="657">
        <v>355</v>
      </c>
      <c r="B736" s="658">
        <v>200</v>
      </c>
      <c r="C736" s="666">
        <v>300</v>
      </c>
      <c r="D736" s="666"/>
      <c r="E736" s="666"/>
      <c r="F736" s="666"/>
      <c r="G736" s="718" t="s">
        <v>1731</v>
      </c>
      <c r="H736" s="719">
        <v>0</v>
      </c>
      <c r="I736" s="719">
        <v>0</v>
      </c>
      <c r="J736" s="700"/>
    </row>
    <row r="737" spans="1:10">
      <c r="A737" s="657">
        <v>355</v>
      </c>
      <c r="B737" s="658">
        <v>200</v>
      </c>
      <c r="C737" s="666">
        <v>400</v>
      </c>
      <c r="D737" s="666"/>
      <c r="E737" s="666"/>
      <c r="F737" s="666"/>
      <c r="G737" s="718" t="s">
        <v>1732</v>
      </c>
      <c r="H737" s="719">
        <v>0</v>
      </c>
      <c r="I737" s="719">
        <v>0</v>
      </c>
      <c r="J737" s="700"/>
    </row>
    <row r="738" spans="1:10">
      <c r="A738" s="657">
        <v>355</v>
      </c>
      <c r="B738" s="658">
        <v>200</v>
      </c>
      <c r="C738" s="666">
        <v>401</v>
      </c>
      <c r="D738" s="666"/>
      <c r="E738" s="666"/>
      <c r="F738" s="666"/>
      <c r="G738" s="718" t="s">
        <v>592</v>
      </c>
      <c r="H738" s="719">
        <v>0</v>
      </c>
      <c r="I738" s="719">
        <v>0</v>
      </c>
      <c r="J738" s="700"/>
    </row>
    <row r="739" spans="1:10">
      <c r="A739" s="657">
        <v>355</v>
      </c>
      <c r="B739" s="658">
        <v>200</v>
      </c>
      <c r="C739" s="666">
        <v>402</v>
      </c>
      <c r="D739" s="666"/>
      <c r="E739" s="666"/>
      <c r="F739" s="666"/>
      <c r="G739" s="718" t="s">
        <v>593</v>
      </c>
      <c r="H739" s="719">
        <v>0</v>
      </c>
      <c r="I739" s="719">
        <v>0</v>
      </c>
      <c r="J739" s="700"/>
    </row>
    <row r="740" spans="1:10">
      <c r="A740" s="657">
        <v>355</v>
      </c>
      <c r="B740" s="658">
        <v>200</v>
      </c>
      <c r="C740" s="666">
        <v>403</v>
      </c>
      <c r="D740" s="666"/>
      <c r="E740" s="666"/>
      <c r="F740" s="666"/>
      <c r="G740" s="718" t="s">
        <v>3277</v>
      </c>
      <c r="H740" s="719">
        <v>0</v>
      </c>
      <c r="I740" s="719">
        <v>0</v>
      </c>
      <c r="J740" s="700"/>
    </row>
    <row r="741" spans="1:10">
      <c r="A741" s="657">
        <v>355</v>
      </c>
      <c r="B741" s="658">
        <v>200</v>
      </c>
      <c r="C741" s="666">
        <v>404</v>
      </c>
      <c r="D741" s="666"/>
      <c r="E741" s="666"/>
      <c r="F741" s="666"/>
      <c r="G741" s="718" t="s">
        <v>1052</v>
      </c>
      <c r="H741" s="719">
        <v>0</v>
      </c>
      <c r="I741" s="719">
        <v>0</v>
      </c>
      <c r="J741" s="700"/>
    </row>
    <row r="742" spans="1:10">
      <c r="A742" s="657">
        <v>355</v>
      </c>
      <c r="B742" s="658">
        <v>200</v>
      </c>
      <c r="C742" s="666">
        <v>405</v>
      </c>
      <c r="D742" s="666"/>
      <c r="E742" s="666"/>
      <c r="F742" s="666"/>
      <c r="G742" s="718" t="s">
        <v>1053</v>
      </c>
      <c r="H742" s="719">
        <v>0</v>
      </c>
      <c r="I742" s="719">
        <v>0</v>
      </c>
      <c r="J742" s="700"/>
    </row>
    <row r="743" spans="1:10">
      <c r="A743" s="657">
        <v>355</v>
      </c>
      <c r="B743" s="658">
        <v>200</v>
      </c>
      <c r="C743" s="666">
        <v>406</v>
      </c>
      <c r="D743" s="666"/>
      <c r="E743" s="666"/>
      <c r="F743" s="666"/>
      <c r="G743" s="718" t="s">
        <v>1054</v>
      </c>
      <c r="H743" s="719">
        <v>0</v>
      </c>
      <c r="I743" s="719">
        <v>0</v>
      </c>
      <c r="J743" s="700"/>
    </row>
    <row r="744" spans="1:10">
      <c r="A744" s="657">
        <v>355</v>
      </c>
      <c r="B744" s="658">
        <v>200</v>
      </c>
      <c r="C744" s="666">
        <v>407</v>
      </c>
      <c r="D744" s="666"/>
      <c r="E744" s="666"/>
      <c r="F744" s="666"/>
      <c r="G744" s="718" t="s">
        <v>1055</v>
      </c>
      <c r="H744" s="719">
        <v>0</v>
      </c>
      <c r="I744" s="719">
        <v>0</v>
      </c>
      <c r="J744" s="700"/>
    </row>
    <row r="745" spans="1:10">
      <c r="A745" s="657">
        <v>355</v>
      </c>
      <c r="B745" s="658">
        <v>200</v>
      </c>
      <c r="C745" s="666">
        <v>408</v>
      </c>
      <c r="D745" s="666"/>
      <c r="E745" s="666"/>
      <c r="F745" s="666"/>
      <c r="G745" s="718" t="s">
        <v>1056</v>
      </c>
      <c r="H745" s="719">
        <v>0</v>
      </c>
      <c r="I745" s="719">
        <v>0</v>
      </c>
      <c r="J745" s="700"/>
    </row>
    <row r="746" spans="1:10">
      <c r="A746" s="657">
        <v>355</v>
      </c>
      <c r="B746" s="658">
        <v>200</v>
      </c>
      <c r="C746" s="666">
        <v>409</v>
      </c>
      <c r="D746" s="666"/>
      <c r="E746" s="666"/>
      <c r="F746" s="666"/>
      <c r="G746" s="718" t="s">
        <v>1057</v>
      </c>
      <c r="H746" s="719">
        <v>0</v>
      </c>
      <c r="I746" s="719">
        <v>0</v>
      </c>
      <c r="J746" s="700"/>
    </row>
    <row r="747" spans="1:10">
      <c r="A747" s="657">
        <v>355</v>
      </c>
      <c r="B747" s="658">
        <v>200</v>
      </c>
      <c r="C747" s="666">
        <v>410</v>
      </c>
      <c r="D747" s="666"/>
      <c r="E747" s="666"/>
      <c r="F747" s="666"/>
      <c r="G747" s="718" t="s">
        <v>1075</v>
      </c>
      <c r="H747" s="719">
        <v>0</v>
      </c>
      <c r="I747" s="719">
        <v>0</v>
      </c>
      <c r="J747" s="700"/>
    </row>
    <row r="748" spans="1:10">
      <c r="A748" s="657">
        <v>355</v>
      </c>
      <c r="B748" s="658">
        <v>200</v>
      </c>
      <c r="C748" s="666">
        <v>411</v>
      </c>
      <c r="D748" s="666"/>
      <c r="E748" s="666"/>
      <c r="F748" s="666"/>
      <c r="G748" s="718" t="s">
        <v>1076</v>
      </c>
      <c r="H748" s="719">
        <v>0</v>
      </c>
      <c r="I748" s="719">
        <v>0</v>
      </c>
      <c r="J748" s="700"/>
    </row>
    <row r="749" spans="1:10">
      <c r="A749" s="657">
        <v>355</v>
      </c>
      <c r="B749" s="658">
        <v>200</v>
      </c>
      <c r="C749" s="666">
        <v>412</v>
      </c>
      <c r="D749" s="666"/>
      <c r="E749" s="666"/>
      <c r="F749" s="666"/>
      <c r="G749" s="718" t="s">
        <v>1077</v>
      </c>
      <c r="H749" s="719">
        <v>0</v>
      </c>
      <c r="I749" s="719">
        <v>0</v>
      </c>
      <c r="J749" s="700"/>
    </row>
    <row r="750" spans="1:10">
      <c r="A750" s="657">
        <v>355</v>
      </c>
      <c r="B750" s="658">
        <v>200</v>
      </c>
      <c r="C750" s="666">
        <v>413</v>
      </c>
      <c r="D750" s="666"/>
      <c r="E750" s="666"/>
      <c r="F750" s="666"/>
      <c r="G750" s="718" t="s">
        <v>1078</v>
      </c>
      <c r="H750" s="719">
        <v>0</v>
      </c>
      <c r="I750" s="719">
        <v>0</v>
      </c>
      <c r="J750" s="700"/>
    </row>
    <row r="751" spans="1:10">
      <c r="A751" s="657">
        <v>355</v>
      </c>
      <c r="B751" s="658">
        <v>200</v>
      </c>
      <c r="C751" s="666">
        <v>414</v>
      </c>
      <c r="D751" s="666"/>
      <c r="E751" s="666"/>
      <c r="F751" s="666"/>
      <c r="G751" s="718" t="s">
        <v>638</v>
      </c>
      <c r="H751" s="719">
        <v>0</v>
      </c>
      <c r="I751" s="719">
        <v>0</v>
      </c>
      <c r="J751" s="700"/>
    </row>
    <row r="752" spans="1:10">
      <c r="A752" s="657">
        <v>355</v>
      </c>
      <c r="B752" s="658">
        <v>200</v>
      </c>
      <c r="C752" s="666">
        <v>415</v>
      </c>
      <c r="D752" s="666"/>
      <c r="E752" s="666"/>
      <c r="F752" s="666"/>
      <c r="G752" s="718" t="s">
        <v>639</v>
      </c>
      <c r="H752" s="719">
        <v>0</v>
      </c>
      <c r="I752" s="719">
        <v>0</v>
      </c>
      <c r="J752" s="700"/>
    </row>
    <row r="753" spans="1:10">
      <c r="A753" s="657">
        <v>355</v>
      </c>
      <c r="B753" s="658">
        <v>200</v>
      </c>
      <c r="C753" s="666">
        <v>416</v>
      </c>
      <c r="D753" s="666"/>
      <c r="E753" s="666"/>
      <c r="F753" s="666"/>
      <c r="G753" s="718" t="s">
        <v>640</v>
      </c>
      <c r="H753" s="719">
        <v>0</v>
      </c>
      <c r="I753" s="719">
        <v>0</v>
      </c>
      <c r="J753" s="700"/>
    </row>
    <row r="754" spans="1:10">
      <c r="A754" s="657">
        <v>355</v>
      </c>
      <c r="B754" s="658">
        <v>200</v>
      </c>
      <c r="C754" s="666">
        <v>500</v>
      </c>
      <c r="D754" s="666"/>
      <c r="E754" s="666"/>
      <c r="F754" s="666"/>
      <c r="G754" s="718" t="s">
        <v>641</v>
      </c>
      <c r="H754" s="719">
        <v>0</v>
      </c>
      <c r="I754" s="719">
        <v>0</v>
      </c>
      <c r="J754" s="700"/>
    </row>
    <row r="755" spans="1:10">
      <c r="A755" s="657">
        <v>355</v>
      </c>
      <c r="B755" s="658">
        <v>200</v>
      </c>
      <c r="C755" s="666">
        <v>600</v>
      </c>
      <c r="D755" s="666"/>
      <c r="E755" s="666"/>
      <c r="F755" s="666"/>
      <c r="G755" s="718" t="s">
        <v>642</v>
      </c>
      <c r="H755" s="719">
        <v>0</v>
      </c>
      <c r="I755" s="719">
        <v>0</v>
      </c>
      <c r="J755" s="700"/>
    </row>
    <row r="756" spans="1:10">
      <c r="A756" s="657">
        <v>355</v>
      </c>
      <c r="B756" s="658">
        <v>200</v>
      </c>
      <c r="C756" s="666">
        <v>601</v>
      </c>
      <c r="D756" s="666"/>
      <c r="E756" s="666"/>
      <c r="F756" s="666"/>
      <c r="G756" s="722" t="s">
        <v>553</v>
      </c>
      <c r="H756" s="719">
        <v>0</v>
      </c>
      <c r="I756" s="719">
        <v>0</v>
      </c>
      <c r="J756" s="700"/>
    </row>
    <row r="757" spans="1:10">
      <c r="A757" s="657">
        <v>355</v>
      </c>
      <c r="B757" s="658">
        <v>200</v>
      </c>
      <c r="C757" s="666">
        <v>602</v>
      </c>
      <c r="D757" s="666"/>
      <c r="E757" s="666"/>
      <c r="F757" s="666"/>
      <c r="G757" s="718" t="s">
        <v>643</v>
      </c>
      <c r="H757" s="719">
        <v>0</v>
      </c>
      <c r="I757" s="719">
        <v>0</v>
      </c>
      <c r="J757" s="700"/>
    </row>
    <row r="758" spans="1:10">
      <c r="A758" s="657">
        <v>355</v>
      </c>
      <c r="B758" s="658">
        <v>200</v>
      </c>
      <c r="C758" s="666">
        <v>603</v>
      </c>
      <c r="D758" s="666"/>
      <c r="E758" s="666"/>
      <c r="F758" s="666"/>
      <c r="G758" s="718" t="s">
        <v>644</v>
      </c>
      <c r="H758" s="719">
        <v>0</v>
      </c>
      <c r="I758" s="719">
        <v>0</v>
      </c>
      <c r="J758" s="700"/>
    </row>
    <row r="759" spans="1:10">
      <c r="A759" s="657">
        <v>355</v>
      </c>
      <c r="B759" s="658">
        <v>200</v>
      </c>
      <c r="C759" s="666">
        <v>700</v>
      </c>
      <c r="D759" s="666"/>
      <c r="E759" s="666"/>
      <c r="F759" s="666"/>
      <c r="G759" s="718" t="s">
        <v>645</v>
      </c>
      <c r="H759" s="719">
        <v>0</v>
      </c>
      <c r="I759" s="719">
        <v>0</v>
      </c>
      <c r="J759" s="700"/>
    </row>
    <row r="760" spans="1:10">
      <c r="A760" s="657">
        <v>355</v>
      </c>
      <c r="B760" s="658">
        <v>200</v>
      </c>
      <c r="C760" s="666">
        <v>701</v>
      </c>
      <c r="D760" s="666"/>
      <c r="E760" s="666"/>
      <c r="F760" s="666"/>
      <c r="G760" s="718" t="s">
        <v>646</v>
      </c>
      <c r="H760" s="719">
        <v>0</v>
      </c>
      <c r="I760" s="719">
        <v>0</v>
      </c>
      <c r="J760" s="700"/>
    </row>
    <row r="761" spans="1:10">
      <c r="A761" s="657">
        <v>355</v>
      </c>
      <c r="B761" s="658">
        <v>200</v>
      </c>
      <c r="C761" s="666">
        <v>702</v>
      </c>
      <c r="D761" s="666"/>
      <c r="E761" s="666"/>
      <c r="F761" s="666"/>
      <c r="G761" s="722" t="s">
        <v>554</v>
      </c>
      <c r="H761" s="719">
        <v>0</v>
      </c>
      <c r="I761" s="719">
        <v>0</v>
      </c>
      <c r="J761" s="700"/>
    </row>
    <row r="762" spans="1:10">
      <c r="A762" s="657">
        <v>355</v>
      </c>
      <c r="B762" s="658">
        <v>200</v>
      </c>
      <c r="C762" s="666">
        <v>900</v>
      </c>
      <c r="D762" s="666"/>
      <c r="E762" s="666"/>
      <c r="F762" s="666"/>
      <c r="G762" s="718" t="s">
        <v>647</v>
      </c>
      <c r="H762" s="719">
        <v>0</v>
      </c>
      <c r="I762" s="719">
        <v>0</v>
      </c>
      <c r="J762" s="700"/>
    </row>
    <row r="763" spans="1:10">
      <c r="A763" s="657">
        <v>355</v>
      </c>
      <c r="B763" s="658">
        <v>200</v>
      </c>
      <c r="C763" s="666">
        <v>901</v>
      </c>
      <c r="D763" s="666"/>
      <c r="E763" s="666"/>
      <c r="F763" s="666"/>
      <c r="G763" s="718" t="s">
        <v>1129</v>
      </c>
      <c r="H763" s="719">
        <v>0</v>
      </c>
      <c r="I763" s="719">
        <v>0</v>
      </c>
      <c r="J763" s="700"/>
    </row>
    <row r="764" spans="1:10">
      <c r="A764" s="657">
        <v>355</v>
      </c>
      <c r="B764" s="658">
        <v>200</v>
      </c>
      <c r="C764" s="666">
        <v>902</v>
      </c>
      <c r="D764" s="666"/>
      <c r="E764" s="666"/>
      <c r="F764" s="666"/>
      <c r="G764" s="718" t="s">
        <v>1130</v>
      </c>
      <c r="H764" s="719">
        <v>0</v>
      </c>
      <c r="I764" s="719">
        <v>0</v>
      </c>
      <c r="J764" s="700"/>
    </row>
    <row r="765" spans="1:10">
      <c r="A765" s="657">
        <v>355</v>
      </c>
      <c r="B765" s="658">
        <v>200</v>
      </c>
      <c r="C765" s="666">
        <v>903</v>
      </c>
      <c r="D765" s="666"/>
      <c r="E765" s="666"/>
      <c r="F765" s="666"/>
      <c r="G765" s="718" t="s">
        <v>1131</v>
      </c>
      <c r="H765" s="719">
        <v>0</v>
      </c>
      <c r="I765" s="719">
        <v>0</v>
      </c>
      <c r="J765" s="700"/>
    </row>
    <row r="766" spans="1:10">
      <c r="A766" s="657">
        <v>355</v>
      </c>
      <c r="B766" s="658">
        <v>200</v>
      </c>
      <c r="C766" s="666">
        <v>990</v>
      </c>
      <c r="D766" s="666"/>
      <c r="E766" s="666"/>
      <c r="F766" s="666"/>
      <c r="G766" s="718" t="s">
        <v>1144</v>
      </c>
      <c r="H766" s="719">
        <v>0</v>
      </c>
      <c r="I766" s="719">
        <v>0</v>
      </c>
      <c r="J766" s="700"/>
    </row>
    <row r="767" spans="1:10" s="656" customFormat="1">
      <c r="A767" s="651">
        <v>360</v>
      </c>
      <c r="B767" s="652">
        <v>0</v>
      </c>
      <c r="C767" s="652">
        <v>0</v>
      </c>
      <c r="D767" s="652">
        <v>0</v>
      </c>
      <c r="E767" s="652">
        <v>0</v>
      </c>
      <c r="F767" s="652">
        <v>0</v>
      </c>
      <c r="G767" s="695" t="s">
        <v>616</v>
      </c>
      <c r="H767" s="697">
        <v>0</v>
      </c>
      <c r="I767" s="697">
        <v>0</v>
      </c>
      <c r="J767" s="696"/>
    </row>
    <row r="768" spans="1:10">
      <c r="A768" s="657">
        <v>360</v>
      </c>
      <c r="B768" s="666">
        <v>100</v>
      </c>
      <c r="C768" s="666"/>
      <c r="D768" s="666"/>
      <c r="E768" s="666"/>
      <c r="F768" s="666"/>
      <c r="G768" s="663" t="s">
        <v>1145</v>
      </c>
      <c r="H768" s="664">
        <v>0</v>
      </c>
      <c r="I768" s="664">
        <v>0</v>
      </c>
      <c r="J768" s="700" t="s">
        <v>3133</v>
      </c>
    </row>
    <row r="769" spans="1:10">
      <c r="A769" s="657">
        <v>360</v>
      </c>
      <c r="B769" s="666">
        <v>200</v>
      </c>
      <c r="C769" s="666"/>
      <c r="D769" s="666"/>
      <c r="E769" s="666"/>
      <c r="F769" s="666"/>
      <c r="G769" s="663" t="s">
        <v>1146</v>
      </c>
      <c r="H769" s="664">
        <v>0</v>
      </c>
      <c r="I769" s="664">
        <v>0</v>
      </c>
      <c r="J769" s="700" t="s">
        <v>3135</v>
      </c>
    </row>
    <row r="770" spans="1:10" s="656" customFormat="1">
      <c r="A770" s="651">
        <v>365</v>
      </c>
      <c r="B770" s="652">
        <v>0</v>
      </c>
      <c r="C770" s="652">
        <v>0</v>
      </c>
      <c r="D770" s="652">
        <v>0</v>
      </c>
      <c r="E770" s="652">
        <v>0</v>
      </c>
      <c r="F770" s="652">
        <v>0</v>
      </c>
      <c r="G770" s="695" t="s">
        <v>1147</v>
      </c>
      <c r="H770" s="697">
        <v>0</v>
      </c>
      <c r="I770" s="697">
        <v>0</v>
      </c>
      <c r="J770" s="696"/>
    </row>
    <row r="771" spans="1:10">
      <c r="A771" s="657">
        <v>365</v>
      </c>
      <c r="B771" s="658">
        <v>100</v>
      </c>
      <c r="C771" s="658"/>
      <c r="D771" s="658"/>
      <c r="E771" s="658"/>
      <c r="F771" s="658"/>
      <c r="G771" s="659" t="s">
        <v>1148</v>
      </c>
      <c r="H771" s="660">
        <v>0</v>
      </c>
      <c r="I771" s="660">
        <v>0</v>
      </c>
      <c r="J771" s="700"/>
    </row>
    <row r="772" spans="1:10">
      <c r="A772" s="657">
        <v>365</v>
      </c>
      <c r="B772" s="658">
        <v>100</v>
      </c>
      <c r="C772" s="666">
        <v>100</v>
      </c>
      <c r="D772" s="666"/>
      <c r="E772" s="666"/>
      <c r="F772" s="666"/>
      <c r="G772" s="663" t="s">
        <v>1149</v>
      </c>
      <c r="H772" s="664">
        <v>0</v>
      </c>
      <c r="I772" s="664">
        <v>550000</v>
      </c>
      <c r="J772" s="700" t="s">
        <v>3144</v>
      </c>
    </row>
    <row r="773" spans="1:10">
      <c r="A773" s="657">
        <v>365</v>
      </c>
      <c r="B773" s="658">
        <v>100</v>
      </c>
      <c r="C773" s="666">
        <v>200</v>
      </c>
      <c r="D773" s="666"/>
      <c r="E773" s="666"/>
      <c r="F773" s="666"/>
      <c r="G773" s="663" t="s">
        <v>1150</v>
      </c>
      <c r="H773" s="664">
        <v>0</v>
      </c>
      <c r="I773" s="664">
        <v>0</v>
      </c>
      <c r="J773" s="700" t="s">
        <v>2843</v>
      </c>
    </row>
    <row r="774" spans="1:10" ht="25.5">
      <c r="A774" s="657">
        <v>365</v>
      </c>
      <c r="B774" s="658">
        <v>100</v>
      </c>
      <c r="C774" s="666">
        <v>300</v>
      </c>
      <c r="D774" s="666"/>
      <c r="E774" s="666"/>
      <c r="F774" s="666"/>
      <c r="G774" s="663" t="s">
        <v>1151</v>
      </c>
      <c r="H774" s="664">
        <v>0</v>
      </c>
      <c r="I774" s="664">
        <v>0</v>
      </c>
      <c r="J774" s="700" t="s">
        <v>2852</v>
      </c>
    </row>
    <row r="775" spans="1:10" ht="25.5">
      <c r="A775" s="657">
        <v>365</v>
      </c>
      <c r="B775" s="658">
        <v>100</v>
      </c>
      <c r="C775" s="666">
        <v>400</v>
      </c>
      <c r="D775" s="666"/>
      <c r="E775" s="666"/>
      <c r="F775" s="666"/>
      <c r="G775" s="663" t="s">
        <v>1152</v>
      </c>
      <c r="H775" s="664">
        <v>0</v>
      </c>
      <c r="I775" s="664">
        <v>0</v>
      </c>
      <c r="J775" s="700" t="s">
        <v>1448</v>
      </c>
    </row>
    <row r="776" spans="1:10">
      <c r="A776" s="657">
        <v>365</v>
      </c>
      <c r="B776" s="658">
        <v>100</v>
      </c>
      <c r="C776" s="658">
        <v>500</v>
      </c>
      <c r="D776" s="658"/>
      <c r="E776" s="658"/>
      <c r="F776" s="658"/>
      <c r="G776" s="659" t="s">
        <v>1153</v>
      </c>
      <c r="H776" s="660">
        <v>0</v>
      </c>
      <c r="I776" s="660">
        <v>0</v>
      </c>
      <c r="J776" s="700" t="s">
        <v>1450</v>
      </c>
    </row>
    <row r="777" spans="1:10">
      <c r="A777" s="657">
        <v>365</v>
      </c>
      <c r="B777" s="658">
        <v>100</v>
      </c>
      <c r="C777" s="658">
        <v>500</v>
      </c>
      <c r="D777" s="666">
        <v>100</v>
      </c>
      <c r="E777" s="666"/>
      <c r="F777" s="666"/>
      <c r="G777" s="723" t="s">
        <v>1154</v>
      </c>
      <c r="H777" s="724">
        <v>0</v>
      </c>
      <c r="I777" s="724">
        <v>0</v>
      </c>
      <c r="J777" s="700"/>
    </row>
    <row r="778" spans="1:10">
      <c r="A778" s="657">
        <v>365</v>
      </c>
      <c r="B778" s="658">
        <v>100</v>
      </c>
      <c r="C778" s="658">
        <v>500</v>
      </c>
      <c r="D778" s="666">
        <v>200</v>
      </c>
      <c r="E778" s="666"/>
      <c r="F778" s="666"/>
      <c r="G778" s="663" t="s">
        <v>1155</v>
      </c>
      <c r="H778" s="664">
        <v>0</v>
      </c>
      <c r="I778" s="664">
        <v>0</v>
      </c>
      <c r="J778" s="700"/>
    </row>
    <row r="779" spans="1:10">
      <c r="A779" s="657">
        <v>365</v>
      </c>
      <c r="B779" s="658">
        <v>100</v>
      </c>
      <c r="C779" s="658">
        <v>500</v>
      </c>
      <c r="D779" s="666">
        <v>900</v>
      </c>
      <c r="E779" s="666"/>
      <c r="F779" s="666"/>
      <c r="G779" s="663" t="s">
        <v>1153</v>
      </c>
      <c r="H779" s="664">
        <v>0</v>
      </c>
      <c r="I779" s="664">
        <v>848935</v>
      </c>
      <c r="J779" s="700"/>
    </row>
    <row r="780" spans="1:10">
      <c r="A780" s="657">
        <v>365</v>
      </c>
      <c r="B780" s="658">
        <v>200</v>
      </c>
      <c r="C780" s="658"/>
      <c r="D780" s="658"/>
      <c r="E780" s="658"/>
      <c r="F780" s="658"/>
      <c r="G780" s="659" t="s">
        <v>1156</v>
      </c>
      <c r="H780" s="660">
        <v>0</v>
      </c>
      <c r="I780" s="660">
        <v>0</v>
      </c>
      <c r="J780" s="700" t="s">
        <v>1452</v>
      </c>
    </row>
    <row r="781" spans="1:10">
      <c r="A781" s="657">
        <v>365</v>
      </c>
      <c r="B781" s="658">
        <v>200</v>
      </c>
      <c r="C781" s="666">
        <v>100</v>
      </c>
      <c r="D781" s="666"/>
      <c r="E781" s="666"/>
      <c r="F781" s="666"/>
      <c r="G781" s="663" t="s">
        <v>1157</v>
      </c>
      <c r="H781" s="664">
        <v>0</v>
      </c>
      <c r="I781" s="664">
        <v>0</v>
      </c>
      <c r="J781" s="700"/>
    </row>
    <row r="782" spans="1:10">
      <c r="A782" s="657">
        <v>365</v>
      </c>
      <c r="B782" s="658">
        <v>200</v>
      </c>
      <c r="C782" s="666">
        <v>200</v>
      </c>
      <c r="D782" s="666"/>
      <c r="E782" s="666"/>
      <c r="F782" s="666"/>
      <c r="G782" s="663" t="s">
        <v>1158</v>
      </c>
      <c r="H782" s="664">
        <v>0</v>
      </c>
      <c r="I782" s="664">
        <v>0</v>
      </c>
      <c r="J782" s="700"/>
    </row>
    <row r="783" spans="1:10" ht="25.5">
      <c r="A783" s="657">
        <v>365</v>
      </c>
      <c r="B783" s="658">
        <v>300</v>
      </c>
      <c r="C783" s="658"/>
      <c r="D783" s="658"/>
      <c r="E783" s="658"/>
      <c r="F783" s="658"/>
      <c r="G783" s="659" t="s">
        <v>1159</v>
      </c>
      <c r="H783" s="660">
        <v>0</v>
      </c>
      <c r="I783" s="660">
        <v>0</v>
      </c>
      <c r="J783" s="700"/>
    </row>
    <row r="784" spans="1:10" ht="25.5">
      <c r="A784" s="657">
        <v>365</v>
      </c>
      <c r="B784" s="658">
        <v>300</v>
      </c>
      <c r="C784" s="666">
        <v>100</v>
      </c>
      <c r="D784" s="666"/>
      <c r="E784" s="666"/>
      <c r="F784" s="666"/>
      <c r="G784" s="663" t="s">
        <v>1184</v>
      </c>
      <c r="H784" s="664">
        <v>0</v>
      </c>
      <c r="I784" s="664">
        <v>0</v>
      </c>
      <c r="J784" s="700" t="s">
        <v>3156</v>
      </c>
    </row>
    <row r="785" spans="1:10" ht="25.5">
      <c r="A785" s="657">
        <v>365</v>
      </c>
      <c r="B785" s="658">
        <v>300</v>
      </c>
      <c r="C785" s="666">
        <v>200</v>
      </c>
      <c r="D785" s="666"/>
      <c r="E785" s="666"/>
      <c r="F785" s="666"/>
      <c r="G785" s="663" t="s">
        <v>1185</v>
      </c>
      <c r="H785" s="664">
        <v>0</v>
      </c>
      <c r="I785" s="664">
        <v>0</v>
      </c>
      <c r="J785" s="700" t="s">
        <v>3158</v>
      </c>
    </row>
    <row r="786" spans="1:10" ht="25.5">
      <c r="A786" s="657">
        <v>365</v>
      </c>
      <c r="B786" s="658">
        <v>300</v>
      </c>
      <c r="C786" s="666">
        <v>300</v>
      </c>
      <c r="D786" s="666"/>
      <c r="E786" s="666"/>
      <c r="F786" s="666"/>
      <c r="G786" s="663" t="s">
        <v>1186</v>
      </c>
      <c r="H786" s="664">
        <v>0</v>
      </c>
      <c r="I786" s="664">
        <v>0</v>
      </c>
      <c r="J786" s="700" t="s">
        <v>3160</v>
      </c>
    </row>
    <row r="787" spans="1:10" ht="25.5">
      <c r="A787" s="657">
        <v>365</v>
      </c>
      <c r="B787" s="658">
        <v>300</v>
      </c>
      <c r="C787" s="658">
        <v>400</v>
      </c>
      <c r="D787" s="658"/>
      <c r="E787" s="658"/>
      <c r="F787" s="658"/>
      <c r="G787" s="659" t="s">
        <v>1187</v>
      </c>
      <c r="H787" s="660">
        <v>0</v>
      </c>
      <c r="I787" s="660">
        <v>0</v>
      </c>
      <c r="J787" s="700" t="s">
        <v>3162</v>
      </c>
    </row>
    <row r="788" spans="1:10" ht="25.5">
      <c r="A788" s="657">
        <v>365</v>
      </c>
      <c r="B788" s="658">
        <v>300</v>
      </c>
      <c r="C788" s="658">
        <v>400</v>
      </c>
      <c r="D788" s="666">
        <v>100</v>
      </c>
      <c r="E788" s="666"/>
      <c r="F788" s="666"/>
      <c r="G788" s="663" t="s">
        <v>1188</v>
      </c>
      <c r="H788" s="664">
        <v>0</v>
      </c>
      <c r="I788" s="664">
        <v>0</v>
      </c>
      <c r="J788" s="700"/>
    </row>
    <row r="789" spans="1:10" ht="25.5">
      <c r="A789" s="657">
        <v>365</v>
      </c>
      <c r="B789" s="658">
        <v>300</v>
      </c>
      <c r="C789" s="658">
        <v>400</v>
      </c>
      <c r="D789" s="666">
        <v>200</v>
      </c>
      <c r="E789" s="666"/>
      <c r="F789" s="666"/>
      <c r="G789" s="663" t="s">
        <v>1189</v>
      </c>
      <c r="H789" s="664">
        <v>30000</v>
      </c>
      <c r="I789" s="664">
        <v>30000</v>
      </c>
      <c r="J789" s="700"/>
    </row>
    <row r="790" spans="1:10">
      <c r="A790" s="657">
        <v>365</v>
      </c>
      <c r="B790" s="658">
        <v>400</v>
      </c>
      <c r="C790" s="658"/>
      <c r="D790" s="666"/>
      <c r="E790" s="666"/>
      <c r="F790" s="666"/>
      <c r="G790" s="663" t="s">
        <v>1190</v>
      </c>
      <c r="H790" s="664">
        <v>0</v>
      </c>
      <c r="I790" s="664">
        <v>0</v>
      </c>
      <c r="J790" s="700"/>
    </row>
    <row r="791" spans="1:10">
      <c r="A791" s="657">
        <v>365</v>
      </c>
      <c r="B791" s="658">
        <v>400</v>
      </c>
      <c r="C791" s="666">
        <v>100</v>
      </c>
      <c r="D791" s="666"/>
      <c r="E791" s="666"/>
      <c r="F791" s="666"/>
      <c r="G791" s="663" t="s">
        <v>1191</v>
      </c>
      <c r="H791" s="664">
        <v>0</v>
      </c>
      <c r="I791" s="664">
        <v>0</v>
      </c>
      <c r="J791" s="700" t="s">
        <v>467</v>
      </c>
    </row>
    <row r="792" spans="1:10">
      <c r="A792" s="657">
        <v>365</v>
      </c>
      <c r="B792" s="658">
        <v>400</v>
      </c>
      <c r="C792" s="666">
        <v>200</v>
      </c>
      <c r="D792" s="666"/>
      <c r="E792" s="666"/>
      <c r="F792" s="666"/>
      <c r="G792" s="663" t="s">
        <v>1192</v>
      </c>
      <c r="H792" s="664">
        <v>0</v>
      </c>
      <c r="I792" s="664">
        <v>0</v>
      </c>
      <c r="J792" s="700" t="s">
        <v>469</v>
      </c>
    </row>
    <row r="793" spans="1:10">
      <c r="A793" s="657">
        <v>365</v>
      </c>
      <c r="B793" s="658">
        <v>400</v>
      </c>
      <c r="C793" s="666">
        <v>300</v>
      </c>
      <c r="D793" s="666"/>
      <c r="E793" s="666"/>
      <c r="F793" s="666"/>
      <c r="G793" s="663" t="s">
        <v>1193</v>
      </c>
      <c r="H793" s="664">
        <v>0</v>
      </c>
      <c r="I793" s="664">
        <v>0</v>
      </c>
      <c r="J793" s="700" t="s">
        <v>472</v>
      </c>
    </row>
    <row r="794" spans="1:10">
      <c r="A794" s="657">
        <v>365</v>
      </c>
      <c r="B794" s="658">
        <v>400</v>
      </c>
      <c r="C794" s="666">
        <v>400</v>
      </c>
      <c r="D794" s="666"/>
      <c r="E794" s="666"/>
      <c r="F794" s="666"/>
      <c r="G794" s="663" t="s">
        <v>1194</v>
      </c>
      <c r="H794" s="664">
        <v>404476</v>
      </c>
      <c r="I794" s="664">
        <v>404476</v>
      </c>
      <c r="J794" s="700" t="s">
        <v>474</v>
      </c>
    </row>
    <row r="795" spans="1:10">
      <c r="A795" s="657">
        <v>365</v>
      </c>
      <c r="B795" s="658">
        <v>400</v>
      </c>
      <c r="C795" s="666">
        <v>500</v>
      </c>
      <c r="D795" s="666"/>
      <c r="E795" s="666"/>
      <c r="F795" s="666"/>
      <c r="G795" s="663" t="s">
        <v>1195</v>
      </c>
      <c r="H795" s="664">
        <v>91786</v>
      </c>
      <c r="I795" s="664">
        <v>91524</v>
      </c>
      <c r="J795" s="700" t="s">
        <v>477</v>
      </c>
    </row>
    <row r="796" spans="1:10">
      <c r="A796" s="657">
        <v>365</v>
      </c>
      <c r="B796" s="658">
        <v>400</v>
      </c>
      <c r="C796" s="666">
        <v>600</v>
      </c>
      <c r="D796" s="666"/>
      <c r="E796" s="666"/>
      <c r="F796" s="666"/>
      <c r="G796" s="663" t="s">
        <v>1196</v>
      </c>
      <c r="H796" s="664">
        <v>0</v>
      </c>
      <c r="I796" s="664">
        <v>0</v>
      </c>
      <c r="J796" s="700" t="s">
        <v>2073</v>
      </c>
    </row>
    <row r="797" spans="1:10">
      <c r="A797" s="657">
        <v>365</v>
      </c>
      <c r="B797" s="658">
        <v>400</v>
      </c>
      <c r="C797" s="670">
        <v>700</v>
      </c>
      <c r="D797" s="670"/>
      <c r="E797" s="670"/>
      <c r="F797" s="670"/>
      <c r="G797" s="702" t="s">
        <v>1190</v>
      </c>
      <c r="H797" s="660">
        <v>0</v>
      </c>
      <c r="I797" s="660">
        <v>0</v>
      </c>
      <c r="J797" s="700" t="s">
        <v>2076</v>
      </c>
    </row>
    <row r="798" spans="1:10">
      <c r="A798" s="657">
        <v>365</v>
      </c>
      <c r="B798" s="658">
        <v>400</v>
      </c>
      <c r="C798" s="670">
        <v>700</v>
      </c>
      <c r="D798" s="666">
        <v>100</v>
      </c>
      <c r="E798" s="666"/>
      <c r="F798" s="666"/>
      <c r="G798" s="663" t="s">
        <v>1197</v>
      </c>
      <c r="H798" s="664">
        <v>0</v>
      </c>
      <c r="I798" s="664">
        <v>0</v>
      </c>
      <c r="J798" s="700"/>
    </row>
    <row r="799" spans="1:10">
      <c r="A799" s="657">
        <v>365</v>
      </c>
      <c r="B799" s="658">
        <v>400</v>
      </c>
      <c r="C799" s="670">
        <v>700</v>
      </c>
      <c r="D799" s="666">
        <v>200</v>
      </c>
      <c r="E799" s="666"/>
      <c r="F799" s="666"/>
      <c r="G799" s="663" t="s">
        <v>1198</v>
      </c>
      <c r="H799" s="664">
        <v>0</v>
      </c>
      <c r="I799" s="664">
        <v>0</v>
      </c>
      <c r="J799" s="700"/>
    </row>
    <row r="800" spans="1:10" s="656" customFormat="1">
      <c r="A800" s="651">
        <v>370</v>
      </c>
      <c r="B800" s="652">
        <v>0</v>
      </c>
      <c r="C800" s="652">
        <v>0</v>
      </c>
      <c r="D800" s="652">
        <v>0</v>
      </c>
      <c r="E800" s="652">
        <v>0</v>
      </c>
      <c r="F800" s="652">
        <v>0</v>
      </c>
      <c r="G800" s="695" t="s">
        <v>1199</v>
      </c>
      <c r="H800" s="697">
        <v>0</v>
      </c>
      <c r="I800" s="697">
        <v>0</v>
      </c>
      <c r="J800" s="696"/>
    </row>
    <row r="801" spans="1:10">
      <c r="A801" s="673">
        <v>370</v>
      </c>
      <c r="B801" s="662">
        <v>100</v>
      </c>
      <c r="C801" s="662"/>
      <c r="D801" s="662"/>
      <c r="E801" s="662"/>
      <c r="F801" s="662"/>
      <c r="G801" s="663" t="s">
        <v>1200</v>
      </c>
      <c r="H801" s="664">
        <v>0</v>
      </c>
      <c r="I801" s="664">
        <v>0</v>
      </c>
      <c r="J801" s="708" t="s">
        <v>3511</v>
      </c>
    </row>
    <row r="802" spans="1:10">
      <c r="A802" s="673">
        <v>370</v>
      </c>
      <c r="B802" s="662">
        <v>200</v>
      </c>
      <c r="C802" s="662"/>
      <c r="D802" s="662"/>
      <c r="E802" s="662"/>
      <c r="F802" s="662"/>
      <c r="G802" s="663" t="s">
        <v>1201</v>
      </c>
      <c r="H802" s="664">
        <v>0</v>
      </c>
      <c r="I802" s="664">
        <v>0</v>
      </c>
      <c r="J802" s="708" t="s">
        <v>3514</v>
      </c>
    </row>
    <row r="803" spans="1:10">
      <c r="A803" s="673">
        <v>370</v>
      </c>
      <c r="B803" s="669">
        <v>300</v>
      </c>
      <c r="C803" s="669"/>
      <c r="D803" s="669"/>
      <c r="E803" s="669"/>
      <c r="F803" s="669"/>
      <c r="G803" s="659" t="s">
        <v>1202</v>
      </c>
      <c r="H803" s="660">
        <v>0</v>
      </c>
      <c r="I803" s="660">
        <v>0</v>
      </c>
      <c r="J803" s="708" t="s">
        <v>2154</v>
      </c>
    </row>
    <row r="804" spans="1:10">
      <c r="A804" s="673">
        <v>370</v>
      </c>
      <c r="B804" s="669">
        <v>300</v>
      </c>
      <c r="C804" s="662">
        <v>100</v>
      </c>
      <c r="D804" s="662"/>
      <c r="E804" s="662"/>
      <c r="F804" s="662"/>
      <c r="G804" s="674" t="s">
        <v>1203</v>
      </c>
      <c r="H804" s="675">
        <v>0</v>
      </c>
      <c r="I804" s="675">
        <v>0</v>
      </c>
      <c r="J804" s="708"/>
    </row>
    <row r="805" spans="1:10">
      <c r="A805" s="673">
        <v>370</v>
      </c>
      <c r="B805" s="669">
        <v>300</v>
      </c>
      <c r="C805" s="662">
        <v>900</v>
      </c>
      <c r="D805" s="662"/>
      <c r="E805" s="662"/>
      <c r="F805" s="662"/>
      <c r="G805" s="674" t="s">
        <v>1202</v>
      </c>
      <c r="H805" s="675">
        <v>0</v>
      </c>
      <c r="I805" s="675">
        <v>0</v>
      </c>
      <c r="J805" s="708"/>
    </row>
    <row r="806" spans="1:10" s="656" customFormat="1">
      <c r="A806" s="651">
        <v>375</v>
      </c>
      <c r="B806" s="652">
        <v>0</v>
      </c>
      <c r="C806" s="652">
        <v>0</v>
      </c>
      <c r="D806" s="652">
        <v>0</v>
      </c>
      <c r="E806" s="652">
        <v>0</v>
      </c>
      <c r="F806" s="652">
        <v>0</v>
      </c>
      <c r="G806" s="695" t="s">
        <v>1216</v>
      </c>
      <c r="H806" s="697">
        <v>0</v>
      </c>
      <c r="I806" s="697">
        <v>0</v>
      </c>
      <c r="J806" s="696"/>
    </row>
    <row r="807" spans="1:10">
      <c r="A807" s="725">
        <v>375</v>
      </c>
      <c r="B807" s="726">
        <v>100</v>
      </c>
      <c r="C807" s="726"/>
      <c r="D807" s="726"/>
      <c r="E807" s="726"/>
      <c r="F807" s="726"/>
      <c r="G807" s="663" t="s">
        <v>1217</v>
      </c>
      <c r="H807" s="664">
        <v>0</v>
      </c>
      <c r="I807" s="664">
        <v>0</v>
      </c>
      <c r="J807" s="727" t="s">
        <v>2158</v>
      </c>
    </row>
    <row r="808" spans="1:10">
      <c r="A808" s="669">
        <v>375</v>
      </c>
      <c r="B808" s="662">
        <v>200</v>
      </c>
      <c r="C808" s="662"/>
      <c r="D808" s="662"/>
      <c r="E808" s="662"/>
      <c r="F808" s="662"/>
      <c r="G808" s="701" t="s">
        <v>1218</v>
      </c>
      <c r="H808" s="664">
        <v>0</v>
      </c>
      <c r="I808" s="664">
        <v>0</v>
      </c>
      <c r="J808" s="727" t="s">
        <v>3530</v>
      </c>
    </row>
    <row r="809" spans="1:10" s="656" customFormat="1">
      <c r="A809" s="728">
        <v>380</v>
      </c>
      <c r="B809" s="728">
        <v>0</v>
      </c>
      <c r="C809" s="728">
        <v>0</v>
      </c>
      <c r="D809" s="728">
        <v>0</v>
      </c>
      <c r="E809" s="728">
        <v>0</v>
      </c>
      <c r="F809" s="728">
        <v>0</v>
      </c>
      <c r="G809" s="653" t="s">
        <v>1</v>
      </c>
      <c r="H809" s="668">
        <v>0</v>
      </c>
      <c r="I809" s="668">
        <v>0</v>
      </c>
      <c r="J809" s="696" t="s">
        <v>3537</v>
      </c>
    </row>
    <row r="810" spans="1:10" s="656" customFormat="1">
      <c r="A810" s="651">
        <v>390</v>
      </c>
      <c r="B810" s="652">
        <v>0</v>
      </c>
      <c r="C810" s="652">
        <v>0</v>
      </c>
      <c r="D810" s="652">
        <v>0</v>
      </c>
      <c r="E810" s="652">
        <v>0</v>
      </c>
      <c r="F810" s="652">
        <v>0</v>
      </c>
      <c r="G810" s="695" t="s">
        <v>2379</v>
      </c>
      <c r="H810" s="697">
        <v>0</v>
      </c>
      <c r="I810" s="697">
        <v>0</v>
      </c>
      <c r="J810" s="696"/>
    </row>
    <row r="811" spans="1:10">
      <c r="A811" s="729">
        <v>390</v>
      </c>
      <c r="B811" s="662">
        <v>100</v>
      </c>
      <c r="C811" s="662"/>
      <c r="D811" s="662"/>
      <c r="E811" s="662"/>
      <c r="F811" s="662"/>
      <c r="G811" s="663" t="s">
        <v>1219</v>
      </c>
      <c r="H811" s="664">
        <v>0</v>
      </c>
      <c r="I811" s="664">
        <v>0</v>
      </c>
      <c r="J811" s="708" t="s">
        <v>535</v>
      </c>
    </row>
    <row r="812" spans="1:10">
      <c r="A812" s="673">
        <v>390</v>
      </c>
      <c r="B812" s="669">
        <v>200</v>
      </c>
      <c r="C812" s="669"/>
      <c r="D812" s="669"/>
      <c r="E812" s="669"/>
      <c r="F812" s="669"/>
      <c r="G812" s="659" t="s">
        <v>1220</v>
      </c>
      <c r="H812" s="660">
        <v>0</v>
      </c>
      <c r="I812" s="660">
        <v>0</v>
      </c>
      <c r="J812" s="708"/>
    </row>
    <row r="813" spans="1:10">
      <c r="A813" s="673">
        <v>390</v>
      </c>
      <c r="B813" s="669">
        <v>200</v>
      </c>
      <c r="C813" s="662">
        <v>100</v>
      </c>
      <c r="D813" s="662"/>
      <c r="E813" s="662"/>
      <c r="F813" s="662"/>
      <c r="G813" s="663" t="s">
        <v>1221</v>
      </c>
      <c r="H813" s="664">
        <v>0</v>
      </c>
      <c r="I813" s="664">
        <v>0</v>
      </c>
      <c r="J813" s="708" t="s">
        <v>539</v>
      </c>
    </row>
    <row r="814" spans="1:10">
      <c r="A814" s="673">
        <v>390</v>
      </c>
      <c r="B814" s="669">
        <v>200</v>
      </c>
      <c r="C814" s="662">
        <v>200</v>
      </c>
      <c r="D814" s="662"/>
      <c r="E814" s="662"/>
      <c r="F814" s="662"/>
      <c r="G814" s="663" t="s">
        <v>1222</v>
      </c>
      <c r="H814" s="664">
        <v>0</v>
      </c>
      <c r="I814" s="664">
        <v>0</v>
      </c>
      <c r="J814" s="708" t="s">
        <v>1587</v>
      </c>
    </row>
    <row r="815" spans="1:10">
      <c r="A815" s="673">
        <v>390</v>
      </c>
      <c r="B815" s="669">
        <v>200</v>
      </c>
      <c r="C815" s="669">
        <v>300</v>
      </c>
      <c r="D815" s="669"/>
      <c r="E815" s="669"/>
      <c r="F815" s="669"/>
      <c r="G815" s="659" t="s">
        <v>1223</v>
      </c>
      <c r="H815" s="660">
        <v>0</v>
      </c>
      <c r="I815" s="660">
        <v>0</v>
      </c>
      <c r="J815" s="708"/>
    </row>
    <row r="816" spans="1:10" ht="25.5">
      <c r="A816" s="673">
        <v>390</v>
      </c>
      <c r="B816" s="669">
        <v>200</v>
      </c>
      <c r="C816" s="669">
        <v>300</v>
      </c>
      <c r="D816" s="669">
        <v>100</v>
      </c>
      <c r="E816" s="669"/>
      <c r="F816" s="669"/>
      <c r="G816" s="659" t="s">
        <v>1894</v>
      </c>
      <c r="H816" s="660">
        <v>0</v>
      </c>
      <c r="I816" s="660">
        <v>0</v>
      </c>
      <c r="J816" s="708"/>
    </row>
    <row r="817" spans="1:10" ht="25.5">
      <c r="A817" s="673">
        <v>390</v>
      </c>
      <c r="B817" s="669">
        <v>200</v>
      </c>
      <c r="C817" s="669">
        <v>300</v>
      </c>
      <c r="D817" s="669">
        <v>100</v>
      </c>
      <c r="E817" s="662">
        <v>10</v>
      </c>
      <c r="F817" s="662"/>
      <c r="G817" s="663" t="s">
        <v>1895</v>
      </c>
      <c r="H817" s="664">
        <v>0</v>
      </c>
      <c r="I817" s="664">
        <v>4060</v>
      </c>
      <c r="J817" s="708" t="s">
        <v>1595</v>
      </c>
    </row>
    <row r="818" spans="1:10" ht="25.5">
      <c r="A818" s="673">
        <v>390</v>
      </c>
      <c r="B818" s="669">
        <v>200</v>
      </c>
      <c r="C818" s="669">
        <v>300</v>
      </c>
      <c r="D818" s="669">
        <v>100</v>
      </c>
      <c r="E818" s="662">
        <v>20</v>
      </c>
      <c r="F818" s="662"/>
      <c r="G818" s="663" t="s">
        <v>1302</v>
      </c>
      <c r="H818" s="664">
        <v>0</v>
      </c>
      <c r="I818" s="664">
        <v>0</v>
      </c>
      <c r="J818" s="708" t="s">
        <v>1598</v>
      </c>
    </row>
    <row r="819" spans="1:10">
      <c r="A819" s="673">
        <v>390</v>
      </c>
      <c r="B819" s="669">
        <v>200</v>
      </c>
      <c r="C819" s="669">
        <v>300</v>
      </c>
      <c r="D819" s="669">
        <v>200</v>
      </c>
      <c r="E819" s="669"/>
      <c r="F819" s="669"/>
      <c r="G819" s="659" t="s">
        <v>1303</v>
      </c>
      <c r="H819" s="660">
        <v>0</v>
      </c>
      <c r="I819" s="660">
        <v>0</v>
      </c>
      <c r="J819" s="708"/>
    </row>
    <row r="820" spans="1:10" ht="25.5">
      <c r="A820" s="673">
        <v>390</v>
      </c>
      <c r="B820" s="669">
        <v>200</v>
      </c>
      <c r="C820" s="669">
        <v>300</v>
      </c>
      <c r="D820" s="669">
        <v>200</v>
      </c>
      <c r="E820" s="662">
        <v>10</v>
      </c>
      <c r="F820" s="662"/>
      <c r="G820" s="663" t="s">
        <v>1316</v>
      </c>
      <c r="H820" s="664">
        <v>0</v>
      </c>
      <c r="I820" s="664">
        <v>0</v>
      </c>
      <c r="J820" s="708" t="s">
        <v>2219</v>
      </c>
    </row>
    <row r="821" spans="1:10">
      <c r="A821" s="673">
        <v>390</v>
      </c>
      <c r="B821" s="669">
        <v>200</v>
      </c>
      <c r="C821" s="669">
        <v>300</v>
      </c>
      <c r="D821" s="669">
        <v>200</v>
      </c>
      <c r="E821" s="669">
        <v>20</v>
      </c>
      <c r="F821" s="669"/>
      <c r="G821" s="659" t="s">
        <v>1317</v>
      </c>
      <c r="H821" s="660">
        <v>0</v>
      </c>
      <c r="I821" s="660">
        <v>0</v>
      </c>
      <c r="J821" s="708"/>
    </row>
    <row r="822" spans="1:10" ht="25.5">
      <c r="A822" s="673">
        <v>390</v>
      </c>
      <c r="B822" s="669">
        <v>200</v>
      </c>
      <c r="C822" s="669">
        <v>300</v>
      </c>
      <c r="D822" s="669">
        <v>200</v>
      </c>
      <c r="E822" s="669">
        <v>20</v>
      </c>
      <c r="F822" s="662">
        <v>5</v>
      </c>
      <c r="G822" s="663" t="s">
        <v>1318</v>
      </c>
      <c r="H822" s="664">
        <v>0</v>
      </c>
      <c r="I822" s="664">
        <v>11787</v>
      </c>
      <c r="J822" s="708" t="s">
        <v>2223</v>
      </c>
    </row>
    <row r="823" spans="1:10" ht="25.5">
      <c r="A823" s="673">
        <v>390</v>
      </c>
      <c r="B823" s="669">
        <v>200</v>
      </c>
      <c r="C823" s="669">
        <v>300</v>
      </c>
      <c r="D823" s="669">
        <v>200</v>
      </c>
      <c r="E823" s="669">
        <v>20</v>
      </c>
      <c r="F823" s="662">
        <v>10</v>
      </c>
      <c r="G823" s="663" t="s">
        <v>1990</v>
      </c>
      <c r="H823" s="664">
        <v>0</v>
      </c>
      <c r="I823" s="664">
        <v>0</v>
      </c>
      <c r="J823" s="708" t="s">
        <v>2226</v>
      </c>
    </row>
    <row r="824" spans="1:10">
      <c r="A824" s="673">
        <v>390</v>
      </c>
      <c r="B824" s="669">
        <v>200</v>
      </c>
      <c r="C824" s="669">
        <v>300</v>
      </c>
      <c r="D824" s="669">
        <v>200</v>
      </c>
      <c r="E824" s="669">
        <v>20</v>
      </c>
      <c r="F824" s="662">
        <v>15</v>
      </c>
      <c r="G824" s="663" t="s">
        <v>1991</v>
      </c>
      <c r="H824" s="664">
        <v>0</v>
      </c>
      <c r="I824" s="664">
        <v>83937</v>
      </c>
      <c r="J824" s="708" t="s">
        <v>2229</v>
      </c>
    </row>
    <row r="825" spans="1:10" ht="25.5">
      <c r="A825" s="673">
        <v>390</v>
      </c>
      <c r="B825" s="669">
        <v>200</v>
      </c>
      <c r="C825" s="669">
        <v>300</v>
      </c>
      <c r="D825" s="669">
        <v>200</v>
      </c>
      <c r="E825" s="662">
        <v>30</v>
      </c>
      <c r="F825" s="662"/>
      <c r="G825" s="663" t="s">
        <v>1992</v>
      </c>
      <c r="H825" s="664">
        <v>0</v>
      </c>
      <c r="I825" s="664">
        <v>0</v>
      </c>
      <c r="J825" s="708" t="s">
        <v>2232</v>
      </c>
    </row>
    <row r="826" spans="1:10" ht="25.5">
      <c r="A826" s="673">
        <v>390</v>
      </c>
      <c r="B826" s="669">
        <v>200</v>
      </c>
      <c r="C826" s="669">
        <v>300</v>
      </c>
      <c r="D826" s="669">
        <v>200</v>
      </c>
      <c r="E826" s="662">
        <v>40</v>
      </c>
      <c r="F826" s="662"/>
      <c r="G826" s="663" t="s">
        <v>1993</v>
      </c>
      <c r="H826" s="664">
        <v>0</v>
      </c>
      <c r="I826" s="664">
        <v>0</v>
      </c>
      <c r="J826" s="708" t="s">
        <v>2234</v>
      </c>
    </row>
    <row r="827" spans="1:10" ht="25.5">
      <c r="A827" s="673">
        <v>390</v>
      </c>
      <c r="B827" s="669">
        <v>200</v>
      </c>
      <c r="C827" s="669">
        <v>300</v>
      </c>
      <c r="D827" s="669">
        <v>200</v>
      </c>
      <c r="E827" s="662">
        <v>50</v>
      </c>
      <c r="F827" s="662"/>
      <c r="G827" s="663" t="s">
        <v>1994</v>
      </c>
      <c r="H827" s="664">
        <v>0</v>
      </c>
      <c r="I827" s="664">
        <v>0</v>
      </c>
      <c r="J827" s="708" t="s">
        <v>2236</v>
      </c>
    </row>
    <row r="828" spans="1:10" ht="25.5">
      <c r="A828" s="673">
        <v>390</v>
      </c>
      <c r="B828" s="669">
        <v>200</v>
      </c>
      <c r="C828" s="669">
        <v>300</v>
      </c>
      <c r="D828" s="669">
        <v>200</v>
      </c>
      <c r="E828" s="662">
        <v>60</v>
      </c>
      <c r="F828" s="662"/>
      <c r="G828" s="663" t="s">
        <v>1926</v>
      </c>
      <c r="H828" s="664">
        <v>0</v>
      </c>
      <c r="I828" s="664">
        <v>53572</v>
      </c>
      <c r="J828" s="708" t="s">
        <v>2239</v>
      </c>
    </row>
    <row r="829" spans="1:10">
      <c r="A829" s="673">
        <v>390</v>
      </c>
      <c r="B829" s="669">
        <v>200</v>
      </c>
      <c r="C829" s="669">
        <v>300</v>
      </c>
      <c r="D829" s="669">
        <v>200</v>
      </c>
      <c r="E829" s="662">
        <v>90</v>
      </c>
      <c r="F829" s="662"/>
      <c r="G829" s="663" t="s">
        <v>1927</v>
      </c>
      <c r="H829" s="664">
        <v>0</v>
      </c>
      <c r="I829" s="664">
        <v>191008</v>
      </c>
      <c r="J829" s="708" t="s">
        <v>2241</v>
      </c>
    </row>
    <row r="830" spans="1:10">
      <c r="A830" s="673">
        <v>390</v>
      </c>
      <c r="B830" s="669">
        <v>200</v>
      </c>
      <c r="C830" s="669">
        <v>400</v>
      </c>
      <c r="D830" s="669"/>
      <c r="E830" s="669"/>
      <c r="F830" s="669"/>
      <c r="G830" s="659" t="s">
        <v>1928</v>
      </c>
      <c r="H830" s="660">
        <v>0</v>
      </c>
      <c r="I830" s="660">
        <v>0</v>
      </c>
      <c r="J830" s="708"/>
    </row>
    <row r="831" spans="1:10" ht="25.5">
      <c r="A831" s="673">
        <v>390</v>
      </c>
      <c r="B831" s="669">
        <v>200</v>
      </c>
      <c r="C831" s="669">
        <v>400</v>
      </c>
      <c r="D831" s="662">
        <v>100</v>
      </c>
      <c r="E831" s="662"/>
      <c r="F831" s="662"/>
      <c r="G831" s="663" t="s">
        <v>1929</v>
      </c>
      <c r="H831" s="664">
        <v>0</v>
      </c>
      <c r="I831" s="664">
        <v>0</v>
      </c>
      <c r="J831" s="708" t="s">
        <v>2245</v>
      </c>
    </row>
    <row r="832" spans="1:10">
      <c r="A832" s="673">
        <v>390</v>
      </c>
      <c r="B832" s="669">
        <v>200</v>
      </c>
      <c r="C832" s="669">
        <v>400</v>
      </c>
      <c r="D832" s="669">
        <v>200</v>
      </c>
      <c r="E832" s="669"/>
      <c r="F832" s="669"/>
      <c r="G832" s="659" t="s">
        <v>1930</v>
      </c>
      <c r="H832" s="660">
        <v>0</v>
      </c>
      <c r="I832" s="660">
        <v>0</v>
      </c>
      <c r="J832" s="708"/>
    </row>
    <row r="833" spans="1:10" ht="25.5">
      <c r="A833" s="673">
        <v>390</v>
      </c>
      <c r="B833" s="669">
        <v>200</v>
      </c>
      <c r="C833" s="669">
        <v>400</v>
      </c>
      <c r="D833" s="669">
        <v>200</v>
      </c>
      <c r="E833" s="662">
        <v>10</v>
      </c>
      <c r="F833" s="662"/>
      <c r="G833" s="663" t="s">
        <v>1931</v>
      </c>
      <c r="H833" s="664">
        <v>0</v>
      </c>
      <c r="I833" s="664">
        <v>0</v>
      </c>
      <c r="J833" s="708" t="s">
        <v>2258</v>
      </c>
    </row>
    <row r="834" spans="1:10">
      <c r="A834" s="673">
        <v>390</v>
      </c>
      <c r="B834" s="669">
        <v>200</v>
      </c>
      <c r="C834" s="669">
        <v>400</v>
      </c>
      <c r="D834" s="669">
        <v>200</v>
      </c>
      <c r="E834" s="662">
        <v>20</v>
      </c>
      <c r="F834" s="662"/>
      <c r="G834" s="663" t="s">
        <v>1932</v>
      </c>
      <c r="H834" s="664">
        <v>0</v>
      </c>
      <c r="I834" s="664">
        <v>0</v>
      </c>
      <c r="J834" s="708" t="s">
        <v>2260</v>
      </c>
    </row>
    <row r="835" spans="1:10" ht="25.5">
      <c r="A835" s="673">
        <v>390</v>
      </c>
      <c r="B835" s="669">
        <v>200</v>
      </c>
      <c r="C835" s="669">
        <v>400</v>
      </c>
      <c r="D835" s="669">
        <v>200</v>
      </c>
      <c r="E835" s="662">
        <v>30</v>
      </c>
      <c r="F835" s="662"/>
      <c r="G835" s="663" t="s">
        <v>1933</v>
      </c>
      <c r="H835" s="664">
        <v>0</v>
      </c>
      <c r="I835" s="664">
        <v>0</v>
      </c>
      <c r="J835" s="708" t="s">
        <v>1651</v>
      </c>
    </row>
    <row r="836" spans="1:10" ht="25.5">
      <c r="A836" s="673">
        <v>390</v>
      </c>
      <c r="B836" s="669">
        <v>200</v>
      </c>
      <c r="C836" s="669">
        <v>400</v>
      </c>
      <c r="D836" s="669">
        <v>200</v>
      </c>
      <c r="E836" s="662">
        <v>40</v>
      </c>
      <c r="F836" s="662"/>
      <c r="G836" s="663" t="s">
        <v>1934</v>
      </c>
      <c r="H836" s="664">
        <v>0</v>
      </c>
      <c r="I836" s="664">
        <v>0</v>
      </c>
      <c r="J836" s="708" t="s">
        <v>1610</v>
      </c>
    </row>
    <row r="837" spans="1:10" ht="25.5">
      <c r="A837" s="673">
        <v>390</v>
      </c>
      <c r="B837" s="669">
        <v>200</v>
      </c>
      <c r="C837" s="669">
        <v>400</v>
      </c>
      <c r="D837" s="669">
        <v>200</v>
      </c>
      <c r="E837" s="662">
        <v>50</v>
      </c>
      <c r="F837" s="662"/>
      <c r="G837" s="663" t="s">
        <v>1935</v>
      </c>
      <c r="H837" s="664">
        <v>0</v>
      </c>
      <c r="I837" s="664">
        <v>0</v>
      </c>
      <c r="J837" s="708" t="s">
        <v>1612</v>
      </c>
    </row>
    <row r="838" spans="1:10" ht="25.5">
      <c r="A838" s="673">
        <v>390</v>
      </c>
      <c r="B838" s="669">
        <v>200</v>
      </c>
      <c r="C838" s="669">
        <v>400</v>
      </c>
      <c r="D838" s="669">
        <v>200</v>
      </c>
      <c r="E838" s="662">
        <v>60</v>
      </c>
      <c r="F838" s="662"/>
      <c r="G838" s="663" t="s">
        <v>1936</v>
      </c>
      <c r="H838" s="664">
        <v>0</v>
      </c>
      <c r="I838" s="664">
        <v>0</v>
      </c>
      <c r="J838" s="708" t="s">
        <v>3243</v>
      </c>
    </row>
    <row r="839" spans="1:10">
      <c r="A839" s="673">
        <v>390</v>
      </c>
      <c r="B839" s="669">
        <v>200</v>
      </c>
      <c r="C839" s="669">
        <v>400</v>
      </c>
      <c r="D839" s="669">
        <v>200</v>
      </c>
      <c r="E839" s="662">
        <v>70</v>
      </c>
      <c r="F839" s="662"/>
      <c r="G839" s="663" t="s">
        <v>1937</v>
      </c>
      <c r="H839" s="664">
        <v>0</v>
      </c>
      <c r="I839" s="664">
        <v>3178</v>
      </c>
      <c r="J839" s="708" t="s">
        <v>3245</v>
      </c>
    </row>
    <row r="840" spans="1:10">
      <c r="A840" s="673">
        <v>390</v>
      </c>
      <c r="B840" s="669">
        <v>200</v>
      </c>
      <c r="C840" s="662">
        <v>500</v>
      </c>
      <c r="D840" s="662"/>
      <c r="E840" s="662"/>
      <c r="F840" s="662"/>
      <c r="G840" s="663" t="s">
        <v>1220</v>
      </c>
      <c r="H840" s="664">
        <v>0</v>
      </c>
      <c r="I840" s="664">
        <v>113</v>
      </c>
      <c r="J840" s="708" t="s">
        <v>3248</v>
      </c>
    </row>
    <row r="841" spans="1:10" s="656" customFormat="1">
      <c r="A841" s="651">
        <v>400</v>
      </c>
      <c r="B841" s="652">
        <v>0</v>
      </c>
      <c r="C841" s="652">
        <v>0</v>
      </c>
      <c r="D841" s="652">
        <v>0</v>
      </c>
      <c r="E841" s="652">
        <v>0</v>
      </c>
      <c r="F841" s="652">
        <v>0</v>
      </c>
      <c r="G841" s="695" t="s">
        <v>1774</v>
      </c>
      <c r="H841" s="697">
        <v>0</v>
      </c>
      <c r="I841" s="697">
        <v>0</v>
      </c>
      <c r="J841" s="696"/>
    </row>
    <row r="842" spans="1:10">
      <c r="A842" s="725">
        <v>400</v>
      </c>
      <c r="B842" s="726">
        <v>100</v>
      </c>
      <c r="C842" s="726"/>
      <c r="D842" s="726"/>
      <c r="E842" s="726"/>
      <c r="F842" s="726"/>
      <c r="G842" s="663" t="s">
        <v>1938</v>
      </c>
      <c r="H842" s="664">
        <v>2338738</v>
      </c>
      <c r="I842" s="664">
        <v>2376146</v>
      </c>
      <c r="J842" s="727" t="s">
        <v>1634</v>
      </c>
    </row>
    <row r="843" spans="1:10" ht="25.5">
      <c r="A843" s="725">
        <v>400</v>
      </c>
      <c r="B843" s="726">
        <v>200</v>
      </c>
      <c r="C843" s="726"/>
      <c r="D843" s="726"/>
      <c r="E843" s="726"/>
      <c r="F843" s="726"/>
      <c r="G843" s="663" t="s">
        <v>3405</v>
      </c>
      <c r="H843" s="664">
        <v>177821</v>
      </c>
      <c r="I843" s="664">
        <v>157129</v>
      </c>
      <c r="J843" s="727" t="s">
        <v>1635</v>
      </c>
    </row>
    <row r="844" spans="1:10">
      <c r="A844" s="725">
        <v>400</v>
      </c>
      <c r="B844" s="726">
        <v>300</v>
      </c>
      <c r="C844" s="726"/>
      <c r="D844" s="726"/>
      <c r="E844" s="726"/>
      <c r="F844" s="726"/>
      <c r="G844" s="663" t="s">
        <v>736</v>
      </c>
      <c r="H844" s="664">
        <v>48304</v>
      </c>
      <c r="I844" s="664">
        <v>48304</v>
      </c>
      <c r="J844" s="727" t="s">
        <v>1636</v>
      </c>
    </row>
    <row r="845" spans="1:10">
      <c r="A845" s="725">
        <v>400</v>
      </c>
      <c r="B845" s="726">
        <v>400</v>
      </c>
      <c r="C845" s="726"/>
      <c r="D845" s="726"/>
      <c r="E845" s="726"/>
      <c r="F845" s="726"/>
      <c r="G845" s="663" t="s">
        <v>737</v>
      </c>
      <c r="H845" s="664">
        <v>0</v>
      </c>
      <c r="I845" s="664">
        <v>0</v>
      </c>
      <c r="J845" s="727" t="s">
        <v>1637</v>
      </c>
    </row>
    <row r="846" spans="1:10" s="656" customFormat="1">
      <c r="A846" s="651">
        <v>405</v>
      </c>
      <c r="B846" s="652">
        <v>0</v>
      </c>
      <c r="C846" s="652">
        <v>0</v>
      </c>
      <c r="D846" s="652">
        <v>0</v>
      </c>
      <c r="E846" s="652">
        <v>0</v>
      </c>
      <c r="F846" s="652">
        <v>0</v>
      </c>
      <c r="G846" s="695" t="s">
        <v>2381</v>
      </c>
      <c r="H846" s="697">
        <v>0</v>
      </c>
      <c r="I846" s="697">
        <v>0</v>
      </c>
      <c r="J846" s="696"/>
    </row>
    <row r="847" spans="1:10">
      <c r="A847" s="673">
        <v>405</v>
      </c>
      <c r="B847" s="662">
        <v>100</v>
      </c>
      <c r="C847" s="662"/>
      <c r="D847" s="662"/>
      <c r="E847" s="662"/>
      <c r="F847" s="662"/>
      <c r="G847" s="663" t="s">
        <v>738</v>
      </c>
      <c r="H847" s="664">
        <v>25000</v>
      </c>
      <c r="I847" s="664">
        <v>25000</v>
      </c>
      <c r="J847" s="708" t="s">
        <v>1640</v>
      </c>
    </row>
    <row r="848" spans="1:10">
      <c r="A848" s="673">
        <v>405</v>
      </c>
      <c r="B848" s="662">
        <v>200</v>
      </c>
      <c r="C848" s="662"/>
      <c r="D848" s="662"/>
      <c r="E848" s="662"/>
      <c r="F848" s="662"/>
      <c r="G848" s="663" t="s">
        <v>739</v>
      </c>
      <c r="H848" s="664">
        <v>0</v>
      </c>
      <c r="I848" s="664">
        <v>0</v>
      </c>
      <c r="J848" s="708" t="s">
        <v>565</v>
      </c>
    </row>
    <row r="849" spans="1:10" s="656" customFormat="1" ht="26.25" thickBot="1">
      <c r="A849" s="730">
        <v>410</v>
      </c>
      <c r="B849" s="731">
        <v>0</v>
      </c>
      <c r="C849" s="731">
        <v>0</v>
      </c>
      <c r="D849" s="731">
        <v>0</v>
      </c>
      <c r="E849" s="731">
        <v>0</v>
      </c>
      <c r="F849" s="731">
        <v>0</v>
      </c>
      <c r="G849" s="732" t="s">
        <v>740</v>
      </c>
      <c r="H849" s="733">
        <v>0</v>
      </c>
      <c r="I849" s="733">
        <v>0</v>
      </c>
      <c r="J849" s="734" t="s">
        <v>567</v>
      </c>
    </row>
    <row r="850" spans="1:10">
      <c r="G850" s="688" t="s">
        <v>463</v>
      </c>
      <c r="H850" s="689">
        <v>70110057</v>
      </c>
      <c r="I850" s="689">
        <v>73433201</v>
      </c>
    </row>
    <row r="851" spans="1:10">
      <c r="G851" s="688"/>
      <c r="H851" s="689"/>
      <c r="I851" s="689"/>
    </row>
    <row r="852" spans="1:10">
      <c r="G852" s="688"/>
      <c r="H852" s="689"/>
      <c r="I852" s="689"/>
    </row>
    <row r="853" spans="1:10">
      <c r="G853" s="688"/>
      <c r="H853" s="689"/>
      <c r="I853" s="689"/>
    </row>
    <row r="854" spans="1:10">
      <c r="G854" s="688"/>
      <c r="H854" s="689"/>
      <c r="I854" s="689"/>
    </row>
    <row r="855" spans="1:10">
      <c r="G855" s="688"/>
      <c r="H855" s="689"/>
      <c r="I855" s="689"/>
    </row>
    <row r="856" spans="1:10">
      <c r="G856" s="688"/>
      <c r="H856" s="689"/>
      <c r="I856" s="689"/>
    </row>
    <row r="857" spans="1:10">
      <c r="G857" s="688"/>
      <c r="H857" s="689"/>
      <c r="I857" s="689"/>
    </row>
    <row r="858" spans="1:10">
      <c r="G858" s="688"/>
      <c r="H858" s="689"/>
      <c r="I858" s="689"/>
    </row>
    <row r="859" spans="1:10">
      <c r="G859" s="688"/>
      <c r="H859" s="689"/>
      <c r="I859" s="689"/>
    </row>
    <row r="860" spans="1:10">
      <c r="G860" s="688"/>
      <c r="H860" s="689"/>
      <c r="I860" s="689"/>
    </row>
    <row r="861" spans="1:10">
      <c r="G861" s="688"/>
      <c r="H861" s="689"/>
      <c r="I861" s="689"/>
    </row>
    <row r="862" spans="1:10">
      <c r="G862" s="688"/>
      <c r="H862" s="689"/>
      <c r="I862" s="689"/>
    </row>
    <row r="863" spans="1:10">
      <c r="G863" s="688"/>
      <c r="H863" s="689"/>
      <c r="I863" s="689"/>
    </row>
    <row r="864" spans="1:10">
      <c r="G864" s="688"/>
      <c r="H864" s="689"/>
      <c r="I864" s="689"/>
    </row>
    <row r="865" spans="7:9">
      <c r="G865" s="688"/>
      <c r="H865" s="689"/>
      <c r="I865" s="689"/>
    </row>
    <row r="866" spans="7:9">
      <c r="G866" s="688"/>
      <c r="H866" s="689"/>
      <c r="I866" s="689"/>
    </row>
    <row r="867" spans="7:9">
      <c r="G867" s="688"/>
      <c r="H867" s="689"/>
      <c r="I867" s="689"/>
    </row>
    <row r="868" spans="7:9">
      <c r="G868" s="688"/>
      <c r="H868" s="689"/>
      <c r="I868" s="689"/>
    </row>
    <row r="869" spans="7:9">
      <c r="G869" s="688"/>
      <c r="H869" s="689"/>
      <c r="I869" s="689"/>
    </row>
    <row r="870" spans="7:9">
      <c r="G870" s="688"/>
      <c r="H870" s="689"/>
      <c r="I870" s="689"/>
    </row>
    <row r="871" spans="7:9">
      <c r="G871" s="688"/>
      <c r="H871" s="689"/>
      <c r="I871" s="689"/>
    </row>
    <row r="872" spans="7:9">
      <c r="G872" s="688"/>
      <c r="H872" s="689"/>
      <c r="I872" s="689"/>
    </row>
    <row r="873" spans="7:9">
      <c r="G873" s="688"/>
      <c r="H873" s="689"/>
      <c r="I873" s="689"/>
    </row>
    <row r="874" spans="7:9">
      <c r="G874" s="688"/>
      <c r="H874" s="689"/>
      <c r="I874" s="689"/>
    </row>
    <row r="875" spans="7:9">
      <c r="G875" s="688"/>
      <c r="H875" s="689"/>
      <c r="I875" s="689"/>
    </row>
    <row r="876" spans="7:9">
      <c r="G876" s="688"/>
      <c r="H876" s="689"/>
      <c r="I876" s="689"/>
    </row>
    <row r="877" spans="7:9">
      <c r="G877" s="688"/>
      <c r="H877" s="689"/>
      <c r="I877" s="689"/>
    </row>
    <row r="878" spans="7:9">
      <c r="G878" s="688"/>
      <c r="H878" s="689"/>
      <c r="I878" s="689"/>
    </row>
    <row r="879" spans="7:9">
      <c r="G879" s="688"/>
      <c r="H879" s="689"/>
      <c r="I879" s="689"/>
    </row>
  </sheetData>
  <mergeCells count="5">
    <mergeCell ref="A2:F2"/>
    <mergeCell ref="G2:G3"/>
    <mergeCell ref="J2:J3"/>
    <mergeCell ref="H2:H3"/>
    <mergeCell ref="I2:I3"/>
  </mergeCells>
  <phoneticPr fontId="67" type="noConversion"/>
  <printOptions horizontalCentered="1"/>
  <pageMargins left="0.28000000000000003" right="0.25" top="0.23" bottom="0.25" header="0.17" footer="0.17"/>
  <pageSetup paperSize="9" scale="85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17</vt:i4>
      </vt:variant>
      <vt:variant>
        <vt:lpstr>Intervalli denominati</vt:lpstr>
      </vt:variant>
      <vt:variant>
        <vt:i4>16</vt:i4>
      </vt:variant>
    </vt:vector>
  </HeadingPairs>
  <TitlesOfParts>
    <vt:vector size="33" baseType="lpstr">
      <vt:lpstr>Schema S.P.</vt:lpstr>
      <vt:lpstr>SP A Min</vt:lpstr>
      <vt:lpstr>SP P Min</vt:lpstr>
      <vt:lpstr>Alimentazione SP A</vt:lpstr>
      <vt:lpstr>Alimentazione SP P</vt:lpstr>
      <vt:lpstr>riepilogo_RF_RC_5x1000 precons</vt:lpstr>
      <vt:lpstr>Schema C.E.</vt:lpstr>
      <vt:lpstr>CE ministeriale</vt:lpstr>
      <vt:lpstr>Alimentazione CE Costi</vt:lpstr>
      <vt:lpstr>Alimentazione CE Ricavi</vt:lpstr>
      <vt:lpstr>1 Contr.</vt:lpstr>
      <vt:lpstr>2.a infragruppo </vt:lpstr>
      <vt:lpstr>2.b infragruppo</vt:lpstr>
      <vt:lpstr>2.a infragruppo OLD </vt:lpstr>
      <vt:lpstr>2.b infragruppo OLD</vt:lpstr>
      <vt:lpstr>Rendiconto finanziario</vt:lpstr>
      <vt:lpstr>Flussi di cassa</vt:lpstr>
      <vt:lpstr>'1 Contr.'!Area_stampa</vt:lpstr>
      <vt:lpstr>'2.a infragruppo '!Area_stampa</vt:lpstr>
      <vt:lpstr>'2.a infragruppo OLD '!Area_stampa</vt:lpstr>
      <vt:lpstr>'2.b infragruppo'!Area_stampa</vt:lpstr>
      <vt:lpstr>'2.b infragruppo OLD'!Area_stampa</vt:lpstr>
      <vt:lpstr>'Alimentazione CE Costi'!Area_stampa</vt:lpstr>
      <vt:lpstr>'Alimentazione CE Ricavi'!Area_stampa</vt:lpstr>
      <vt:lpstr>'CE ministeriale'!Area_stampa</vt:lpstr>
      <vt:lpstr>'Schema C.E.'!Area_stampa</vt:lpstr>
      <vt:lpstr>'SP A Min'!Area_stampa</vt:lpstr>
      <vt:lpstr>'SP P Min'!Area_stampa</vt:lpstr>
      <vt:lpstr>'Alimentazione CE Costi'!Titoli_stampa</vt:lpstr>
      <vt:lpstr>'Alimentazione CE Ricavi'!Titoli_stampa</vt:lpstr>
      <vt:lpstr>'CE ministeriale'!Titoli_stampa</vt:lpstr>
      <vt:lpstr>'SP A Min'!Titoli_stampa</vt:lpstr>
      <vt:lpstr>'SP P Min'!Titoli_stampa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Visintin Roberto</dc:creator>
  <cp:lastModifiedBy>marina.seganti</cp:lastModifiedBy>
  <cp:lastPrinted>2019-03-28T13:29:11Z</cp:lastPrinted>
  <dcterms:created xsi:type="dcterms:W3CDTF">2001-05-28T09:29:23Z</dcterms:created>
  <dcterms:modified xsi:type="dcterms:W3CDTF">2019-03-28T13:30:05Z</dcterms:modified>
</cp:coreProperties>
</file>