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25\PAO\PAO definitivo\"/>
    </mc:Choice>
  </mc:AlternateContent>
  <xr:revisionPtr revIDLastSave="0" documentId="13_ncr:1_{6EE9B775-6EB9-4D0C-BDC4-E2B6EC40D15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ce art. 44" sheetId="17" state="hidden" r:id="rId5"/>
  </sheets>
  <definedNames>
    <definedName name="_xlnm._FilterDatabase" localSheetId="2" hidden="1">'Alimentazione CE Costi'!$A$2:$P$1047</definedName>
    <definedName name="_xlnm._FilterDatabase" localSheetId="3" hidden="1">'Alimentazione CE Ricavi'!$A$2:$GN$273</definedName>
    <definedName name="_xlnm.Print_Area" localSheetId="4">'ce art. 44'!$A$3:$C$58</definedName>
    <definedName name="_xlnm.Print_Area" localSheetId="1">'CE Min'!$A$1:$AE$600</definedName>
    <definedName name="_xlnm.Print_Titles" localSheetId="2">'Alimentazione CE Costi'!$1:$2</definedName>
    <definedName name="_xlnm.Print_Titles" localSheetId="3">'Alimentazione CE Ricavi'!$1:$2</definedName>
    <definedName name="_xlnm.Print_Titles" localSheetId="1">'CE Min'!$24:$24</definedName>
    <definedName name="_xlnm.Print_Titles" localSheetId="0">'Schema CE'!$4:$5</definedName>
  </definedNames>
  <calcPr calcId="181029"/>
</workbook>
</file>

<file path=xl/calcChain.xml><?xml version="1.0" encoding="utf-8"?>
<calcChain xmlns="http://schemas.openxmlformats.org/spreadsheetml/2006/main">
  <c r="L118" i="2" l="1"/>
  <c r="D56" i="1"/>
  <c r="K118" i="2" l="1"/>
  <c r="K1014" i="3"/>
  <c r="K540" i="3"/>
  <c r="L1022" i="3"/>
  <c r="E491" i="4" l="1"/>
  <c r="K325" i="3" l="1"/>
  <c r="N566" i="3"/>
  <c r="N565" i="3"/>
  <c r="N564" i="3"/>
  <c r="N563" i="3"/>
  <c r="N562" i="3"/>
  <c r="N561" i="3"/>
  <c r="N560" i="3"/>
  <c r="N559" i="3"/>
  <c r="N558" i="3"/>
  <c r="N557" i="3"/>
  <c r="N556" i="3"/>
  <c r="N555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5" i="3"/>
  <c r="K1016" i="3"/>
  <c r="K1017" i="3"/>
  <c r="K1018" i="3"/>
  <c r="K1019" i="3"/>
  <c r="K1020" i="3"/>
  <c r="F576" i="4" l="1"/>
  <c r="F515" i="4"/>
  <c r="F511" i="4"/>
  <c r="F492" i="4"/>
  <c r="F159" i="4"/>
  <c r="O1022" i="3"/>
  <c r="P1022" i="3"/>
  <c r="N1021" i="3" l="1"/>
  <c r="K1021" i="3"/>
  <c r="D585" i="4" s="1"/>
  <c r="N1020" i="3"/>
  <c r="E584" i="4" s="1"/>
  <c r="D584" i="4"/>
  <c r="F584" i="4" s="1"/>
  <c r="N1019" i="3"/>
  <c r="E583" i="4" s="1"/>
  <c r="D583" i="4"/>
  <c r="N1018" i="3"/>
  <c r="N1017" i="3"/>
  <c r="E581" i="4" s="1"/>
  <c r="E115" i="1" s="1"/>
  <c r="D581" i="4"/>
  <c r="N1016" i="3"/>
  <c r="E580" i="4" s="1"/>
  <c r="E114" i="1" s="1"/>
  <c r="D580" i="4"/>
  <c r="N1015" i="3"/>
  <c r="D579" i="4"/>
  <c r="N1014" i="3"/>
  <c r="E578" i="4" s="1"/>
  <c r="E112" i="1" s="1"/>
  <c r="D578" i="4"/>
  <c r="N1013" i="3"/>
  <c r="N1012" i="3"/>
  <c r="E573" i="4" s="1"/>
  <c r="D573" i="4"/>
  <c r="N1011" i="3"/>
  <c r="E572" i="4" s="1"/>
  <c r="N1010" i="3"/>
  <c r="E571" i="4" s="1"/>
  <c r="D571" i="4"/>
  <c r="N1009" i="3"/>
  <c r="E570" i="4" s="1"/>
  <c r="D570" i="4"/>
  <c r="N1008" i="3"/>
  <c r="D569" i="4"/>
  <c r="N1007" i="3"/>
  <c r="E568" i="4" s="1"/>
  <c r="N1006" i="3"/>
  <c r="E567" i="4" s="1"/>
  <c r="D567" i="4"/>
  <c r="F567" i="4" s="1"/>
  <c r="N1005" i="3"/>
  <c r="E566" i="4" s="1"/>
  <c r="D566" i="4"/>
  <c r="N1004" i="3"/>
  <c r="N1003" i="3"/>
  <c r="E564" i="4" s="1"/>
  <c r="D564" i="4"/>
  <c r="N1002" i="3"/>
  <c r="E563" i="4" s="1"/>
  <c r="D563" i="4"/>
  <c r="F563" i="4" s="1"/>
  <c r="N1001" i="3"/>
  <c r="N1000" i="3"/>
  <c r="E561" i="4" s="1"/>
  <c r="D561" i="4"/>
  <c r="N999" i="3"/>
  <c r="E560" i="4" s="1"/>
  <c r="D560" i="4"/>
  <c r="N998" i="3"/>
  <c r="E559" i="4" s="1"/>
  <c r="D559" i="4"/>
  <c r="F559" i="4" s="1"/>
  <c r="N997" i="3"/>
  <c r="E558" i="4" s="1"/>
  <c r="N996" i="3"/>
  <c r="D557" i="4"/>
  <c r="N995" i="3"/>
  <c r="E556" i="4" s="1"/>
  <c r="D556" i="4"/>
  <c r="N994" i="3"/>
  <c r="E555" i="4" s="1"/>
  <c r="D555" i="4"/>
  <c r="N993" i="3"/>
  <c r="D554" i="4"/>
  <c r="N992" i="3"/>
  <c r="N991" i="3"/>
  <c r="E552" i="4" s="1"/>
  <c r="D552" i="4"/>
  <c r="N990" i="3"/>
  <c r="N989" i="3"/>
  <c r="D550" i="4"/>
  <c r="N988" i="3"/>
  <c r="E549" i="4" s="1"/>
  <c r="D549" i="4"/>
  <c r="N987" i="3"/>
  <c r="N986" i="3"/>
  <c r="N985" i="3"/>
  <c r="E546" i="4" s="1"/>
  <c r="D546" i="4"/>
  <c r="N984" i="3"/>
  <c r="E545" i="4" s="1"/>
  <c r="D545" i="4"/>
  <c r="F545" i="4" s="1"/>
  <c r="N983" i="3"/>
  <c r="N982" i="3"/>
  <c r="E543" i="4" s="1"/>
  <c r="E104" i="1" s="1"/>
  <c r="D543" i="4"/>
  <c r="N981" i="3"/>
  <c r="N980" i="3"/>
  <c r="E513" i="4" s="1"/>
  <c r="E96" i="1" s="1"/>
  <c r="D513" i="4"/>
  <c r="N979" i="3"/>
  <c r="E509" i="4" s="1"/>
  <c r="D509" i="4"/>
  <c r="N978" i="3"/>
  <c r="E508" i="4" s="1"/>
  <c r="D508" i="4"/>
  <c r="F508" i="4" s="1"/>
  <c r="N977" i="3"/>
  <c r="N976" i="3"/>
  <c r="D506" i="4"/>
  <c r="N975" i="3"/>
  <c r="N974" i="3"/>
  <c r="N973" i="3"/>
  <c r="E505" i="4" s="1"/>
  <c r="N972" i="3"/>
  <c r="E504" i="4" s="1"/>
  <c r="D504" i="4"/>
  <c r="N971" i="3"/>
  <c r="N970" i="3"/>
  <c r="E490" i="4" s="1"/>
  <c r="D490" i="4"/>
  <c r="F490" i="4" s="1"/>
  <c r="N969" i="3"/>
  <c r="E489" i="4" s="1"/>
  <c r="D489" i="4"/>
  <c r="N968" i="3"/>
  <c r="E488" i="4" s="1"/>
  <c r="D488" i="4"/>
  <c r="F488" i="4" s="1"/>
  <c r="N967" i="3"/>
  <c r="D487" i="4"/>
  <c r="N966" i="3"/>
  <c r="E486" i="4" s="1"/>
  <c r="D486" i="4"/>
  <c r="F486" i="4" s="1"/>
  <c r="N965" i="3"/>
  <c r="E485" i="4" s="1"/>
  <c r="D485" i="4"/>
  <c r="N964" i="3"/>
  <c r="E484" i="4" s="1"/>
  <c r="D484" i="4"/>
  <c r="N963" i="3"/>
  <c r="E483" i="4" s="1"/>
  <c r="D483" i="4"/>
  <c r="N962" i="3"/>
  <c r="E482" i="4" s="1"/>
  <c r="D482" i="4"/>
  <c r="F482" i="4" s="1"/>
  <c r="N961" i="3"/>
  <c r="E481" i="4" s="1"/>
  <c r="D481" i="4"/>
  <c r="N960" i="3"/>
  <c r="N959" i="3"/>
  <c r="E479" i="4" s="1"/>
  <c r="N958" i="3"/>
  <c r="N957" i="3"/>
  <c r="N956" i="3"/>
  <c r="N955" i="3"/>
  <c r="E477" i="4" s="1"/>
  <c r="N954" i="3"/>
  <c r="E476" i="4" s="1"/>
  <c r="D476" i="4"/>
  <c r="F476" i="4" s="1"/>
  <c r="N953" i="3"/>
  <c r="D475" i="4"/>
  <c r="N952" i="3"/>
  <c r="D474" i="4"/>
  <c r="N951" i="3"/>
  <c r="N950" i="3"/>
  <c r="N949" i="3"/>
  <c r="N948" i="3"/>
  <c r="N947" i="3"/>
  <c r="E471" i="4" s="1"/>
  <c r="D471" i="4"/>
  <c r="N946" i="3"/>
  <c r="N945" i="3"/>
  <c r="N944" i="3"/>
  <c r="N943" i="3"/>
  <c r="N942" i="3"/>
  <c r="E469" i="4" s="1"/>
  <c r="D469" i="4"/>
  <c r="F469" i="4" s="1"/>
  <c r="N941" i="3"/>
  <c r="E468" i="4" s="1"/>
  <c r="D468" i="4"/>
  <c r="N940" i="3"/>
  <c r="D467" i="4"/>
  <c r="N939" i="3"/>
  <c r="E466" i="4" s="1"/>
  <c r="D466" i="4"/>
  <c r="N938" i="3"/>
  <c r="E465" i="4" s="1"/>
  <c r="D465" i="4"/>
  <c r="F465" i="4" s="1"/>
  <c r="N937" i="3"/>
  <c r="N936" i="3"/>
  <c r="N935" i="3"/>
  <c r="E462" i="4" s="1"/>
  <c r="D462" i="4"/>
  <c r="N934" i="3"/>
  <c r="E461" i="4" s="1"/>
  <c r="D461" i="4"/>
  <c r="F461" i="4" s="1"/>
  <c r="N933" i="3"/>
  <c r="E460" i="4" s="1"/>
  <c r="N932" i="3"/>
  <c r="E459" i="4" s="1"/>
  <c r="D459" i="4"/>
  <c r="F459" i="4" s="1"/>
  <c r="N931" i="3"/>
  <c r="E458" i="4" s="1"/>
  <c r="D458" i="4"/>
  <c r="N930" i="3"/>
  <c r="E457" i="4" s="1"/>
  <c r="D457" i="4"/>
  <c r="N929" i="3"/>
  <c r="N928" i="3"/>
  <c r="E455" i="4" s="1"/>
  <c r="D455" i="4"/>
  <c r="F455" i="4" s="1"/>
  <c r="N927" i="3"/>
  <c r="E454" i="4" s="1"/>
  <c r="D454" i="4"/>
  <c r="N926" i="3"/>
  <c r="E453" i="4" s="1"/>
  <c r="D453" i="4"/>
  <c r="N925" i="3"/>
  <c r="E452" i="4" s="1"/>
  <c r="D452" i="4"/>
  <c r="N924" i="3"/>
  <c r="E451" i="4" s="1"/>
  <c r="D451" i="4"/>
  <c r="F451" i="4" s="1"/>
  <c r="N923" i="3"/>
  <c r="E450" i="4" s="1"/>
  <c r="D450" i="4"/>
  <c r="N922" i="3"/>
  <c r="E449" i="4" s="1"/>
  <c r="D449" i="4"/>
  <c r="N921" i="3"/>
  <c r="E448" i="4" s="1"/>
  <c r="D448" i="4"/>
  <c r="N920" i="3"/>
  <c r="N919" i="3"/>
  <c r="N918" i="3"/>
  <c r="N917" i="3"/>
  <c r="N916" i="3"/>
  <c r="N915" i="3"/>
  <c r="N914" i="3"/>
  <c r="N913" i="3"/>
  <c r="N912" i="3"/>
  <c r="N911" i="3"/>
  <c r="N910" i="3"/>
  <c r="N909" i="3"/>
  <c r="N908" i="3"/>
  <c r="N907" i="3"/>
  <c r="N906" i="3"/>
  <c r="N905" i="3"/>
  <c r="N904" i="3"/>
  <c r="N903" i="3"/>
  <c r="N902" i="3"/>
  <c r="N901" i="3"/>
  <c r="N900" i="3"/>
  <c r="N899" i="3"/>
  <c r="N898" i="3"/>
  <c r="N897" i="3"/>
  <c r="N896" i="3"/>
  <c r="N895" i="3"/>
  <c r="N894" i="3"/>
  <c r="N893" i="3"/>
  <c r="N892" i="3"/>
  <c r="N891" i="3"/>
  <c r="N890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873" i="3"/>
  <c r="N872" i="3"/>
  <c r="N871" i="3"/>
  <c r="N870" i="3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E441" i="4" s="1"/>
  <c r="D441" i="4"/>
  <c r="F441" i="4" s="1"/>
  <c r="N849" i="3"/>
  <c r="E440" i="4" s="1"/>
  <c r="D440" i="4"/>
  <c r="N848" i="3"/>
  <c r="N847" i="3"/>
  <c r="N846" i="3"/>
  <c r="N845" i="3"/>
  <c r="N844" i="3"/>
  <c r="N843" i="3"/>
  <c r="N842" i="3"/>
  <c r="N841" i="3"/>
  <c r="N840" i="3"/>
  <c r="N839" i="3"/>
  <c r="N838" i="3"/>
  <c r="N837" i="3"/>
  <c r="D435" i="4"/>
  <c r="N836" i="3"/>
  <c r="E434" i="4" s="1"/>
  <c r="D434" i="4"/>
  <c r="F434" i="4" s="1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E430" i="4" s="1"/>
  <c r="D430" i="4"/>
  <c r="N816" i="3"/>
  <c r="N815" i="3"/>
  <c r="N814" i="3"/>
  <c r="N813" i="3"/>
  <c r="N812" i="3"/>
  <c r="N811" i="3"/>
  <c r="N810" i="3"/>
  <c r="N809" i="3"/>
  <c r="N808" i="3"/>
  <c r="N807" i="3"/>
  <c r="E427" i="4" s="1"/>
  <c r="D427" i="4"/>
  <c r="N806" i="3"/>
  <c r="N805" i="3"/>
  <c r="N804" i="3"/>
  <c r="N803" i="3"/>
  <c r="N802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E423" i="4" s="1"/>
  <c r="D423" i="4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E418" i="4"/>
  <c r="D418" i="4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K703" i="3"/>
  <c r="N702" i="3"/>
  <c r="K702" i="3"/>
  <c r="N700" i="3"/>
  <c r="E414" i="4" s="1"/>
  <c r="K700" i="3"/>
  <c r="D414" i="4" s="1"/>
  <c r="F414" i="4" s="1"/>
  <c r="N689" i="3"/>
  <c r="K689" i="3"/>
  <c r="N688" i="3"/>
  <c r="K688" i="3"/>
  <c r="N687" i="3"/>
  <c r="K687" i="3"/>
  <c r="N686" i="3"/>
  <c r="K686" i="3"/>
  <c r="N685" i="3"/>
  <c r="K685" i="3"/>
  <c r="N684" i="3"/>
  <c r="K684" i="3"/>
  <c r="N683" i="3"/>
  <c r="K683" i="3"/>
  <c r="N682" i="3"/>
  <c r="K682" i="3"/>
  <c r="N681" i="3"/>
  <c r="K681" i="3"/>
  <c r="N680" i="3"/>
  <c r="K680" i="3"/>
  <c r="N669" i="3"/>
  <c r="K669" i="3"/>
  <c r="N668" i="3"/>
  <c r="K668" i="3"/>
  <c r="N667" i="3"/>
  <c r="K667" i="3"/>
  <c r="N666" i="3"/>
  <c r="K666" i="3"/>
  <c r="N665" i="3"/>
  <c r="K665" i="3"/>
  <c r="N664" i="3"/>
  <c r="K664" i="3"/>
  <c r="N663" i="3"/>
  <c r="K663" i="3"/>
  <c r="N662" i="3"/>
  <c r="K662" i="3"/>
  <c r="N661" i="3"/>
  <c r="K661" i="3"/>
  <c r="N660" i="3"/>
  <c r="K660" i="3"/>
  <c r="N659" i="3"/>
  <c r="K659" i="3"/>
  <c r="N658" i="3"/>
  <c r="K658" i="3"/>
  <c r="N657" i="3"/>
  <c r="E409" i="4" s="1"/>
  <c r="K657" i="3"/>
  <c r="D409" i="4" s="1"/>
  <c r="N656" i="3"/>
  <c r="K656" i="3"/>
  <c r="N655" i="3"/>
  <c r="K655" i="3"/>
  <c r="N654" i="3"/>
  <c r="K654" i="3"/>
  <c r="N653" i="3"/>
  <c r="K653" i="3"/>
  <c r="N652" i="3"/>
  <c r="K652" i="3"/>
  <c r="N651" i="3"/>
  <c r="K651" i="3"/>
  <c r="N650" i="3"/>
  <c r="K650" i="3"/>
  <c r="N649" i="3"/>
  <c r="K649" i="3"/>
  <c r="N648" i="3"/>
  <c r="K648" i="3"/>
  <c r="N647" i="3"/>
  <c r="K647" i="3"/>
  <c r="N646" i="3"/>
  <c r="K646" i="3"/>
  <c r="N645" i="3"/>
  <c r="K645" i="3"/>
  <c r="N644" i="3"/>
  <c r="K644" i="3"/>
  <c r="N643" i="3"/>
  <c r="K643" i="3"/>
  <c r="N642" i="3"/>
  <c r="K642" i="3"/>
  <c r="N641" i="3"/>
  <c r="K641" i="3"/>
  <c r="N640" i="3"/>
  <c r="K640" i="3"/>
  <c r="N639" i="3"/>
  <c r="K639" i="3"/>
  <c r="N638" i="3"/>
  <c r="K638" i="3"/>
  <c r="N637" i="3"/>
  <c r="K637" i="3"/>
  <c r="N636" i="3"/>
  <c r="K636" i="3"/>
  <c r="N635" i="3"/>
  <c r="K635" i="3"/>
  <c r="N634" i="3"/>
  <c r="K634" i="3"/>
  <c r="N633" i="3"/>
  <c r="K633" i="3"/>
  <c r="N632" i="3"/>
  <c r="K632" i="3"/>
  <c r="N631" i="3"/>
  <c r="K631" i="3"/>
  <c r="N630" i="3"/>
  <c r="K630" i="3"/>
  <c r="N629" i="3"/>
  <c r="E405" i="4" s="1"/>
  <c r="K629" i="3"/>
  <c r="D405" i="4" s="1"/>
  <c r="N628" i="3"/>
  <c r="K628" i="3"/>
  <c r="N627" i="3"/>
  <c r="K627" i="3"/>
  <c r="N626" i="3"/>
  <c r="K626" i="3"/>
  <c r="N625" i="3"/>
  <c r="K625" i="3"/>
  <c r="N624" i="3"/>
  <c r="K624" i="3"/>
  <c r="N623" i="3"/>
  <c r="K623" i="3"/>
  <c r="N622" i="3"/>
  <c r="K622" i="3"/>
  <c r="N621" i="3"/>
  <c r="K621" i="3"/>
  <c r="N620" i="3"/>
  <c r="K620" i="3"/>
  <c r="N619" i="3"/>
  <c r="K619" i="3"/>
  <c r="N618" i="3"/>
  <c r="K618" i="3"/>
  <c r="N617" i="3"/>
  <c r="K617" i="3"/>
  <c r="N616" i="3"/>
  <c r="K616" i="3"/>
  <c r="N615" i="3"/>
  <c r="K615" i="3"/>
  <c r="N614" i="3"/>
  <c r="K614" i="3"/>
  <c r="N613" i="3"/>
  <c r="K613" i="3"/>
  <c r="N612" i="3"/>
  <c r="K612" i="3"/>
  <c r="N611" i="3"/>
  <c r="K611" i="3"/>
  <c r="N610" i="3"/>
  <c r="K610" i="3"/>
  <c r="N609" i="3"/>
  <c r="K609" i="3"/>
  <c r="N608" i="3"/>
  <c r="K608" i="3"/>
  <c r="N607" i="3"/>
  <c r="K607" i="3"/>
  <c r="N606" i="3"/>
  <c r="E400" i="4" s="1"/>
  <c r="K606" i="3"/>
  <c r="D400" i="4" s="1"/>
  <c r="F400" i="4" s="1"/>
  <c r="N605" i="3"/>
  <c r="K605" i="3"/>
  <c r="N604" i="3"/>
  <c r="K604" i="3"/>
  <c r="N603" i="3"/>
  <c r="K603" i="3"/>
  <c r="N602" i="3"/>
  <c r="K602" i="3"/>
  <c r="N601" i="3"/>
  <c r="K601" i="3"/>
  <c r="N600" i="3"/>
  <c r="K600" i="3"/>
  <c r="N599" i="3"/>
  <c r="K599" i="3"/>
  <c r="N598" i="3"/>
  <c r="K598" i="3"/>
  <c r="N597" i="3"/>
  <c r="K597" i="3"/>
  <c r="N596" i="3"/>
  <c r="K596" i="3"/>
  <c r="N595" i="3"/>
  <c r="K595" i="3"/>
  <c r="N594" i="3"/>
  <c r="K594" i="3"/>
  <c r="N593" i="3"/>
  <c r="K593" i="3"/>
  <c r="N592" i="3"/>
  <c r="K592" i="3"/>
  <c r="N591" i="3"/>
  <c r="K591" i="3"/>
  <c r="N590" i="3"/>
  <c r="K590" i="3"/>
  <c r="N589" i="3"/>
  <c r="K589" i="3"/>
  <c r="N588" i="3"/>
  <c r="K588" i="3"/>
  <c r="N587" i="3"/>
  <c r="K587" i="3"/>
  <c r="N586" i="3"/>
  <c r="K586" i="3"/>
  <c r="N585" i="3"/>
  <c r="K585" i="3"/>
  <c r="N584" i="3"/>
  <c r="K584" i="3"/>
  <c r="N583" i="3"/>
  <c r="K583" i="3"/>
  <c r="N582" i="3"/>
  <c r="K582" i="3"/>
  <c r="N581" i="3"/>
  <c r="K581" i="3"/>
  <c r="N580" i="3"/>
  <c r="K580" i="3"/>
  <c r="N579" i="3"/>
  <c r="K579" i="3"/>
  <c r="N578" i="3"/>
  <c r="K578" i="3"/>
  <c r="N577" i="3"/>
  <c r="K577" i="3"/>
  <c r="N576" i="3"/>
  <c r="K576" i="3"/>
  <c r="N575" i="3"/>
  <c r="K575" i="3"/>
  <c r="N574" i="3"/>
  <c r="K574" i="3"/>
  <c r="N573" i="3"/>
  <c r="K573" i="3"/>
  <c r="N572" i="3"/>
  <c r="K572" i="3"/>
  <c r="N571" i="3"/>
  <c r="K571" i="3"/>
  <c r="N570" i="3"/>
  <c r="K570" i="3"/>
  <c r="N569" i="3"/>
  <c r="K569" i="3"/>
  <c r="N568" i="3"/>
  <c r="K568" i="3"/>
  <c r="N567" i="3"/>
  <c r="K567" i="3"/>
  <c r="N540" i="3"/>
  <c r="N539" i="3"/>
  <c r="K539" i="3"/>
  <c r="N538" i="3"/>
  <c r="K538" i="3"/>
  <c r="N537" i="3"/>
  <c r="K537" i="3"/>
  <c r="N536" i="3"/>
  <c r="K536" i="3"/>
  <c r="N535" i="3"/>
  <c r="K535" i="3"/>
  <c r="N534" i="3"/>
  <c r="K534" i="3"/>
  <c r="N533" i="3"/>
  <c r="K533" i="3"/>
  <c r="N532" i="3"/>
  <c r="K532" i="3"/>
  <c r="N531" i="3"/>
  <c r="K531" i="3"/>
  <c r="N530" i="3"/>
  <c r="K530" i="3"/>
  <c r="N529" i="3"/>
  <c r="K529" i="3"/>
  <c r="N528" i="3"/>
  <c r="K528" i="3"/>
  <c r="N527" i="3"/>
  <c r="K527" i="3"/>
  <c r="N526" i="3"/>
  <c r="E396" i="4" s="1"/>
  <c r="K526" i="3"/>
  <c r="D396" i="4" s="1"/>
  <c r="N525" i="3"/>
  <c r="K525" i="3"/>
  <c r="N524" i="3"/>
  <c r="K524" i="3"/>
  <c r="N523" i="3"/>
  <c r="K523" i="3"/>
  <c r="N522" i="3"/>
  <c r="K522" i="3"/>
  <c r="N521" i="3"/>
  <c r="K521" i="3"/>
  <c r="N520" i="3"/>
  <c r="K520" i="3"/>
  <c r="N519" i="3"/>
  <c r="K519" i="3"/>
  <c r="N518" i="3"/>
  <c r="K518" i="3"/>
  <c r="N517" i="3"/>
  <c r="K517" i="3"/>
  <c r="N516" i="3"/>
  <c r="K516" i="3"/>
  <c r="N515" i="3"/>
  <c r="K515" i="3"/>
  <c r="N514" i="3"/>
  <c r="K514" i="3"/>
  <c r="N513" i="3"/>
  <c r="K513" i="3"/>
  <c r="N512" i="3"/>
  <c r="K512" i="3"/>
  <c r="N511" i="3"/>
  <c r="K511" i="3"/>
  <c r="N510" i="3"/>
  <c r="K510" i="3"/>
  <c r="N509" i="3"/>
  <c r="K509" i="3"/>
  <c r="N508" i="3"/>
  <c r="K508" i="3"/>
  <c r="N507" i="3"/>
  <c r="K507" i="3"/>
  <c r="N506" i="3"/>
  <c r="K506" i="3"/>
  <c r="N505" i="3"/>
  <c r="K505" i="3"/>
  <c r="N504" i="3"/>
  <c r="E392" i="4" s="1"/>
  <c r="K504" i="3"/>
  <c r="D392" i="4" s="1"/>
  <c r="F392" i="4" s="1"/>
  <c r="N503" i="3"/>
  <c r="K503" i="3"/>
  <c r="N502" i="3"/>
  <c r="K502" i="3"/>
  <c r="N501" i="3"/>
  <c r="K501" i="3"/>
  <c r="N500" i="3"/>
  <c r="K500" i="3"/>
  <c r="N499" i="3"/>
  <c r="K499" i="3"/>
  <c r="N498" i="3"/>
  <c r="K498" i="3"/>
  <c r="N497" i="3"/>
  <c r="K497" i="3"/>
  <c r="N496" i="3"/>
  <c r="K496" i="3"/>
  <c r="N495" i="3"/>
  <c r="K495" i="3"/>
  <c r="N494" i="3"/>
  <c r="K494" i="3"/>
  <c r="N493" i="3"/>
  <c r="K493" i="3"/>
  <c r="N492" i="3"/>
  <c r="K492" i="3"/>
  <c r="N491" i="3"/>
  <c r="K491" i="3"/>
  <c r="N490" i="3"/>
  <c r="K490" i="3"/>
  <c r="N489" i="3"/>
  <c r="K489" i="3"/>
  <c r="N488" i="3"/>
  <c r="K488" i="3"/>
  <c r="N487" i="3"/>
  <c r="K487" i="3"/>
  <c r="N486" i="3"/>
  <c r="K486" i="3"/>
  <c r="N485" i="3"/>
  <c r="K485" i="3"/>
  <c r="N484" i="3"/>
  <c r="K484" i="3"/>
  <c r="N483" i="3"/>
  <c r="K483" i="3"/>
  <c r="N482" i="3"/>
  <c r="K482" i="3"/>
  <c r="N481" i="3"/>
  <c r="K481" i="3"/>
  <c r="N480" i="3"/>
  <c r="K480" i="3"/>
  <c r="N479" i="3"/>
  <c r="K479" i="3"/>
  <c r="N478" i="3"/>
  <c r="K478" i="3"/>
  <c r="N477" i="3"/>
  <c r="K477" i="3"/>
  <c r="N476" i="3"/>
  <c r="K476" i="3"/>
  <c r="N475" i="3"/>
  <c r="K475" i="3"/>
  <c r="N474" i="3"/>
  <c r="E385" i="4" s="1"/>
  <c r="K474" i="3"/>
  <c r="D385" i="4" s="1"/>
  <c r="N473" i="3"/>
  <c r="E384" i="4" s="1"/>
  <c r="K473" i="3"/>
  <c r="D384" i="4" s="1"/>
  <c r="N472" i="3"/>
  <c r="K472" i="3"/>
  <c r="N471" i="3"/>
  <c r="K471" i="3"/>
  <c r="N470" i="3"/>
  <c r="K470" i="3"/>
  <c r="N469" i="3"/>
  <c r="K469" i="3"/>
  <c r="N468" i="3"/>
  <c r="K468" i="3"/>
  <c r="D382" i="4" s="1"/>
  <c r="N467" i="3"/>
  <c r="K467" i="3"/>
  <c r="N466" i="3"/>
  <c r="K466" i="3"/>
  <c r="N465" i="3"/>
  <c r="K465" i="3"/>
  <c r="N464" i="3"/>
  <c r="K464" i="3"/>
  <c r="N463" i="3"/>
  <c r="K463" i="3"/>
  <c r="N462" i="3"/>
  <c r="K462" i="3"/>
  <c r="N461" i="3"/>
  <c r="K461" i="3"/>
  <c r="N460" i="3"/>
  <c r="E379" i="4" s="1"/>
  <c r="K460" i="3"/>
  <c r="D379" i="4" s="1"/>
  <c r="F379" i="4" s="1"/>
  <c r="N459" i="3"/>
  <c r="K459" i="3"/>
  <c r="N458" i="3"/>
  <c r="K458" i="3"/>
  <c r="N457" i="3"/>
  <c r="K457" i="3"/>
  <c r="N456" i="3"/>
  <c r="K456" i="3"/>
  <c r="N455" i="3"/>
  <c r="K455" i="3"/>
  <c r="N454" i="3"/>
  <c r="E375" i="4" s="1"/>
  <c r="K454" i="3"/>
  <c r="D375" i="4" s="1"/>
  <c r="N453" i="3"/>
  <c r="K453" i="3"/>
  <c r="N452" i="3"/>
  <c r="K452" i="3"/>
  <c r="N451" i="3"/>
  <c r="K451" i="3"/>
  <c r="N450" i="3"/>
  <c r="K450" i="3"/>
  <c r="N449" i="3"/>
  <c r="E373" i="4" s="1"/>
  <c r="K449" i="3"/>
  <c r="D373" i="4" s="1"/>
  <c r="N448" i="3"/>
  <c r="E372" i="4" s="1"/>
  <c r="K448" i="3"/>
  <c r="D372" i="4" s="1"/>
  <c r="F372" i="4" s="1"/>
  <c r="N447" i="3"/>
  <c r="E371" i="4" s="1"/>
  <c r="K447" i="3"/>
  <c r="D371" i="4" s="1"/>
  <c r="N446" i="3"/>
  <c r="K446" i="3"/>
  <c r="N445" i="3"/>
  <c r="K445" i="3"/>
  <c r="N444" i="3"/>
  <c r="K444" i="3"/>
  <c r="N443" i="3"/>
  <c r="K443" i="3"/>
  <c r="N442" i="3"/>
  <c r="E369" i="4" s="1"/>
  <c r="K442" i="3"/>
  <c r="N441" i="3"/>
  <c r="K441" i="3"/>
  <c r="N440" i="3"/>
  <c r="E367" i="4" s="1"/>
  <c r="K440" i="3"/>
  <c r="D367" i="4" s="1"/>
  <c r="F367" i="4" s="1"/>
  <c r="N439" i="3"/>
  <c r="E366" i="4" s="1"/>
  <c r="K439" i="3"/>
  <c r="D366" i="4" s="1"/>
  <c r="N438" i="3"/>
  <c r="K438" i="3"/>
  <c r="N437" i="3"/>
  <c r="E364" i="4" s="1"/>
  <c r="K437" i="3"/>
  <c r="D364" i="4" s="1"/>
  <c r="N436" i="3"/>
  <c r="E363" i="4" s="1"/>
  <c r="K436" i="3"/>
  <c r="D363" i="4" s="1"/>
  <c r="N435" i="3"/>
  <c r="E362" i="4" s="1"/>
  <c r="K435" i="3"/>
  <c r="D362" i="4" s="1"/>
  <c r="N434" i="3"/>
  <c r="K434" i="3"/>
  <c r="N433" i="3"/>
  <c r="E360" i="4" s="1"/>
  <c r="K433" i="3"/>
  <c r="D360" i="4" s="1"/>
  <c r="N432" i="3"/>
  <c r="K432" i="3"/>
  <c r="N431" i="3"/>
  <c r="K431" i="3"/>
  <c r="N430" i="3"/>
  <c r="K430" i="3"/>
  <c r="N429" i="3"/>
  <c r="K429" i="3"/>
  <c r="N428" i="3"/>
  <c r="K428" i="3"/>
  <c r="N427" i="3"/>
  <c r="K427" i="3"/>
  <c r="N426" i="3"/>
  <c r="E358" i="4" s="1"/>
  <c r="K426" i="3"/>
  <c r="D358" i="4" s="1"/>
  <c r="N425" i="3"/>
  <c r="E357" i="4" s="1"/>
  <c r="K425" i="3"/>
  <c r="D357" i="4" s="1"/>
  <c r="N424" i="3"/>
  <c r="E356" i="4" s="1"/>
  <c r="K424" i="3"/>
  <c r="D356" i="4" s="1"/>
  <c r="F356" i="4" s="1"/>
  <c r="N423" i="3"/>
  <c r="K423" i="3"/>
  <c r="N422" i="3"/>
  <c r="K422" i="3"/>
  <c r="N421" i="3"/>
  <c r="K421" i="3"/>
  <c r="N420" i="3"/>
  <c r="K420" i="3"/>
  <c r="N419" i="3"/>
  <c r="K419" i="3"/>
  <c r="N418" i="3"/>
  <c r="K418" i="3"/>
  <c r="N417" i="3"/>
  <c r="K417" i="3"/>
  <c r="N416" i="3"/>
  <c r="E353" i="4" s="1"/>
  <c r="K416" i="3"/>
  <c r="D353" i="4" s="1"/>
  <c r="N415" i="3"/>
  <c r="E352" i="4" s="1"/>
  <c r="K415" i="3"/>
  <c r="D352" i="4" s="1"/>
  <c r="N414" i="3"/>
  <c r="K414" i="3"/>
  <c r="N413" i="3"/>
  <c r="K413" i="3"/>
  <c r="N412" i="3"/>
  <c r="K412" i="3"/>
  <c r="N411" i="3"/>
  <c r="K411" i="3"/>
  <c r="N410" i="3"/>
  <c r="K410" i="3"/>
  <c r="N409" i="3"/>
  <c r="K409" i="3"/>
  <c r="N408" i="3"/>
  <c r="K408" i="3"/>
  <c r="N407" i="3"/>
  <c r="K407" i="3"/>
  <c r="N406" i="3"/>
  <c r="K406" i="3"/>
  <c r="N405" i="3"/>
  <c r="K405" i="3"/>
  <c r="N404" i="3"/>
  <c r="K404" i="3"/>
  <c r="N403" i="3"/>
  <c r="K403" i="3"/>
  <c r="N402" i="3"/>
  <c r="K402" i="3"/>
  <c r="N401" i="3"/>
  <c r="K401" i="3"/>
  <c r="N400" i="3"/>
  <c r="K400" i="3"/>
  <c r="N399" i="3"/>
  <c r="K399" i="3"/>
  <c r="N398" i="3"/>
  <c r="K398" i="3"/>
  <c r="N397" i="3"/>
  <c r="K397" i="3"/>
  <c r="N396" i="3"/>
  <c r="K396" i="3"/>
  <c r="N395" i="3"/>
  <c r="K395" i="3"/>
  <c r="N394" i="3"/>
  <c r="E348" i="4" s="1"/>
  <c r="K394" i="3"/>
  <c r="D348" i="4" s="1"/>
  <c r="N393" i="3"/>
  <c r="K393" i="3"/>
  <c r="N392" i="3"/>
  <c r="E346" i="4" s="1"/>
  <c r="K392" i="3"/>
  <c r="D346" i="4" s="1"/>
  <c r="F346" i="4" s="1"/>
  <c r="N391" i="3"/>
  <c r="E345" i="4" s="1"/>
  <c r="K391" i="3"/>
  <c r="N390" i="3"/>
  <c r="K390" i="3"/>
  <c r="N389" i="3"/>
  <c r="K389" i="3"/>
  <c r="N388" i="3"/>
  <c r="K388" i="3"/>
  <c r="N387" i="3"/>
  <c r="K387" i="3"/>
  <c r="N386" i="3"/>
  <c r="K386" i="3"/>
  <c r="N385" i="3"/>
  <c r="K385" i="3"/>
  <c r="N384" i="3"/>
  <c r="K384" i="3"/>
  <c r="N383" i="3"/>
  <c r="E342" i="4" s="1"/>
  <c r="K383" i="3"/>
  <c r="D342" i="4" s="1"/>
  <c r="N382" i="3"/>
  <c r="K382" i="3"/>
  <c r="N381" i="3"/>
  <c r="K381" i="3"/>
  <c r="N380" i="3"/>
  <c r="K380" i="3"/>
  <c r="N379" i="3"/>
  <c r="E340" i="4" s="1"/>
  <c r="K379" i="3"/>
  <c r="D340" i="4" s="1"/>
  <c r="N378" i="3"/>
  <c r="E339" i="4" s="1"/>
  <c r="K378" i="3"/>
  <c r="D339" i="4" s="1"/>
  <c r="N377" i="3"/>
  <c r="K377" i="3"/>
  <c r="N376" i="3"/>
  <c r="K376" i="3"/>
  <c r="N375" i="3"/>
  <c r="K375" i="3"/>
  <c r="N374" i="3"/>
  <c r="K374" i="3"/>
  <c r="N373" i="3"/>
  <c r="E337" i="4" s="1"/>
  <c r="K373" i="3"/>
  <c r="D337" i="4" s="1"/>
  <c r="N372" i="3"/>
  <c r="E336" i="4" s="1"/>
  <c r="K372" i="3"/>
  <c r="D336" i="4" s="1"/>
  <c r="F336" i="4" s="1"/>
  <c r="N371" i="3"/>
  <c r="E335" i="4" s="1"/>
  <c r="K371" i="3"/>
  <c r="N370" i="3"/>
  <c r="K370" i="3"/>
  <c r="N369" i="3"/>
  <c r="E333" i="4" s="1"/>
  <c r="K369" i="3"/>
  <c r="D333" i="4" s="1"/>
  <c r="N368" i="3"/>
  <c r="E332" i="4" s="1"/>
  <c r="K368" i="3"/>
  <c r="N367" i="3"/>
  <c r="K367" i="3"/>
  <c r="N366" i="3"/>
  <c r="K366" i="3"/>
  <c r="N365" i="3"/>
  <c r="E329" i="4" s="1"/>
  <c r="E58" i="1" s="1"/>
  <c r="K365" i="3"/>
  <c r="D329" i="4" s="1"/>
  <c r="N364" i="3"/>
  <c r="E328" i="4" s="1"/>
  <c r="K364" i="3"/>
  <c r="D328" i="4" s="1"/>
  <c r="F328" i="4" s="1"/>
  <c r="N363" i="3"/>
  <c r="E327" i="4" s="1"/>
  <c r="K363" i="3"/>
  <c r="D327" i="4" s="1"/>
  <c r="N362" i="3"/>
  <c r="E326" i="4" s="1"/>
  <c r="K362" i="3"/>
  <c r="D326" i="4" s="1"/>
  <c r="F326" i="4" s="1"/>
  <c r="N361" i="3"/>
  <c r="K361" i="3"/>
  <c r="N360" i="3"/>
  <c r="K360" i="3"/>
  <c r="N359" i="3"/>
  <c r="K359" i="3"/>
  <c r="N358" i="3"/>
  <c r="K358" i="3"/>
  <c r="N357" i="3"/>
  <c r="K357" i="3"/>
  <c r="N356" i="3"/>
  <c r="K356" i="3"/>
  <c r="D324" i="4" s="1"/>
  <c r="N355" i="3"/>
  <c r="E323" i="4" s="1"/>
  <c r="K355" i="3"/>
  <c r="D323" i="4" s="1"/>
  <c r="N354" i="3"/>
  <c r="E322" i="4" s="1"/>
  <c r="K354" i="3"/>
  <c r="D322" i="4" s="1"/>
  <c r="F322" i="4" s="1"/>
  <c r="N353" i="3"/>
  <c r="K353" i="3"/>
  <c r="N352" i="3"/>
  <c r="E320" i="4" s="1"/>
  <c r="K352" i="3"/>
  <c r="D320" i="4" s="1"/>
  <c r="F320" i="4" s="1"/>
  <c r="N351" i="3"/>
  <c r="E319" i="4" s="1"/>
  <c r="K351" i="3"/>
  <c r="D319" i="4" s="1"/>
  <c r="N350" i="3"/>
  <c r="E318" i="4" s="1"/>
  <c r="K350" i="3"/>
  <c r="D318" i="4" s="1"/>
  <c r="F318" i="4" s="1"/>
  <c r="N349" i="3"/>
  <c r="K349" i="3"/>
  <c r="N348" i="3"/>
  <c r="K348" i="3"/>
  <c r="N347" i="3"/>
  <c r="K347" i="3"/>
  <c r="N346" i="3"/>
  <c r="K346" i="3"/>
  <c r="N345" i="3"/>
  <c r="K345" i="3"/>
  <c r="N344" i="3"/>
  <c r="K344" i="3"/>
  <c r="N343" i="3"/>
  <c r="K343" i="3"/>
  <c r="N342" i="3"/>
  <c r="K342" i="3"/>
  <c r="N341" i="3"/>
  <c r="K341" i="3"/>
  <c r="N340" i="3"/>
  <c r="K340" i="3"/>
  <c r="N339" i="3"/>
  <c r="K339" i="3"/>
  <c r="N338" i="3"/>
  <c r="E315" i="4" s="1"/>
  <c r="K338" i="3"/>
  <c r="D315" i="4" s="1"/>
  <c r="F315" i="4" s="1"/>
  <c r="N337" i="3"/>
  <c r="K337" i="3"/>
  <c r="N336" i="3"/>
  <c r="K336" i="3"/>
  <c r="N335" i="3"/>
  <c r="K335" i="3"/>
  <c r="N334" i="3"/>
  <c r="K334" i="3"/>
  <c r="N333" i="3"/>
  <c r="K333" i="3"/>
  <c r="N332" i="3"/>
  <c r="K332" i="3"/>
  <c r="N331" i="3"/>
  <c r="K331" i="3"/>
  <c r="N330" i="3"/>
  <c r="K330" i="3"/>
  <c r="N329" i="3"/>
  <c r="K329" i="3"/>
  <c r="N328" i="3"/>
  <c r="K328" i="3"/>
  <c r="N327" i="3"/>
  <c r="K327" i="3"/>
  <c r="N326" i="3"/>
  <c r="K326" i="3"/>
  <c r="N325" i="3"/>
  <c r="N324" i="3"/>
  <c r="K324" i="3"/>
  <c r="N323" i="3"/>
  <c r="K323" i="3"/>
  <c r="N322" i="3"/>
  <c r="K322" i="3"/>
  <c r="N321" i="3"/>
  <c r="K321" i="3"/>
  <c r="N320" i="3"/>
  <c r="K320" i="3"/>
  <c r="N319" i="3"/>
  <c r="K319" i="3"/>
  <c r="N318" i="3"/>
  <c r="K318" i="3"/>
  <c r="N317" i="3"/>
  <c r="K317" i="3"/>
  <c r="N316" i="3"/>
  <c r="E311" i="4" s="1"/>
  <c r="K316" i="3"/>
  <c r="D311" i="4" s="1"/>
  <c r="F311" i="4" s="1"/>
  <c r="N315" i="3"/>
  <c r="K315" i="3"/>
  <c r="N314" i="3"/>
  <c r="E309" i="4" s="1"/>
  <c r="K314" i="3"/>
  <c r="D309" i="4" s="1"/>
  <c r="F309" i="4" s="1"/>
  <c r="N313" i="3"/>
  <c r="K313" i="3"/>
  <c r="D308" i="4" s="1"/>
  <c r="N312" i="3"/>
  <c r="K312" i="3"/>
  <c r="N311" i="3"/>
  <c r="E306" i="4" s="1"/>
  <c r="K311" i="3"/>
  <c r="D306" i="4" s="1"/>
  <c r="N310" i="3"/>
  <c r="K310" i="3"/>
  <c r="N309" i="3"/>
  <c r="K309" i="3"/>
  <c r="N308" i="3"/>
  <c r="K308" i="3"/>
  <c r="N307" i="3"/>
  <c r="K307" i="3"/>
  <c r="N306" i="3"/>
  <c r="K306" i="3"/>
  <c r="N305" i="3"/>
  <c r="K305" i="3"/>
  <c r="N304" i="3"/>
  <c r="K304" i="3"/>
  <c r="N303" i="3"/>
  <c r="K303" i="3"/>
  <c r="N302" i="3"/>
  <c r="K302" i="3"/>
  <c r="N301" i="3"/>
  <c r="K301" i="3"/>
  <c r="N300" i="3"/>
  <c r="K300" i="3"/>
  <c r="N299" i="3"/>
  <c r="K299" i="3"/>
  <c r="N298" i="3"/>
  <c r="K298" i="3"/>
  <c r="N297" i="3"/>
  <c r="K297" i="3"/>
  <c r="N296" i="3"/>
  <c r="E303" i="4" s="1"/>
  <c r="K296" i="3"/>
  <c r="D303" i="4" s="1"/>
  <c r="F303" i="4" s="1"/>
  <c r="N295" i="3"/>
  <c r="E302" i="4" s="1"/>
  <c r="K295" i="3"/>
  <c r="D302" i="4" s="1"/>
  <c r="N294" i="3"/>
  <c r="E301" i="4" s="1"/>
  <c r="K294" i="3"/>
  <c r="D301" i="4" s="1"/>
  <c r="F301" i="4" s="1"/>
  <c r="N293" i="3"/>
  <c r="K293" i="3"/>
  <c r="D300" i="4" s="1"/>
  <c r="N292" i="3"/>
  <c r="K292" i="3"/>
  <c r="N291" i="3"/>
  <c r="K291" i="3"/>
  <c r="N290" i="3"/>
  <c r="K290" i="3"/>
  <c r="N289" i="3"/>
  <c r="K289" i="3"/>
  <c r="N288" i="3"/>
  <c r="K288" i="3"/>
  <c r="N287" i="3"/>
  <c r="K287" i="3"/>
  <c r="N286" i="3"/>
  <c r="K286" i="3"/>
  <c r="N285" i="3"/>
  <c r="K285" i="3"/>
  <c r="N284" i="3"/>
  <c r="K284" i="3"/>
  <c r="N283" i="3"/>
  <c r="K283" i="3"/>
  <c r="N282" i="3"/>
  <c r="K282" i="3"/>
  <c r="N281" i="3"/>
  <c r="K281" i="3"/>
  <c r="N280" i="3"/>
  <c r="K280" i="3"/>
  <c r="N279" i="3"/>
  <c r="K279" i="3"/>
  <c r="N278" i="3"/>
  <c r="K278" i="3"/>
  <c r="N277" i="3"/>
  <c r="K277" i="3"/>
  <c r="N276" i="3"/>
  <c r="K276" i="3"/>
  <c r="N275" i="3"/>
  <c r="K275" i="3"/>
  <c r="N274" i="3"/>
  <c r="K274" i="3"/>
  <c r="N273" i="3"/>
  <c r="K273" i="3"/>
  <c r="N272" i="3"/>
  <c r="K272" i="3"/>
  <c r="N271" i="3"/>
  <c r="K271" i="3"/>
  <c r="N270" i="3"/>
  <c r="K270" i="3"/>
  <c r="N269" i="3"/>
  <c r="K269" i="3"/>
  <c r="N268" i="3"/>
  <c r="K268" i="3"/>
  <c r="N267" i="3"/>
  <c r="K267" i="3"/>
  <c r="N266" i="3"/>
  <c r="K266" i="3"/>
  <c r="N265" i="3"/>
  <c r="K265" i="3"/>
  <c r="N264" i="3"/>
  <c r="K264" i="3"/>
  <c r="N263" i="3"/>
  <c r="K263" i="3"/>
  <c r="N262" i="3"/>
  <c r="K262" i="3"/>
  <c r="N261" i="3"/>
  <c r="K261" i="3"/>
  <c r="N260" i="3"/>
  <c r="K260" i="3"/>
  <c r="N259" i="3"/>
  <c r="E294" i="4" s="1"/>
  <c r="K259" i="3"/>
  <c r="D294" i="4" s="1"/>
  <c r="N258" i="3"/>
  <c r="E293" i="4" s="1"/>
  <c r="K258" i="3"/>
  <c r="D293" i="4" s="1"/>
  <c r="F293" i="4" s="1"/>
  <c r="N257" i="3"/>
  <c r="E292" i="4" s="1"/>
  <c r="K257" i="3"/>
  <c r="D292" i="4" s="1"/>
  <c r="N256" i="3"/>
  <c r="K256" i="3"/>
  <c r="N255" i="3"/>
  <c r="K255" i="3"/>
  <c r="N254" i="3"/>
  <c r="K254" i="3"/>
  <c r="N253" i="3"/>
  <c r="K253" i="3"/>
  <c r="N252" i="3"/>
  <c r="K252" i="3"/>
  <c r="N251" i="3"/>
  <c r="K251" i="3"/>
  <c r="N250" i="3"/>
  <c r="K250" i="3"/>
  <c r="N249" i="3"/>
  <c r="K249" i="3"/>
  <c r="N248" i="3"/>
  <c r="K248" i="3"/>
  <c r="N247" i="3"/>
  <c r="K247" i="3"/>
  <c r="N246" i="3"/>
  <c r="K246" i="3"/>
  <c r="N245" i="3"/>
  <c r="K245" i="3"/>
  <c r="N244" i="3"/>
  <c r="K244" i="3"/>
  <c r="N243" i="3"/>
  <c r="K243" i="3"/>
  <c r="N242" i="3"/>
  <c r="K242" i="3"/>
  <c r="N241" i="3"/>
  <c r="K241" i="3"/>
  <c r="N240" i="3"/>
  <c r="K240" i="3"/>
  <c r="D287" i="4" s="1"/>
  <c r="N239" i="3"/>
  <c r="K239" i="3"/>
  <c r="N238" i="3"/>
  <c r="K238" i="3"/>
  <c r="N237" i="3"/>
  <c r="K237" i="3"/>
  <c r="N236" i="3"/>
  <c r="K236" i="3"/>
  <c r="N235" i="3"/>
  <c r="K235" i="3"/>
  <c r="N234" i="3"/>
  <c r="E285" i="4" s="1"/>
  <c r="K234" i="3"/>
  <c r="D285" i="4" s="1"/>
  <c r="F285" i="4" s="1"/>
  <c r="N233" i="3"/>
  <c r="E284" i="4" s="1"/>
  <c r="K233" i="3"/>
  <c r="D284" i="4" s="1"/>
  <c r="N232" i="3"/>
  <c r="K232" i="3"/>
  <c r="N231" i="3"/>
  <c r="K231" i="3"/>
  <c r="N230" i="3"/>
  <c r="K230" i="3"/>
  <c r="N229" i="3"/>
  <c r="K229" i="3"/>
  <c r="N228" i="3"/>
  <c r="K228" i="3"/>
  <c r="N227" i="3"/>
  <c r="K227" i="3"/>
  <c r="N226" i="3"/>
  <c r="K226" i="3"/>
  <c r="N225" i="3"/>
  <c r="E280" i="4" s="1"/>
  <c r="K225" i="3"/>
  <c r="D280" i="4" s="1"/>
  <c r="N224" i="3"/>
  <c r="E279" i="4" s="1"/>
  <c r="K224" i="3"/>
  <c r="D279" i="4" s="1"/>
  <c r="F279" i="4" s="1"/>
  <c r="N223" i="3"/>
  <c r="E278" i="4" s="1"/>
  <c r="K223" i="3"/>
  <c r="D278" i="4" s="1"/>
  <c r="N222" i="3"/>
  <c r="K222" i="3"/>
  <c r="N221" i="3"/>
  <c r="E276" i="4" s="1"/>
  <c r="K221" i="3"/>
  <c r="D276" i="4" s="1"/>
  <c r="N220" i="3"/>
  <c r="E275" i="4" s="1"/>
  <c r="K220" i="3"/>
  <c r="D275" i="4" s="1"/>
  <c r="F275" i="4" s="1"/>
  <c r="N219" i="3"/>
  <c r="E274" i="4" s="1"/>
  <c r="K219" i="3"/>
  <c r="D274" i="4" s="1"/>
  <c r="N218" i="3"/>
  <c r="E273" i="4" s="1"/>
  <c r="K218" i="3"/>
  <c r="D273" i="4" s="1"/>
  <c r="F273" i="4" s="1"/>
  <c r="N217" i="3"/>
  <c r="E272" i="4" s="1"/>
  <c r="K217" i="3"/>
  <c r="D272" i="4" s="1"/>
  <c r="N216" i="3"/>
  <c r="K216" i="3"/>
  <c r="N215" i="3"/>
  <c r="E270" i="4" s="1"/>
  <c r="K215" i="3"/>
  <c r="D270" i="4" s="1"/>
  <c r="N214" i="3"/>
  <c r="E269" i="4" s="1"/>
  <c r="K214" i="3"/>
  <c r="D269" i="4" s="1"/>
  <c r="F269" i="4" s="1"/>
  <c r="N213" i="3"/>
  <c r="E268" i="4" s="1"/>
  <c r="K213" i="3"/>
  <c r="D268" i="4" s="1"/>
  <c r="N212" i="3"/>
  <c r="K212" i="3"/>
  <c r="N211" i="3"/>
  <c r="E267" i="4" s="1"/>
  <c r="K211" i="3"/>
  <c r="D267" i="4" s="1"/>
  <c r="N210" i="3"/>
  <c r="E266" i="4" s="1"/>
  <c r="K210" i="3"/>
  <c r="D266" i="4" s="1"/>
  <c r="F266" i="4" s="1"/>
  <c r="N209" i="3"/>
  <c r="K209" i="3"/>
  <c r="N208" i="3"/>
  <c r="K208" i="3"/>
  <c r="N207" i="3"/>
  <c r="K207" i="3"/>
  <c r="N206" i="3"/>
  <c r="K206" i="3"/>
  <c r="N205" i="3"/>
  <c r="E263" i="4" s="1"/>
  <c r="K205" i="3"/>
  <c r="D263" i="4" s="1"/>
  <c r="N204" i="3"/>
  <c r="E262" i="4" s="1"/>
  <c r="K204" i="3"/>
  <c r="D262" i="4" s="1"/>
  <c r="F262" i="4" s="1"/>
  <c r="N203" i="3"/>
  <c r="E261" i="4" s="1"/>
  <c r="K203" i="3"/>
  <c r="D261" i="4" s="1"/>
  <c r="N202" i="3"/>
  <c r="E260" i="4" s="1"/>
  <c r="K202" i="3"/>
  <c r="D260" i="4" s="1"/>
  <c r="F260" i="4" s="1"/>
  <c r="N201" i="3"/>
  <c r="E259" i="4" s="1"/>
  <c r="K201" i="3"/>
  <c r="D259" i="4" s="1"/>
  <c r="N200" i="3"/>
  <c r="K200" i="3"/>
  <c r="N199" i="3"/>
  <c r="E257" i="4" s="1"/>
  <c r="K199" i="3"/>
  <c r="D257" i="4" s="1"/>
  <c r="N198" i="3"/>
  <c r="E256" i="4" s="1"/>
  <c r="K198" i="3"/>
  <c r="D256" i="4" s="1"/>
  <c r="F256" i="4" s="1"/>
  <c r="N197" i="3"/>
  <c r="E255" i="4" s="1"/>
  <c r="K197" i="3"/>
  <c r="D255" i="4" s="1"/>
  <c r="N196" i="3"/>
  <c r="E254" i="4" s="1"/>
  <c r="K196" i="3"/>
  <c r="D254" i="4" s="1"/>
  <c r="F254" i="4" s="1"/>
  <c r="N195" i="3"/>
  <c r="E253" i="4" s="1"/>
  <c r="K195" i="3"/>
  <c r="D253" i="4" s="1"/>
  <c r="N194" i="3"/>
  <c r="K194" i="3"/>
  <c r="N193" i="3"/>
  <c r="E251" i="4" s="1"/>
  <c r="K193" i="3"/>
  <c r="D251" i="4" s="1"/>
  <c r="N192" i="3"/>
  <c r="K192" i="3"/>
  <c r="N191" i="3"/>
  <c r="E250" i="4" s="1"/>
  <c r="K191" i="3"/>
  <c r="D250" i="4" s="1"/>
  <c r="N190" i="3"/>
  <c r="K190" i="3"/>
  <c r="N189" i="3"/>
  <c r="K189" i="3"/>
  <c r="N188" i="3"/>
  <c r="K188" i="3"/>
  <c r="N187" i="3"/>
  <c r="K187" i="3"/>
  <c r="N186" i="3"/>
  <c r="K186" i="3"/>
  <c r="N185" i="3"/>
  <c r="K185" i="3"/>
  <c r="N184" i="3"/>
  <c r="K184" i="3"/>
  <c r="N183" i="3"/>
  <c r="E246" i="4" s="1"/>
  <c r="K183" i="3"/>
  <c r="D246" i="4" s="1"/>
  <c r="N182" i="3"/>
  <c r="E245" i="4" s="1"/>
  <c r="K182" i="3"/>
  <c r="D245" i="4" s="1"/>
  <c r="F245" i="4" s="1"/>
  <c r="N181" i="3"/>
  <c r="E244" i="4" s="1"/>
  <c r="K181" i="3"/>
  <c r="D244" i="4" s="1"/>
  <c r="N180" i="3"/>
  <c r="K180" i="3"/>
  <c r="N179" i="3"/>
  <c r="K179" i="3"/>
  <c r="N178" i="3"/>
  <c r="K178" i="3"/>
  <c r="N177" i="3"/>
  <c r="K177" i="3"/>
  <c r="N176" i="3"/>
  <c r="K176" i="3"/>
  <c r="N175" i="3"/>
  <c r="E241" i="4" s="1"/>
  <c r="K175" i="3"/>
  <c r="D241" i="4" s="1"/>
  <c r="N174" i="3"/>
  <c r="E240" i="4" s="1"/>
  <c r="K174" i="3"/>
  <c r="D240" i="4" s="1"/>
  <c r="F240" i="4" s="1"/>
  <c r="N173" i="3"/>
  <c r="E239" i="4" s="1"/>
  <c r="K173" i="3"/>
  <c r="D239" i="4" s="1"/>
  <c r="N172" i="3"/>
  <c r="K172" i="3"/>
  <c r="N171" i="3"/>
  <c r="K171" i="3"/>
  <c r="N170" i="3"/>
  <c r="K170" i="3"/>
  <c r="N169" i="3"/>
  <c r="K169" i="3"/>
  <c r="N168" i="3"/>
  <c r="K168" i="3"/>
  <c r="N167" i="3"/>
  <c r="K167" i="3"/>
  <c r="N166" i="3"/>
  <c r="K166" i="3"/>
  <c r="N165" i="3"/>
  <c r="E235" i="4" s="1"/>
  <c r="K165" i="3"/>
  <c r="D235" i="4" s="1"/>
  <c r="N164" i="3"/>
  <c r="E234" i="4" s="1"/>
  <c r="K164" i="3"/>
  <c r="D234" i="4" s="1"/>
  <c r="F234" i="4" s="1"/>
  <c r="N163" i="3"/>
  <c r="E233" i="4" s="1"/>
  <c r="K163" i="3"/>
  <c r="D233" i="4" s="1"/>
  <c r="N162" i="3"/>
  <c r="K162" i="3"/>
  <c r="N161" i="3"/>
  <c r="E231" i="4" s="1"/>
  <c r="K161" i="3"/>
  <c r="D231" i="4" s="1"/>
  <c r="N160" i="3"/>
  <c r="E230" i="4" s="1"/>
  <c r="K160" i="3"/>
  <c r="D230" i="4" s="1"/>
  <c r="F230" i="4" s="1"/>
  <c r="N159" i="3"/>
  <c r="E229" i="4" s="1"/>
  <c r="K159" i="3"/>
  <c r="D229" i="4" s="1"/>
  <c r="N158" i="3"/>
  <c r="E228" i="4" s="1"/>
  <c r="K158" i="3"/>
  <c r="D228" i="4" s="1"/>
  <c r="F228" i="4" s="1"/>
  <c r="N157" i="3"/>
  <c r="E227" i="4" s="1"/>
  <c r="K157" i="3"/>
  <c r="D227" i="4" s="1"/>
  <c r="N156" i="3"/>
  <c r="E226" i="4" s="1"/>
  <c r="K156" i="3"/>
  <c r="D226" i="4" s="1"/>
  <c r="F226" i="4" s="1"/>
  <c r="N155" i="3"/>
  <c r="E225" i="4" s="1"/>
  <c r="K155" i="3"/>
  <c r="D225" i="4" s="1"/>
  <c r="N154" i="3"/>
  <c r="E224" i="4" s="1"/>
  <c r="K154" i="3"/>
  <c r="D224" i="4" s="1"/>
  <c r="F224" i="4" s="1"/>
  <c r="N153" i="3"/>
  <c r="E223" i="4" s="1"/>
  <c r="K153" i="3"/>
  <c r="D223" i="4" s="1"/>
  <c r="N152" i="3"/>
  <c r="E222" i="4" s="1"/>
  <c r="K152" i="3"/>
  <c r="D222" i="4" s="1"/>
  <c r="F222" i="4" s="1"/>
  <c r="N151" i="3"/>
  <c r="K151" i="3"/>
  <c r="N150" i="3"/>
  <c r="K150" i="3"/>
  <c r="N149" i="3"/>
  <c r="K149" i="3"/>
  <c r="N148" i="3"/>
  <c r="K148" i="3"/>
  <c r="N147" i="3"/>
  <c r="K147" i="3"/>
  <c r="N146" i="3"/>
  <c r="K146" i="3"/>
  <c r="N145" i="3"/>
  <c r="K145" i="3"/>
  <c r="N144" i="3"/>
  <c r="K144" i="3"/>
  <c r="N143" i="3"/>
  <c r="K143" i="3"/>
  <c r="N142" i="3"/>
  <c r="E219" i="4" s="1"/>
  <c r="K142" i="3"/>
  <c r="D219" i="4" s="1"/>
  <c r="F219" i="4" s="1"/>
  <c r="N141" i="3"/>
  <c r="E218" i="4" s="1"/>
  <c r="K141" i="3"/>
  <c r="D218" i="4" s="1"/>
  <c r="N140" i="3"/>
  <c r="K140" i="3"/>
  <c r="N139" i="3"/>
  <c r="E217" i="4" s="1"/>
  <c r="K139" i="3"/>
  <c r="D217" i="4" s="1"/>
  <c r="N138" i="3"/>
  <c r="E216" i="4" s="1"/>
  <c r="K138" i="3"/>
  <c r="D216" i="4" s="1"/>
  <c r="F216" i="4" s="1"/>
  <c r="N137" i="3"/>
  <c r="E215" i="4" s="1"/>
  <c r="K137" i="3"/>
  <c r="D215" i="4" s="1"/>
  <c r="N136" i="3"/>
  <c r="K136" i="3"/>
  <c r="N135" i="3"/>
  <c r="K135" i="3"/>
  <c r="N134" i="3"/>
  <c r="K134" i="3"/>
  <c r="N133" i="3"/>
  <c r="K133" i="3"/>
  <c r="N132" i="3"/>
  <c r="E212" i="4" s="1"/>
  <c r="K132" i="3"/>
  <c r="D212" i="4" s="1"/>
  <c r="F212" i="4" s="1"/>
  <c r="N131" i="3"/>
  <c r="E211" i="4" s="1"/>
  <c r="K131" i="3"/>
  <c r="D211" i="4" s="1"/>
  <c r="N130" i="3"/>
  <c r="K130" i="3"/>
  <c r="N129" i="3"/>
  <c r="K129" i="3"/>
  <c r="N128" i="3"/>
  <c r="K128" i="3"/>
  <c r="N127" i="3"/>
  <c r="K127" i="3"/>
  <c r="N126" i="3"/>
  <c r="E208" i="4" s="1"/>
  <c r="K126" i="3"/>
  <c r="D208" i="4" s="1"/>
  <c r="F208" i="4" s="1"/>
  <c r="N125" i="3"/>
  <c r="E207" i="4" s="1"/>
  <c r="K125" i="3"/>
  <c r="D207" i="4" s="1"/>
  <c r="N124" i="3"/>
  <c r="K124" i="3"/>
  <c r="N123" i="3"/>
  <c r="K123" i="3"/>
  <c r="N122" i="3"/>
  <c r="K122" i="3"/>
  <c r="N121" i="3"/>
  <c r="K121" i="3"/>
  <c r="N120" i="3"/>
  <c r="K120" i="3"/>
  <c r="N119" i="3"/>
  <c r="K119" i="3"/>
  <c r="N118" i="3"/>
  <c r="K118" i="3"/>
  <c r="N117" i="3"/>
  <c r="K117" i="3"/>
  <c r="N116" i="3"/>
  <c r="K116" i="3"/>
  <c r="N115" i="3"/>
  <c r="K115" i="3"/>
  <c r="N114" i="3"/>
  <c r="K114" i="3"/>
  <c r="N113" i="3"/>
  <c r="K113" i="3"/>
  <c r="N112" i="3"/>
  <c r="K112" i="3"/>
  <c r="N111" i="3"/>
  <c r="K111" i="3"/>
  <c r="N110" i="3"/>
  <c r="K110" i="3"/>
  <c r="N109" i="3"/>
  <c r="K109" i="3"/>
  <c r="N108" i="3"/>
  <c r="K108" i="3"/>
  <c r="N107" i="3"/>
  <c r="K107" i="3"/>
  <c r="N106" i="3"/>
  <c r="K106" i="3"/>
  <c r="N105" i="3"/>
  <c r="K105" i="3"/>
  <c r="N104" i="3"/>
  <c r="K104" i="3"/>
  <c r="N103" i="3"/>
  <c r="K103" i="3"/>
  <c r="N102" i="3"/>
  <c r="K102" i="3"/>
  <c r="N101" i="3"/>
  <c r="K101" i="3"/>
  <c r="N100" i="3"/>
  <c r="K100" i="3"/>
  <c r="N99" i="3"/>
  <c r="K99" i="3"/>
  <c r="N98" i="3"/>
  <c r="K98" i="3"/>
  <c r="N97" i="3"/>
  <c r="K97" i="3"/>
  <c r="N96" i="3"/>
  <c r="K96" i="3"/>
  <c r="N95" i="3"/>
  <c r="K95" i="3"/>
  <c r="N94" i="3"/>
  <c r="K94" i="3"/>
  <c r="N93" i="3"/>
  <c r="K93" i="3"/>
  <c r="N92" i="3"/>
  <c r="K92" i="3"/>
  <c r="N91" i="3"/>
  <c r="K91" i="3"/>
  <c r="N90" i="3"/>
  <c r="K90" i="3"/>
  <c r="N89" i="3"/>
  <c r="K89" i="3"/>
  <c r="N88" i="3"/>
  <c r="K88" i="3"/>
  <c r="N87" i="3"/>
  <c r="K87" i="3"/>
  <c r="N86" i="3"/>
  <c r="K86" i="3"/>
  <c r="N85" i="3"/>
  <c r="K85" i="3"/>
  <c r="N84" i="3"/>
  <c r="K84" i="3"/>
  <c r="N83" i="3"/>
  <c r="K83" i="3"/>
  <c r="N82" i="3"/>
  <c r="K82" i="3"/>
  <c r="N81" i="3"/>
  <c r="K81" i="3"/>
  <c r="N80" i="3"/>
  <c r="K80" i="3"/>
  <c r="N79" i="3"/>
  <c r="K79" i="3"/>
  <c r="N78" i="3"/>
  <c r="K78" i="3"/>
  <c r="N77" i="3"/>
  <c r="K77" i="3"/>
  <c r="N76" i="3"/>
  <c r="K76" i="3"/>
  <c r="N75" i="3"/>
  <c r="K75" i="3"/>
  <c r="N74" i="3"/>
  <c r="K74" i="3"/>
  <c r="N73" i="3"/>
  <c r="K73" i="3"/>
  <c r="N72" i="3"/>
  <c r="K72" i="3"/>
  <c r="N71" i="3"/>
  <c r="K71" i="3"/>
  <c r="N70" i="3"/>
  <c r="K70" i="3"/>
  <c r="N69" i="3"/>
  <c r="K69" i="3"/>
  <c r="N68" i="3"/>
  <c r="K68" i="3"/>
  <c r="N67" i="3"/>
  <c r="K67" i="3"/>
  <c r="N66" i="3"/>
  <c r="K66" i="3"/>
  <c r="N65" i="3"/>
  <c r="K65" i="3"/>
  <c r="N64" i="3"/>
  <c r="K64" i="3"/>
  <c r="N63" i="3"/>
  <c r="K63" i="3"/>
  <c r="N62" i="3"/>
  <c r="K62" i="3"/>
  <c r="N61" i="3"/>
  <c r="K61" i="3"/>
  <c r="N60" i="3"/>
  <c r="K60" i="3"/>
  <c r="N59" i="3"/>
  <c r="K59" i="3"/>
  <c r="N58" i="3"/>
  <c r="K58" i="3"/>
  <c r="N57" i="3"/>
  <c r="K57" i="3"/>
  <c r="N56" i="3"/>
  <c r="K56" i="3"/>
  <c r="N55" i="3"/>
  <c r="K55" i="3"/>
  <c r="N54" i="3"/>
  <c r="K54" i="3"/>
  <c r="N53" i="3"/>
  <c r="K53" i="3"/>
  <c r="N52" i="3"/>
  <c r="K52" i="3"/>
  <c r="N51" i="3"/>
  <c r="K51" i="3"/>
  <c r="N50" i="3"/>
  <c r="K50" i="3"/>
  <c r="N49" i="3"/>
  <c r="K49" i="3"/>
  <c r="N48" i="3"/>
  <c r="K48" i="3"/>
  <c r="N47" i="3"/>
  <c r="E190" i="4" s="1"/>
  <c r="K47" i="3"/>
  <c r="D190" i="4" s="1"/>
  <c r="N46" i="3"/>
  <c r="E189" i="4" s="1"/>
  <c r="K46" i="3"/>
  <c r="D189" i="4" s="1"/>
  <c r="F189" i="4" s="1"/>
  <c r="N45" i="3"/>
  <c r="E188" i="4" s="1"/>
  <c r="K45" i="3"/>
  <c r="D188" i="4" s="1"/>
  <c r="N44" i="3"/>
  <c r="E187" i="4" s="1"/>
  <c r="K44" i="3"/>
  <c r="D187" i="4" s="1"/>
  <c r="F187" i="4" s="1"/>
  <c r="N43" i="3"/>
  <c r="E186" i="4" s="1"/>
  <c r="K43" i="3"/>
  <c r="D186" i="4" s="1"/>
  <c r="N42" i="3"/>
  <c r="K42" i="3"/>
  <c r="N41" i="3"/>
  <c r="K41" i="3"/>
  <c r="N40" i="3"/>
  <c r="K40" i="3"/>
  <c r="N39" i="3"/>
  <c r="K39" i="3"/>
  <c r="N38" i="3"/>
  <c r="K38" i="3"/>
  <c r="N37" i="3"/>
  <c r="K37" i="3"/>
  <c r="N36" i="3"/>
  <c r="K36" i="3"/>
  <c r="N35" i="3"/>
  <c r="K35" i="3"/>
  <c r="N34" i="3"/>
  <c r="K34" i="3"/>
  <c r="N33" i="3"/>
  <c r="K33" i="3"/>
  <c r="N32" i="3"/>
  <c r="K32" i="3"/>
  <c r="N31" i="3"/>
  <c r="K31" i="3"/>
  <c r="N30" i="3"/>
  <c r="K30" i="3"/>
  <c r="N29" i="3"/>
  <c r="K29" i="3"/>
  <c r="N28" i="3"/>
  <c r="K28" i="3"/>
  <c r="N27" i="3"/>
  <c r="K27" i="3"/>
  <c r="N26" i="3"/>
  <c r="K26" i="3"/>
  <c r="N25" i="3"/>
  <c r="K25" i="3"/>
  <c r="N24" i="3"/>
  <c r="K24" i="3"/>
  <c r="N23" i="3"/>
  <c r="K23" i="3"/>
  <c r="N22" i="3"/>
  <c r="K22" i="3"/>
  <c r="N21" i="3"/>
  <c r="K21" i="3"/>
  <c r="N20" i="3"/>
  <c r="K20" i="3"/>
  <c r="N19" i="3"/>
  <c r="K19" i="3"/>
  <c r="N18" i="3"/>
  <c r="K18" i="3"/>
  <c r="D173" i="4" s="1"/>
  <c r="N17" i="3"/>
  <c r="E172" i="4" s="1"/>
  <c r="K17" i="3"/>
  <c r="D172" i="4" s="1"/>
  <c r="N16" i="3"/>
  <c r="E171" i="4" s="1"/>
  <c r="K16" i="3"/>
  <c r="D171" i="4" s="1"/>
  <c r="F171" i="4" s="1"/>
  <c r="N15" i="3"/>
  <c r="K15" i="3"/>
  <c r="N14" i="3"/>
  <c r="E169" i="4" s="1"/>
  <c r="K14" i="3"/>
  <c r="D169" i="4" s="1"/>
  <c r="F169" i="4" s="1"/>
  <c r="N13" i="3"/>
  <c r="E168" i="4" s="1"/>
  <c r="K13" i="3"/>
  <c r="D168" i="4" s="1"/>
  <c r="N12" i="3"/>
  <c r="E167" i="4" s="1"/>
  <c r="K12" i="3"/>
  <c r="D167" i="4" s="1"/>
  <c r="F167" i="4" s="1"/>
  <c r="N11" i="3"/>
  <c r="K11" i="3"/>
  <c r="N10" i="3"/>
  <c r="E165" i="4" s="1"/>
  <c r="K10" i="3"/>
  <c r="D165" i="4" s="1"/>
  <c r="F165" i="4" s="1"/>
  <c r="N9" i="3"/>
  <c r="K9" i="3"/>
  <c r="N8" i="3"/>
  <c r="K8" i="3"/>
  <c r="N7" i="3"/>
  <c r="K7" i="3"/>
  <c r="D572" i="4"/>
  <c r="F572" i="4" s="1"/>
  <c r="E569" i="4"/>
  <c r="D477" i="4"/>
  <c r="D335" i="4"/>
  <c r="E287" i="4"/>
  <c r="E585" i="4"/>
  <c r="E117" i="1" s="1"/>
  <c r="E554" i="4"/>
  <c r="E474" i="4"/>
  <c r="E435" i="4"/>
  <c r="N6" i="3"/>
  <c r="N270" i="2"/>
  <c r="E541" i="4" s="1"/>
  <c r="K270" i="2"/>
  <c r="D541" i="4" s="1"/>
  <c r="N269" i="2"/>
  <c r="E540" i="4" s="1"/>
  <c r="K269" i="2"/>
  <c r="D540" i="4" s="1"/>
  <c r="N268" i="2"/>
  <c r="E539" i="4" s="1"/>
  <c r="K268" i="2"/>
  <c r="N267" i="2"/>
  <c r="E538" i="4" s="1"/>
  <c r="K267" i="2"/>
  <c r="D538" i="4" s="1"/>
  <c r="N266" i="2"/>
  <c r="E537" i="4" s="1"/>
  <c r="K266" i="2"/>
  <c r="D537" i="4" s="1"/>
  <c r="N265" i="2"/>
  <c r="E536" i="4" s="1"/>
  <c r="K265" i="2"/>
  <c r="N264" i="2"/>
  <c r="E535" i="4" s="1"/>
  <c r="K264" i="2"/>
  <c r="D535" i="4" s="1"/>
  <c r="N263" i="2"/>
  <c r="E534" i="4" s="1"/>
  <c r="K263" i="2"/>
  <c r="D534" i="4" s="1"/>
  <c r="N261" i="2"/>
  <c r="E532" i="4" s="1"/>
  <c r="K261" i="2"/>
  <c r="D532" i="4" s="1"/>
  <c r="N259" i="2"/>
  <c r="E530" i="4" s="1"/>
  <c r="K259" i="2"/>
  <c r="D530" i="4" s="1"/>
  <c r="N258" i="2"/>
  <c r="E529" i="4" s="1"/>
  <c r="K258" i="2"/>
  <c r="N257" i="2"/>
  <c r="E528" i="4" s="1"/>
  <c r="K257" i="2"/>
  <c r="D528" i="4" s="1"/>
  <c r="N256" i="2"/>
  <c r="E527" i="4" s="1"/>
  <c r="K256" i="2"/>
  <c r="D527" i="4" s="1"/>
  <c r="N255" i="2"/>
  <c r="K255" i="2"/>
  <c r="D526" i="4" s="1"/>
  <c r="N254" i="2"/>
  <c r="E525" i="4" s="1"/>
  <c r="K254" i="2"/>
  <c r="D525" i="4" s="1"/>
  <c r="N253" i="2"/>
  <c r="E524" i="4" s="1"/>
  <c r="K253" i="2"/>
  <c r="D524" i="4" s="1"/>
  <c r="N251" i="2"/>
  <c r="E522" i="4" s="1"/>
  <c r="K251" i="2"/>
  <c r="D522" i="4" s="1"/>
  <c r="N250" i="2"/>
  <c r="E521" i="4" s="1"/>
  <c r="K250" i="2"/>
  <c r="D521" i="4" s="1"/>
  <c r="N248" i="2"/>
  <c r="E519" i="4" s="1"/>
  <c r="K248" i="2"/>
  <c r="D519" i="4" s="1"/>
  <c r="N246" i="2"/>
  <c r="E517" i="4" s="1"/>
  <c r="E101" i="1" s="1"/>
  <c r="K246" i="2"/>
  <c r="D517" i="4" s="1"/>
  <c r="N244" i="2"/>
  <c r="E512" i="4" s="1"/>
  <c r="E95" i="1" s="1"/>
  <c r="K244" i="2"/>
  <c r="D512" i="4" s="1"/>
  <c r="N243" i="2"/>
  <c r="E502" i="4" s="1"/>
  <c r="K243" i="2"/>
  <c r="N242" i="2"/>
  <c r="E501" i="4" s="1"/>
  <c r="K242" i="2"/>
  <c r="D501" i="4" s="1"/>
  <c r="N241" i="2"/>
  <c r="E500" i="4" s="1"/>
  <c r="K241" i="2"/>
  <c r="D500" i="4" s="1"/>
  <c r="N240" i="2"/>
  <c r="K240" i="2"/>
  <c r="D499" i="4" s="1"/>
  <c r="N239" i="2"/>
  <c r="E498" i="4" s="1"/>
  <c r="K239" i="2"/>
  <c r="D498" i="4" s="1"/>
  <c r="N237" i="2"/>
  <c r="K237" i="2"/>
  <c r="N236" i="2"/>
  <c r="K236" i="2"/>
  <c r="N235" i="2"/>
  <c r="K235" i="2"/>
  <c r="N233" i="2"/>
  <c r="K233" i="2"/>
  <c r="N232" i="2"/>
  <c r="K232" i="2"/>
  <c r="N230" i="2"/>
  <c r="E494" i="4" s="1"/>
  <c r="K230" i="2"/>
  <c r="D494" i="4" s="1"/>
  <c r="N228" i="2"/>
  <c r="K228" i="2"/>
  <c r="N227" i="2"/>
  <c r="K227" i="2"/>
  <c r="N226" i="2"/>
  <c r="K226" i="2"/>
  <c r="N224" i="2"/>
  <c r="K224" i="2"/>
  <c r="N223" i="2"/>
  <c r="E156" i="4" s="1"/>
  <c r="K223" i="2"/>
  <c r="N222" i="2"/>
  <c r="K222" i="2"/>
  <c r="N220" i="2"/>
  <c r="K220" i="2"/>
  <c r="N219" i="2"/>
  <c r="K219" i="2"/>
  <c r="N218" i="2"/>
  <c r="K218" i="2"/>
  <c r="N215" i="2"/>
  <c r="E153" i="4" s="1"/>
  <c r="E33" i="1" s="1"/>
  <c r="K215" i="2"/>
  <c r="D153" i="4" s="1"/>
  <c r="N214" i="2"/>
  <c r="E152" i="4" s="1"/>
  <c r="K214" i="2"/>
  <c r="N213" i="2"/>
  <c r="E151" i="4" s="1"/>
  <c r="K213" i="2"/>
  <c r="D151" i="4" s="1"/>
  <c r="N212" i="2"/>
  <c r="E150" i="4" s="1"/>
  <c r="K212" i="2"/>
  <c r="D150" i="4" s="1"/>
  <c r="N211" i="2"/>
  <c r="K211" i="2"/>
  <c r="D149" i="4" s="1"/>
  <c r="N210" i="2"/>
  <c r="E148" i="4" s="1"/>
  <c r="K210" i="2"/>
  <c r="D148" i="4" s="1"/>
  <c r="N209" i="2"/>
  <c r="E147" i="4" s="1"/>
  <c r="K209" i="2"/>
  <c r="D147" i="4" s="1"/>
  <c r="N207" i="2"/>
  <c r="E145" i="4" s="1"/>
  <c r="K207" i="2"/>
  <c r="D145" i="4" s="1"/>
  <c r="N206" i="2"/>
  <c r="E144" i="4" s="1"/>
  <c r="K206" i="2"/>
  <c r="D144" i="4" s="1"/>
  <c r="N205" i="2"/>
  <c r="E143" i="4" s="1"/>
  <c r="K205" i="2"/>
  <c r="D143" i="4" s="1"/>
  <c r="N203" i="2"/>
  <c r="K203" i="2"/>
  <c r="N202" i="2"/>
  <c r="K202" i="2"/>
  <c r="N201" i="2"/>
  <c r="K201" i="2"/>
  <c r="N200" i="2"/>
  <c r="K200" i="2"/>
  <c r="N199" i="2"/>
  <c r="K199" i="2"/>
  <c r="N198" i="2"/>
  <c r="K198" i="2"/>
  <c r="N197" i="2"/>
  <c r="K197" i="2"/>
  <c r="N196" i="2"/>
  <c r="K196" i="2"/>
  <c r="N195" i="2"/>
  <c r="K195" i="2"/>
  <c r="N194" i="2"/>
  <c r="K194" i="2"/>
  <c r="N193" i="2"/>
  <c r="K193" i="2"/>
  <c r="N192" i="2"/>
  <c r="K192" i="2"/>
  <c r="N191" i="2"/>
  <c r="K191" i="2"/>
  <c r="N189" i="2"/>
  <c r="E140" i="4" s="1"/>
  <c r="K189" i="2"/>
  <c r="D140" i="4" s="1"/>
  <c r="N188" i="2"/>
  <c r="E139" i="4" s="1"/>
  <c r="K188" i="2"/>
  <c r="D139" i="4" s="1"/>
  <c r="N187" i="2"/>
  <c r="E138" i="4" s="1"/>
  <c r="K187" i="2"/>
  <c r="D138" i="4" s="1"/>
  <c r="N186" i="2"/>
  <c r="E137" i="4" s="1"/>
  <c r="K186" i="2"/>
  <c r="D137" i="4" s="1"/>
  <c r="N183" i="2"/>
  <c r="K183" i="2"/>
  <c r="N182" i="2"/>
  <c r="K182" i="2"/>
  <c r="N181" i="2"/>
  <c r="K181" i="2"/>
  <c r="N180" i="2"/>
  <c r="K180" i="2"/>
  <c r="N179" i="2"/>
  <c r="K179" i="2"/>
  <c r="N178" i="2"/>
  <c r="K178" i="2"/>
  <c r="N176" i="2"/>
  <c r="E133" i="4" s="1"/>
  <c r="K176" i="2"/>
  <c r="D133" i="4" s="1"/>
  <c r="N175" i="2"/>
  <c r="E132" i="4" s="1"/>
  <c r="K175" i="2"/>
  <c r="D132" i="4" s="1"/>
  <c r="N173" i="2"/>
  <c r="E130" i="4" s="1"/>
  <c r="K173" i="2"/>
  <c r="D130" i="4" s="1"/>
  <c r="N172" i="2"/>
  <c r="K172" i="2"/>
  <c r="N171" i="2"/>
  <c r="K171" i="2"/>
  <c r="N170" i="2"/>
  <c r="K170" i="2"/>
  <c r="N168" i="2"/>
  <c r="E128" i="4" s="1"/>
  <c r="K168" i="2"/>
  <c r="D128" i="4" s="1"/>
  <c r="N167" i="2"/>
  <c r="E127" i="4" s="1"/>
  <c r="K167" i="2"/>
  <c r="D127" i="4" s="1"/>
  <c r="N165" i="2"/>
  <c r="E125" i="4" s="1"/>
  <c r="K165" i="2"/>
  <c r="D125" i="4" s="1"/>
  <c r="N164" i="2"/>
  <c r="E124" i="4" s="1"/>
  <c r="K164" i="2"/>
  <c r="D124" i="4" s="1"/>
  <c r="N162" i="2"/>
  <c r="E122" i="4" s="1"/>
  <c r="K162" i="2"/>
  <c r="D122" i="4" s="1"/>
  <c r="N160" i="2"/>
  <c r="E120" i="4" s="1"/>
  <c r="K160" i="2"/>
  <c r="D120" i="4" s="1"/>
  <c r="N159" i="2"/>
  <c r="E119" i="4" s="1"/>
  <c r="K159" i="2"/>
  <c r="D119" i="4" s="1"/>
  <c r="N158" i="2"/>
  <c r="E118" i="4" s="1"/>
  <c r="K158" i="2"/>
  <c r="D118" i="4" s="1"/>
  <c r="N157" i="2"/>
  <c r="E117" i="4" s="1"/>
  <c r="K157" i="2"/>
  <c r="D117" i="4" s="1"/>
  <c r="N156" i="2"/>
  <c r="E116" i="4" s="1"/>
  <c r="K156" i="2"/>
  <c r="D116" i="4" s="1"/>
  <c r="N155" i="2"/>
  <c r="E115" i="4" s="1"/>
  <c r="K155" i="2"/>
  <c r="D115" i="4" s="1"/>
  <c r="N154" i="2"/>
  <c r="E114" i="4" s="1"/>
  <c r="K154" i="2"/>
  <c r="D114" i="4" s="1"/>
  <c r="N152" i="2"/>
  <c r="K152" i="2"/>
  <c r="N151" i="2"/>
  <c r="K151" i="2"/>
  <c r="N149" i="2"/>
  <c r="K149" i="2"/>
  <c r="N148" i="2"/>
  <c r="K148" i="2"/>
  <c r="N147" i="2"/>
  <c r="K147" i="2"/>
  <c r="N146" i="2"/>
  <c r="K146" i="2"/>
  <c r="N145" i="2"/>
  <c r="K145" i="2"/>
  <c r="N144" i="2"/>
  <c r="K144" i="2"/>
  <c r="N143" i="2"/>
  <c r="K143" i="2"/>
  <c r="N142" i="2"/>
  <c r="K142" i="2"/>
  <c r="N141" i="2"/>
  <c r="K141" i="2"/>
  <c r="N139" i="2"/>
  <c r="K139" i="2"/>
  <c r="N138" i="2"/>
  <c r="K138" i="2"/>
  <c r="N137" i="2"/>
  <c r="K137" i="2"/>
  <c r="N136" i="2"/>
  <c r="K136" i="2"/>
  <c r="N135" i="2"/>
  <c r="K135" i="2"/>
  <c r="N134" i="2"/>
  <c r="K134" i="2"/>
  <c r="N133" i="2"/>
  <c r="K133" i="2"/>
  <c r="N132" i="2"/>
  <c r="K132" i="2"/>
  <c r="N131" i="2"/>
  <c r="K131" i="2"/>
  <c r="N130" i="2"/>
  <c r="K130" i="2"/>
  <c r="N129" i="2"/>
  <c r="K129" i="2"/>
  <c r="N128" i="2"/>
  <c r="K128" i="2"/>
  <c r="N127" i="2"/>
  <c r="K127" i="2"/>
  <c r="N126" i="2"/>
  <c r="K126" i="2"/>
  <c r="N124" i="2"/>
  <c r="K124" i="2"/>
  <c r="N123" i="2"/>
  <c r="K123" i="2"/>
  <c r="N122" i="2"/>
  <c r="K122" i="2"/>
  <c r="N121" i="2"/>
  <c r="K121" i="2"/>
  <c r="N120" i="2"/>
  <c r="K120" i="2"/>
  <c r="N119" i="2"/>
  <c r="K119" i="2"/>
  <c r="N118" i="2"/>
  <c r="N115" i="2"/>
  <c r="E111" i="4" s="1"/>
  <c r="K115" i="2"/>
  <c r="D111" i="4" s="1"/>
  <c r="N114" i="2"/>
  <c r="E110" i="4" s="1"/>
  <c r="K114" i="2"/>
  <c r="D110" i="4" s="1"/>
  <c r="N113" i="2"/>
  <c r="E109" i="4" s="1"/>
  <c r="K113" i="2"/>
  <c r="D109" i="4" s="1"/>
  <c r="N112" i="2"/>
  <c r="E108" i="4" s="1"/>
  <c r="K112" i="2"/>
  <c r="D108" i="4" s="1"/>
  <c r="N111" i="2"/>
  <c r="E107" i="4" s="1"/>
  <c r="K111" i="2"/>
  <c r="D107" i="4" s="1"/>
  <c r="N109" i="2"/>
  <c r="E105" i="4" s="1"/>
  <c r="K109" i="2"/>
  <c r="D105" i="4" s="1"/>
  <c r="N108" i="2"/>
  <c r="E104" i="4" s="1"/>
  <c r="K108" i="2"/>
  <c r="N107" i="2"/>
  <c r="E103" i="4" s="1"/>
  <c r="K107" i="2"/>
  <c r="D103" i="4" s="1"/>
  <c r="N106" i="2"/>
  <c r="K106" i="2"/>
  <c r="N105" i="2"/>
  <c r="K105" i="2"/>
  <c r="N104" i="2"/>
  <c r="K104" i="2"/>
  <c r="N103" i="2"/>
  <c r="K103" i="2"/>
  <c r="N101" i="2"/>
  <c r="E101" i="4" s="1"/>
  <c r="K101" i="2"/>
  <c r="D101" i="4" s="1"/>
  <c r="N99" i="2"/>
  <c r="E99" i="4" s="1"/>
  <c r="K99" i="2"/>
  <c r="D99" i="4" s="1"/>
  <c r="N98" i="2"/>
  <c r="E98" i="4" s="1"/>
  <c r="K98" i="2"/>
  <c r="D98" i="4" s="1"/>
  <c r="N97" i="2"/>
  <c r="E97" i="4" s="1"/>
  <c r="K97" i="2"/>
  <c r="N96" i="2"/>
  <c r="E96" i="4" s="1"/>
  <c r="K96" i="2"/>
  <c r="D96" i="4" s="1"/>
  <c r="N95" i="2"/>
  <c r="E95" i="4" s="1"/>
  <c r="K95" i="2"/>
  <c r="D95" i="4" s="1"/>
  <c r="N94" i="2"/>
  <c r="E94" i="4" s="1"/>
  <c r="K94" i="2"/>
  <c r="D94" i="4" s="1"/>
  <c r="N93" i="2"/>
  <c r="E93" i="4" s="1"/>
  <c r="K93" i="2"/>
  <c r="D93" i="4" s="1"/>
  <c r="N92" i="2"/>
  <c r="E92" i="4" s="1"/>
  <c r="K92" i="2"/>
  <c r="D92" i="4" s="1"/>
  <c r="N91" i="2"/>
  <c r="E91" i="4" s="1"/>
  <c r="K91" i="2"/>
  <c r="D91" i="4" s="1"/>
  <c r="N90" i="2"/>
  <c r="E90" i="4" s="1"/>
  <c r="K90" i="2"/>
  <c r="D90" i="4" s="1"/>
  <c r="N89" i="2"/>
  <c r="E89" i="4" s="1"/>
  <c r="K89" i="2"/>
  <c r="D89" i="4" s="1"/>
  <c r="N88" i="2"/>
  <c r="E88" i="4" s="1"/>
  <c r="K88" i="2"/>
  <c r="D88" i="4" s="1"/>
  <c r="N87" i="2"/>
  <c r="E87" i="4" s="1"/>
  <c r="K87" i="2"/>
  <c r="D87" i="4" s="1"/>
  <c r="N85" i="2"/>
  <c r="E86" i="4" s="1"/>
  <c r="K85" i="2"/>
  <c r="D86" i="4" s="1"/>
  <c r="N82" i="2"/>
  <c r="E84" i="4" s="1"/>
  <c r="K82" i="2"/>
  <c r="D84" i="4" s="1"/>
  <c r="N81" i="2"/>
  <c r="K81" i="2"/>
  <c r="N80" i="2"/>
  <c r="K80" i="2"/>
  <c r="N78" i="2"/>
  <c r="E82" i="4" s="1"/>
  <c r="K78" i="2"/>
  <c r="D82" i="4" s="1"/>
  <c r="N77" i="2"/>
  <c r="E81" i="4" s="1"/>
  <c r="K77" i="2"/>
  <c r="D81" i="4" s="1"/>
  <c r="N76" i="2"/>
  <c r="E80" i="4" s="1"/>
  <c r="K76" i="2"/>
  <c r="D80" i="4" s="1"/>
  <c r="N75" i="2"/>
  <c r="E79" i="4" s="1"/>
  <c r="K75" i="2"/>
  <c r="D79" i="4" s="1"/>
  <c r="N74" i="2"/>
  <c r="E78" i="4" s="1"/>
  <c r="K74" i="2"/>
  <c r="D78" i="4" s="1"/>
  <c r="N73" i="2"/>
  <c r="E77" i="4" s="1"/>
  <c r="K73" i="2"/>
  <c r="D77" i="4" s="1"/>
  <c r="N72" i="2"/>
  <c r="E76" i="4" s="1"/>
  <c r="K72" i="2"/>
  <c r="D76" i="4" s="1"/>
  <c r="N71" i="2"/>
  <c r="E75" i="4" s="1"/>
  <c r="K71" i="2"/>
  <c r="D75" i="4" s="1"/>
  <c r="N70" i="2"/>
  <c r="E74" i="4" s="1"/>
  <c r="K70" i="2"/>
  <c r="D74" i="4" s="1"/>
  <c r="N69" i="2"/>
  <c r="E73" i="4" s="1"/>
  <c r="K69" i="2"/>
  <c r="D73" i="4" s="1"/>
  <c r="N68" i="2"/>
  <c r="E72" i="4" s="1"/>
  <c r="K68" i="2"/>
  <c r="D72" i="4" s="1"/>
  <c r="N67" i="2"/>
  <c r="K67" i="2"/>
  <c r="D71" i="4" s="1"/>
  <c r="N66" i="2"/>
  <c r="K66" i="2"/>
  <c r="N65" i="2"/>
  <c r="K65" i="2"/>
  <c r="N63" i="2"/>
  <c r="K63" i="2"/>
  <c r="N62" i="2"/>
  <c r="K62" i="2"/>
  <c r="N57" i="2"/>
  <c r="E65" i="4" s="1"/>
  <c r="K57" i="2"/>
  <c r="D65" i="4" s="1"/>
  <c r="N56" i="2"/>
  <c r="E64" i="4" s="1"/>
  <c r="K56" i="2"/>
  <c r="D64" i="4" s="1"/>
  <c r="N55" i="2"/>
  <c r="E63" i="4" s="1"/>
  <c r="K55" i="2"/>
  <c r="D63" i="4" s="1"/>
  <c r="N54" i="2"/>
  <c r="E62" i="4" s="1"/>
  <c r="K54" i="2"/>
  <c r="D62" i="4" s="1"/>
  <c r="N53" i="2"/>
  <c r="E61" i="4" s="1"/>
  <c r="K53" i="2"/>
  <c r="D61" i="4" s="1"/>
  <c r="N51" i="2"/>
  <c r="E59" i="4" s="1"/>
  <c r="K51" i="2"/>
  <c r="D59" i="4" s="1"/>
  <c r="N50" i="2"/>
  <c r="E58" i="4" s="1"/>
  <c r="K50" i="2"/>
  <c r="D58" i="4" s="1"/>
  <c r="N48" i="2"/>
  <c r="E56" i="4" s="1"/>
  <c r="E23" i="1" s="1"/>
  <c r="K48" i="2"/>
  <c r="D56" i="4" s="1"/>
  <c r="N47" i="2"/>
  <c r="E55" i="4" s="1"/>
  <c r="E22" i="1" s="1"/>
  <c r="K47" i="2"/>
  <c r="D55" i="4" s="1"/>
  <c r="N46" i="2"/>
  <c r="K46" i="2"/>
  <c r="N45" i="2"/>
  <c r="K45" i="2"/>
  <c r="N43" i="2"/>
  <c r="E53" i="4" s="1"/>
  <c r="E20" i="1" s="1"/>
  <c r="K43" i="2"/>
  <c r="D53" i="4" s="1"/>
  <c r="N42" i="2"/>
  <c r="E52" i="4" s="1"/>
  <c r="E19" i="1" s="1"/>
  <c r="K42" i="2"/>
  <c r="D52" i="4" s="1"/>
  <c r="N40" i="2"/>
  <c r="E50" i="4" s="1"/>
  <c r="K40" i="2"/>
  <c r="D50" i="4" s="1"/>
  <c r="N39" i="2"/>
  <c r="E49" i="4" s="1"/>
  <c r="K39" i="2"/>
  <c r="D49" i="4" s="1"/>
  <c r="N38" i="2"/>
  <c r="E48" i="4" s="1"/>
  <c r="K38" i="2"/>
  <c r="D48" i="4" s="1"/>
  <c r="N37" i="2"/>
  <c r="K37" i="2"/>
  <c r="N36" i="2"/>
  <c r="K36" i="2"/>
  <c r="N35" i="2"/>
  <c r="K35" i="2"/>
  <c r="N34" i="2"/>
  <c r="K34" i="2"/>
  <c r="N33" i="2"/>
  <c r="K33" i="2"/>
  <c r="N32" i="2"/>
  <c r="K32" i="2"/>
  <c r="N30" i="2"/>
  <c r="E46" i="4" s="1"/>
  <c r="K30" i="2"/>
  <c r="D46" i="4" s="1"/>
  <c r="N28" i="2"/>
  <c r="E44" i="4" s="1"/>
  <c r="K28" i="2"/>
  <c r="D44" i="4" s="1"/>
  <c r="N27" i="2"/>
  <c r="E43" i="4" s="1"/>
  <c r="K27" i="2"/>
  <c r="D43" i="4" s="1"/>
  <c r="N25" i="2"/>
  <c r="E41" i="4" s="1"/>
  <c r="E15" i="1" s="1"/>
  <c r="K25" i="2"/>
  <c r="D41" i="4" s="1"/>
  <c r="N24" i="2"/>
  <c r="E40" i="4" s="1"/>
  <c r="E14" i="1" s="1"/>
  <c r="K24" i="2"/>
  <c r="D40" i="4" s="1"/>
  <c r="N23" i="2"/>
  <c r="E39" i="4" s="1"/>
  <c r="E13" i="1" s="1"/>
  <c r="K23" i="2"/>
  <c r="D39" i="4" s="1"/>
  <c r="N22" i="2"/>
  <c r="K22" i="2"/>
  <c r="N21" i="2"/>
  <c r="K21" i="2"/>
  <c r="N20" i="2"/>
  <c r="K20" i="2"/>
  <c r="N19" i="2"/>
  <c r="K19" i="2"/>
  <c r="N18" i="2"/>
  <c r="K18" i="2"/>
  <c r="N17" i="2"/>
  <c r="K17" i="2"/>
  <c r="N13" i="2"/>
  <c r="E35" i="4" s="1"/>
  <c r="K13" i="2"/>
  <c r="D35" i="4" s="1"/>
  <c r="N11" i="2"/>
  <c r="E34" i="4" s="1"/>
  <c r="K11" i="2"/>
  <c r="D34" i="4" s="1"/>
  <c r="N10" i="2"/>
  <c r="E33" i="4" s="1"/>
  <c r="K10" i="2"/>
  <c r="D33" i="4" s="1"/>
  <c r="N9" i="2"/>
  <c r="E32" i="4" s="1"/>
  <c r="K9" i="2"/>
  <c r="D32" i="4" s="1"/>
  <c r="N7" i="2"/>
  <c r="E30" i="4" s="1"/>
  <c r="K7" i="2"/>
  <c r="D30" i="4" s="1"/>
  <c r="N6" i="2"/>
  <c r="E29" i="4" s="1"/>
  <c r="K6" i="2"/>
  <c r="D29" i="4" s="1"/>
  <c r="O271" i="2"/>
  <c r="M271" i="2"/>
  <c r="L271" i="2"/>
  <c r="D568" i="4"/>
  <c r="F568" i="4" s="1"/>
  <c r="D558" i="4"/>
  <c r="F558" i="4" s="1"/>
  <c r="D539" i="4"/>
  <c r="D536" i="4"/>
  <c r="F536" i="4" s="1"/>
  <c r="D529" i="4"/>
  <c r="F529" i="4" s="1"/>
  <c r="D505" i="4"/>
  <c r="F505" i="4" s="1"/>
  <c r="D502" i="4"/>
  <c r="D479" i="4"/>
  <c r="F479" i="4" s="1"/>
  <c r="D460" i="4"/>
  <c r="F460" i="4" s="1"/>
  <c r="D345" i="4"/>
  <c r="D332" i="4"/>
  <c r="F332" i="4" s="1"/>
  <c r="D152" i="4"/>
  <c r="F152" i="4" s="1"/>
  <c r="D104" i="4"/>
  <c r="D97" i="4"/>
  <c r="F97" i="4" s="1"/>
  <c r="E579" i="4"/>
  <c r="E113" i="1" s="1"/>
  <c r="E557" i="4"/>
  <c r="E550" i="4"/>
  <c r="E526" i="4"/>
  <c r="E499" i="4"/>
  <c r="E487" i="4"/>
  <c r="E475" i="4"/>
  <c r="E467" i="4"/>
  <c r="E324" i="4"/>
  <c r="E308" i="4"/>
  <c r="E300" i="4"/>
  <c r="E173" i="4"/>
  <c r="E149" i="4"/>
  <c r="E71" i="4"/>
  <c r="D369" i="4" l="1"/>
  <c r="K1022" i="3"/>
  <c r="L1025" i="3" s="1"/>
  <c r="F502" i="4"/>
  <c r="F29" i="4"/>
  <c r="F32" i="4"/>
  <c r="F44" i="4"/>
  <c r="F48" i="4"/>
  <c r="F50" i="4"/>
  <c r="F59" i="4"/>
  <c r="F62" i="4"/>
  <c r="F64" i="4"/>
  <c r="F71" i="4"/>
  <c r="F73" i="4"/>
  <c r="F75" i="4"/>
  <c r="F77" i="4"/>
  <c r="F79" i="4"/>
  <c r="F81" i="4"/>
  <c r="F84" i="4"/>
  <c r="F87" i="4"/>
  <c r="F89" i="4"/>
  <c r="F91" i="4"/>
  <c r="F93" i="4"/>
  <c r="F95" i="4"/>
  <c r="F99" i="4"/>
  <c r="F103" i="4"/>
  <c r="F105" i="4"/>
  <c r="F108" i="4"/>
  <c r="F110" i="4"/>
  <c r="F114" i="4"/>
  <c r="F116" i="4"/>
  <c r="F118" i="4"/>
  <c r="F120" i="4"/>
  <c r="F124" i="4"/>
  <c r="F127" i="4"/>
  <c r="F132" i="4"/>
  <c r="F137" i="4"/>
  <c r="F139" i="4"/>
  <c r="F144" i="4"/>
  <c r="F147" i="4"/>
  <c r="F149" i="4"/>
  <c r="F151" i="4"/>
  <c r="F494" i="4"/>
  <c r="F498" i="4"/>
  <c r="F500" i="4"/>
  <c r="F521" i="4"/>
  <c r="F524" i="4"/>
  <c r="F528" i="4"/>
  <c r="F530" i="4"/>
  <c r="F534" i="4"/>
  <c r="F538" i="4"/>
  <c r="F540" i="4"/>
  <c r="F418" i="4"/>
  <c r="F345" i="4"/>
  <c r="F168" i="4"/>
  <c r="F172" i="4"/>
  <c r="F188" i="4"/>
  <c r="F207" i="4"/>
  <c r="F215" i="4"/>
  <c r="F218" i="4"/>
  <c r="F223" i="4"/>
  <c r="F227" i="4"/>
  <c r="F235" i="4"/>
  <c r="F244" i="4"/>
  <c r="F251" i="4"/>
  <c r="F255" i="4"/>
  <c r="F259" i="4"/>
  <c r="F263" i="4"/>
  <c r="F268" i="4"/>
  <c r="F272" i="4"/>
  <c r="F276" i="4"/>
  <c r="F280" i="4"/>
  <c r="F284" i="4"/>
  <c r="F306" i="4"/>
  <c r="F333" i="4"/>
  <c r="F337" i="4"/>
  <c r="F357" i="4"/>
  <c r="F364" i="4"/>
  <c r="F373" i="4"/>
  <c r="F384" i="4"/>
  <c r="F430" i="4"/>
  <c r="F440" i="4"/>
  <c r="F448" i="4"/>
  <c r="F452" i="4"/>
  <c r="F462" i="4"/>
  <c r="F468" i="4"/>
  <c r="F481" i="4"/>
  <c r="F485" i="4"/>
  <c r="F489" i="4"/>
  <c r="F546" i="4"/>
  <c r="F173" i="4"/>
  <c r="F104" i="4"/>
  <c r="D13" i="1"/>
  <c r="F13" i="1" s="1"/>
  <c r="F39" i="4"/>
  <c r="D15" i="1"/>
  <c r="F15" i="1" s="1"/>
  <c r="F41" i="4"/>
  <c r="D20" i="1"/>
  <c r="F20" i="1" s="1"/>
  <c r="G20" i="1" s="1"/>
  <c r="F53" i="4"/>
  <c r="D33" i="1"/>
  <c r="F33" i="1" s="1"/>
  <c r="F153" i="4"/>
  <c r="F526" i="4"/>
  <c r="F449" i="4"/>
  <c r="F34" i="4"/>
  <c r="D23" i="1"/>
  <c r="F23" i="1" s="1"/>
  <c r="F56" i="4"/>
  <c r="D101" i="1"/>
  <c r="F101" i="1" s="1"/>
  <c r="F517" i="4"/>
  <c r="F125" i="4"/>
  <c r="F539" i="4"/>
  <c r="F519" i="4"/>
  <c r="F30" i="4"/>
  <c r="F33" i="4"/>
  <c r="F35" i="4"/>
  <c r="D14" i="1"/>
  <c r="F14" i="1" s="1"/>
  <c r="G14" i="1" s="1"/>
  <c r="F40" i="4"/>
  <c r="F43" i="4"/>
  <c r="F46" i="4"/>
  <c r="F49" i="4"/>
  <c r="D19" i="1"/>
  <c r="F19" i="1" s="1"/>
  <c r="G19" i="1" s="1"/>
  <c r="F52" i="4"/>
  <c r="D22" i="1"/>
  <c r="F22" i="1" s="1"/>
  <c r="G22" i="1" s="1"/>
  <c r="F55" i="4"/>
  <c r="F58" i="4"/>
  <c r="F61" i="4"/>
  <c r="F63" i="4"/>
  <c r="F65" i="4"/>
  <c r="F72" i="4"/>
  <c r="F74" i="4"/>
  <c r="F76" i="4"/>
  <c r="F78" i="4"/>
  <c r="F80" i="4"/>
  <c r="F82" i="4"/>
  <c r="F86" i="4"/>
  <c r="F88" i="4"/>
  <c r="F90" i="4"/>
  <c r="F92" i="4"/>
  <c r="F94" i="4"/>
  <c r="F96" i="4"/>
  <c r="F98" i="4"/>
  <c r="F101" i="4"/>
  <c r="F107" i="4"/>
  <c r="F109" i="4"/>
  <c r="F111" i="4"/>
  <c r="F115" i="4"/>
  <c r="F117" i="4"/>
  <c r="F119" i="4"/>
  <c r="F122" i="4"/>
  <c r="F128" i="4"/>
  <c r="F130" i="4"/>
  <c r="F133" i="4"/>
  <c r="F138" i="4"/>
  <c r="F140" i="4"/>
  <c r="F143" i="4"/>
  <c r="F145" i="4"/>
  <c r="F148" i="4"/>
  <c r="F150" i="4"/>
  <c r="F499" i="4"/>
  <c r="F501" i="4"/>
  <c r="D95" i="1"/>
  <c r="F95" i="1" s="1"/>
  <c r="F512" i="4"/>
  <c r="F522" i="4"/>
  <c r="F525" i="4"/>
  <c r="F527" i="4"/>
  <c r="F532" i="4"/>
  <c r="F535" i="4"/>
  <c r="F537" i="4"/>
  <c r="F541" i="4"/>
  <c r="F339" i="4"/>
  <c r="F348" i="4"/>
  <c r="F358" i="4"/>
  <c r="F375" i="4"/>
  <c r="F385" i="4"/>
  <c r="F396" i="4"/>
  <c r="F571" i="4"/>
  <c r="F453" i="4"/>
  <c r="F335" i="4"/>
  <c r="F186" i="4"/>
  <c r="F190" i="4"/>
  <c r="F211" i="4"/>
  <c r="F217" i="4"/>
  <c r="F225" i="4"/>
  <c r="F229" i="4"/>
  <c r="F233" i="4"/>
  <c r="F241" i="4"/>
  <c r="F246" i="4"/>
  <c r="F250" i="4"/>
  <c r="F253" i="4"/>
  <c r="F257" i="4"/>
  <c r="F261" i="4"/>
  <c r="F267" i="4"/>
  <c r="F270" i="4"/>
  <c r="F274" i="4"/>
  <c r="F278" i="4"/>
  <c r="F294" i="4"/>
  <c r="F302" i="4"/>
  <c r="F319" i="4"/>
  <c r="F323" i="4"/>
  <c r="F327" i="4"/>
  <c r="F340" i="4"/>
  <c r="F342" i="4"/>
  <c r="F352" i="4"/>
  <c r="F362" i="4"/>
  <c r="F366" i="4"/>
  <c r="F371" i="4"/>
  <c r="F405" i="4"/>
  <c r="F409" i="4"/>
  <c r="F423" i="4"/>
  <c r="F427" i="4"/>
  <c r="F450" i="4"/>
  <c r="F454" i="4"/>
  <c r="F458" i="4"/>
  <c r="F471" i="4"/>
  <c r="F483" i="4"/>
  <c r="F487" i="4"/>
  <c r="F552" i="4"/>
  <c r="F556" i="4"/>
  <c r="F560" i="4"/>
  <c r="F564" i="4"/>
  <c r="D113" i="1"/>
  <c r="F579" i="4"/>
  <c r="F583" i="4"/>
  <c r="F369" i="4"/>
  <c r="F466" i="4"/>
  <c r="F287" i="4"/>
  <c r="F324" i="4"/>
  <c r="F353" i="4"/>
  <c r="F363" i="4"/>
  <c r="F467" i="4"/>
  <c r="F474" i="4"/>
  <c r="F484" i="4"/>
  <c r="F504" i="4"/>
  <c r="D96" i="1"/>
  <c r="F96" i="1" s="1"/>
  <c r="F513" i="4"/>
  <c r="F549" i="4"/>
  <c r="F561" i="4"/>
  <c r="F569" i="4"/>
  <c r="F573" i="4"/>
  <c r="D114" i="1"/>
  <c r="F114" i="1" s="1"/>
  <c r="G114" i="1" s="1"/>
  <c r="F580" i="4"/>
  <c r="F457" i="4"/>
  <c r="F477" i="4"/>
  <c r="D104" i="1"/>
  <c r="F104" i="1" s="1"/>
  <c r="F543" i="4"/>
  <c r="F555" i="4"/>
  <c r="D112" i="1"/>
  <c r="F112" i="1" s="1"/>
  <c r="G112" i="1" s="1"/>
  <c r="F578" i="4"/>
  <c r="F557" i="4"/>
  <c r="F509" i="4"/>
  <c r="F231" i="4"/>
  <c r="F239" i="4"/>
  <c r="F292" i="4"/>
  <c r="F300" i="4"/>
  <c r="F308" i="4"/>
  <c r="D58" i="1"/>
  <c r="F58" i="1" s="1"/>
  <c r="F329" i="4"/>
  <c r="F360" i="4"/>
  <c r="F435" i="4"/>
  <c r="F475" i="4"/>
  <c r="F550" i="4"/>
  <c r="F554" i="4"/>
  <c r="F566" i="4"/>
  <c r="F570" i="4"/>
  <c r="D115" i="1"/>
  <c r="F115" i="1" s="1"/>
  <c r="F581" i="4"/>
  <c r="D117" i="1"/>
  <c r="F117" i="1" s="1"/>
  <c r="F585" i="4"/>
  <c r="F113" i="1"/>
  <c r="G113" i="1" s="1"/>
  <c r="E54" i="4"/>
  <c r="E21" i="1" s="1"/>
  <c r="E18" i="1" s="1"/>
  <c r="E83" i="4"/>
  <c r="D54" i="4"/>
  <c r="E70" i="4"/>
  <c r="D156" i="4"/>
  <c r="F156" i="4" s="1"/>
  <c r="D412" i="4"/>
  <c r="E412" i="4"/>
  <c r="E349" i="4"/>
  <c r="E382" i="4"/>
  <c r="F382" i="4" s="1"/>
  <c r="E210" i="4"/>
  <c r="E209" i="4" s="1"/>
  <c r="E43" i="1" s="1"/>
  <c r="D179" i="4"/>
  <c r="D214" i="4"/>
  <c r="D178" i="4"/>
  <c r="D182" i="4"/>
  <c r="D184" i="4"/>
  <c r="D192" i="4"/>
  <c r="E194" i="4"/>
  <c r="E247" i="4"/>
  <c r="E243" i="4" s="1"/>
  <c r="E47" i="1" s="1"/>
  <c r="D265" i="4"/>
  <c r="E338" i="4"/>
  <c r="D341" i="4"/>
  <c r="E177" i="4"/>
  <c r="E377" i="4"/>
  <c r="E383" i="4"/>
  <c r="D236" i="4"/>
  <c r="D349" i="4"/>
  <c r="E478" i="4"/>
  <c r="E473" i="4" s="1"/>
  <c r="E83" i="1" s="1"/>
  <c r="E175" i="4"/>
  <c r="E179" i="4"/>
  <c r="E192" i="4"/>
  <c r="E197" i="4"/>
  <c r="E214" i="4"/>
  <c r="D383" i="4"/>
  <c r="E236" i="4"/>
  <c r="D398" i="4"/>
  <c r="E398" i="4"/>
  <c r="E249" i="4"/>
  <c r="E290" i="4"/>
  <c r="E242" i="4"/>
  <c r="E238" i="4" s="1"/>
  <c r="E46" i="1" s="1"/>
  <c r="D286" i="4"/>
  <c r="E288" i="4"/>
  <c r="D296" i="4"/>
  <c r="D316" i="4"/>
  <c r="E355" i="4"/>
  <c r="D175" i="4"/>
  <c r="E312" i="4"/>
  <c r="D470" i="4"/>
  <c r="E506" i="4"/>
  <c r="E503" i="4" s="1"/>
  <c r="E176" i="4"/>
  <c r="D177" i="4"/>
  <c r="D181" i="4"/>
  <c r="D249" i="4"/>
  <c r="D290" i="4"/>
  <c r="D69" i="4"/>
  <c r="F69" i="4" s="1"/>
  <c r="D83" i="4"/>
  <c r="E69" i="4"/>
  <c r="D495" i="4"/>
  <c r="D155" i="4"/>
  <c r="E102" i="4"/>
  <c r="E100" i="4" s="1"/>
  <c r="E85" i="4" s="1"/>
  <c r="E472" i="4"/>
  <c r="E82" i="1" s="1"/>
  <c r="E370" i="4"/>
  <c r="E196" i="4"/>
  <c r="D197" i="4"/>
  <c r="D305" i="4"/>
  <c r="D180" i="4"/>
  <c r="E184" i="4"/>
  <c r="D185" i="4"/>
  <c r="D242" i="4"/>
  <c r="E286" i="4"/>
  <c r="D288" i="4"/>
  <c r="E341" i="4"/>
  <c r="D377" i="4"/>
  <c r="E433" i="4"/>
  <c r="D472" i="4"/>
  <c r="E180" i="4"/>
  <c r="D338" i="4"/>
  <c r="F338" i="4" s="1"/>
  <c r="E374" i="4"/>
  <c r="D391" i="4"/>
  <c r="E395" i="4"/>
  <c r="D426" i="4"/>
  <c r="E181" i="4"/>
  <c r="D210" i="4"/>
  <c r="D395" i="4"/>
  <c r="D164" i="4"/>
  <c r="E442" i="4"/>
  <c r="E75" i="1" s="1"/>
  <c r="E163" i="4"/>
  <c r="D247" i="4"/>
  <c r="E305" i="4"/>
  <c r="D297" i="4"/>
  <c r="E111" i="1"/>
  <c r="E97" i="1"/>
  <c r="E495" i="4"/>
  <c r="D195" i="4"/>
  <c r="E281" i="4"/>
  <c r="E277" i="4" s="1"/>
  <c r="E52" i="1" s="1"/>
  <c r="E296" i="4"/>
  <c r="D312" i="4"/>
  <c r="E350" i="4"/>
  <c r="D370" i="4"/>
  <c r="E417" i="4"/>
  <c r="E204" i="4"/>
  <c r="D220" i="4"/>
  <c r="D380" i="4"/>
  <c r="E416" i="4"/>
  <c r="E164" i="4"/>
  <c r="D176" i="4"/>
  <c r="E178" i="4"/>
  <c r="E182" i="4"/>
  <c r="E295" i="4"/>
  <c r="E298" i="4"/>
  <c r="D407" i="4"/>
  <c r="E407" i="4"/>
  <c r="D413" i="4"/>
  <c r="D425" i="4"/>
  <c r="D432" i="4"/>
  <c r="D163" i="4"/>
  <c r="D193" i="4"/>
  <c r="E198" i="4"/>
  <c r="D198" i="4"/>
  <c r="F198" i="4" s="1"/>
  <c r="D206" i="4"/>
  <c r="E265" i="4"/>
  <c r="E264" i="4" s="1"/>
  <c r="E50" i="1" s="1"/>
  <c r="D295" i="4"/>
  <c r="D343" i="4"/>
  <c r="D399" i="4"/>
  <c r="E404" i="4"/>
  <c r="E422" i="4"/>
  <c r="E429" i="4"/>
  <c r="D478" i="4"/>
  <c r="E193" i="4"/>
  <c r="D194" i="4"/>
  <c r="D237" i="4"/>
  <c r="E304" i="4"/>
  <c r="D313" i="4"/>
  <c r="E343" i="4"/>
  <c r="D359" i="4"/>
  <c r="E426" i="4"/>
  <c r="D444" i="4"/>
  <c r="E237" i="4"/>
  <c r="E313" i="4"/>
  <c r="E325" i="4"/>
  <c r="E321" i="4" s="1"/>
  <c r="E57" i="1" s="1"/>
  <c r="E394" i="4"/>
  <c r="D442" i="4"/>
  <c r="E185" i="4"/>
  <c r="D196" i="4"/>
  <c r="D205" i="4"/>
  <c r="E205" i="4"/>
  <c r="D325" i="4"/>
  <c r="D403" i="4"/>
  <c r="D437" i="4"/>
  <c r="D445" i="4"/>
  <c r="E195" i="4"/>
  <c r="E203" i="4"/>
  <c r="D203" i="4"/>
  <c r="D204" i="4"/>
  <c r="E206" i="4"/>
  <c r="E220" i="4"/>
  <c r="D281" i="4"/>
  <c r="E289" i="4"/>
  <c r="D289" i="4"/>
  <c r="F289" i="4" s="1"/>
  <c r="E297" i="4"/>
  <c r="D298" i="4"/>
  <c r="D304" i="4"/>
  <c r="E314" i="4"/>
  <c r="D314" i="4"/>
  <c r="E316" i="4"/>
  <c r="D350" i="4"/>
  <c r="F350" i="4" s="1"/>
  <c r="D355" i="4"/>
  <c r="E359" i="4"/>
  <c r="D374" i="4"/>
  <c r="E380" i="4"/>
  <c r="E378" i="4" s="1"/>
  <c r="E390" i="4"/>
  <c r="D390" i="4"/>
  <c r="E391" i="4"/>
  <c r="D394" i="4"/>
  <c r="E399" i="4"/>
  <c r="E403" i="4"/>
  <c r="D404" i="4"/>
  <c r="F404" i="4" s="1"/>
  <c r="D408" i="4"/>
  <c r="E408" i="4"/>
  <c r="E413" i="4"/>
  <c r="D416" i="4"/>
  <c r="D417" i="4"/>
  <c r="E421" i="4"/>
  <c r="D421" i="4"/>
  <c r="D422" i="4"/>
  <c r="E425" i="4"/>
  <c r="D429" i="4"/>
  <c r="E432" i="4"/>
  <c r="D433" i="4"/>
  <c r="F433" i="4" s="1"/>
  <c r="E437" i="4"/>
  <c r="E73" i="1" s="1"/>
  <c r="E444" i="4"/>
  <c r="E445" i="4"/>
  <c r="E470" i="4"/>
  <c r="E464" i="4" s="1"/>
  <c r="E81" i="1" s="1"/>
  <c r="D344" i="4"/>
  <c r="D548" i="4"/>
  <c r="D271" i="4"/>
  <c r="D514" i="4"/>
  <c r="D480" i="4"/>
  <c r="D456" i="4"/>
  <c r="D496" i="4"/>
  <c r="F496" i="4" s="1"/>
  <c r="D47" i="4"/>
  <c r="D157" i="4"/>
  <c r="D70" i="4"/>
  <c r="F70" i="4" s="1"/>
  <c r="D129" i="4"/>
  <c r="E134" i="4"/>
  <c r="E131" i="4" s="1"/>
  <c r="E496" i="4"/>
  <c r="D112" i="4"/>
  <c r="E112" i="4"/>
  <c r="D102" i="4"/>
  <c r="E155" i="4"/>
  <c r="E47" i="4"/>
  <c r="E45" i="4" s="1"/>
  <c r="E17" i="1" s="1"/>
  <c r="E38" i="4"/>
  <c r="E12" i="1" s="1"/>
  <c r="E129" i="4"/>
  <c r="E126" i="4" s="1"/>
  <c r="E157" i="4"/>
  <c r="D141" i="4"/>
  <c r="E141" i="4"/>
  <c r="N271" i="2"/>
  <c r="D38" i="4"/>
  <c r="D134" i="4"/>
  <c r="D42" i="4"/>
  <c r="E42" i="4"/>
  <c r="E16" i="1" s="1"/>
  <c r="D31" i="4"/>
  <c r="K271" i="2"/>
  <c r="D123" i="4"/>
  <c r="F123" i="4" s="1"/>
  <c r="D136" i="4"/>
  <c r="D283" i="4"/>
  <c r="E166" i="4"/>
  <c r="D361" i="4"/>
  <c r="D507" i="4"/>
  <c r="D565" i="4"/>
  <c r="D60" i="4"/>
  <c r="D25" i="1" s="1"/>
  <c r="E317" i="4"/>
  <c r="E31" i="4"/>
  <c r="E28" i="4" s="1"/>
  <c r="E27" i="4" s="1"/>
  <c r="E10" i="1" s="1"/>
  <c r="E548" i="4"/>
  <c r="D166" i="4"/>
  <c r="F166" i="4" s="1"/>
  <c r="D317" i="4"/>
  <c r="F317" i="4" s="1"/>
  <c r="D365" i="4"/>
  <c r="D252" i="4"/>
  <c r="D170" i="4"/>
  <c r="D447" i="4"/>
  <c r="D523" i="4"/>
  <c r="D577" i="4"/>
  <c r="E283" i="4"/>
  <c r="D334" i="4"/>
  <c r="D503" i="4"/>
  <c r="D258" i="4"/>
  <c r="D439" i="4"/>
  <c r="D582" i="4"/>
  <c r="E334" i="4"/>
  <c r="D57" i="4"/>
  <c r="D221" i="4"/>
  <c r="D497" i="4"/>
  <c r="F497" i="4" s="1"/>
  <c r="D553" i="4"/>
  <c r="D146" i="4"/>
  <c r="D533" i="4"/>
  <c r="D113" i="4"/>
  <c r="D106" i="4"/>
  <c r="D142" i="4"/>
  <c r="E553" i="4"/>
  <c r="E551" i="4" s="1"/>
  <c r="E565" i="4"/>
  <c r="E562" i="4" s="1"/>
  <c r="E577" i="4"/>
  <c r="E170" i="4"/>
  <c r="E258" i="4"/>
  <c r="E49" i="1" s="1"/>
  <c r="E344" i="4"/>
  <c r="E365" i="4"/>
  <c r="E62" i="1" s="1"/>
  <c r="E142" i="4"/>
  <c r="E31" i="1" s="1"/>
  <c r="E497" i="4"/>
  <c r="E106" i="4"/>
  <c r="E57" i="4"/>
  <c r="E24" i="1" s="1"/>
  <c r="E123" i="4"/>
  <c r="E60" i="4"/>
  <c r="E25" i="1" s="1"/>
  <c r="E136" i="4"/>
  <c r="E439" i="4"/>
  <c r="E456" i="4"/>
  <c r="E79" i="1" s="1"/>
  <c r="E507" i="4"/>
  <c r="E533" i="4"/>
  <c r="E531" i="4" s="1"/>
  <c r="E146" i="4"/>
  <c r="E32" i="1" s="1"/>
  <c r="E361" i="4"/>
  <c r="E514" i="4"/>
  <c r="E523" i="4"/>
  <c r="E520" i="4" s="1"/>
  <c r="E480" i="4"/>
  <c r="E84" i="1" s="1"/>
  <c r="E582" i="4"/>
  <c r="E116" i="1" s="1"/>
  <c r="E252" i="4"/>
  <c r="E271" i="4"/>
  <c r="E51" i="1" s="1"/>
  <c r="E447" i="4"/>
  <c r="E78" i="1" s="1"/>
  <c r="E221" i="4"/>
  <c r="E113" i="4"/>
  <c r="E28" i="1" s="1"/>
  <c r="F83" i="4" l="1"/>
  <c r="F155" i="4"/>
  <c r="F175" i="4"/>
  <c r="F390" i="4"/>
  <c r="F314" i="4"/>
  <c r="F196" i="4"/>
  <c r="F163" i="4"/>
  <c r="D28" i="1"/>
  <c r="F28" i="1" s="1"/>
  <c r="G28" i="1" s="1"/>
  <c r="F113" i="4"/>
  <c r="D21" i="1"/>
  <c r="F21" i="1" s="1"/>
  <c r="G21" i="1" s="1"/>
  <c r="F54" i="4"/>
  <c r="D531" i="4"/>
  <c r="F531" i="4" s="1"/>
  <c r="F533" i="4"/>
  <c r="D131" i="4"/>
  <c r="F131" i="4" s="1"/>
  <c r="F134" i="4"/>
  <c r="F141" i="4"/>
  <c r="F112" i="4"/>
  <c r="D31" i="1"/>
  <c r="F31" i="1" s="1"/>
  <c r="G31" i="1" s="1"/>
  <c r="F142" i="4"/>
  <c r="D32" i="1"/>
  <c r="F146" i="4"/>
  <c r="D24" i="1"/>
  <c r="F57" i="4"/>
  <c r="D28" i="4"/>
  <c r="F31" i="4"/>
  <c r="F38" i="4"/>
  <c r="F157" i="4"/>
  <c r="F495" i="4"/>
  <c r="F290" i="4"/>
  <c r="F178" i="4"/>
  <c r="D16" i="1"/>
  <c r="F16" i="1" s="1"/>
  <c r="F42" i="4"/>
  <c r="D126" i="4"/>
  <c r="F126" i="4" s="1"/>
  <c r="F129" i="4"/>
  <c r="F25" i="1"/>
  <c r="G25" i="1" s="1"/>
  <c r="F60" i="4"/>
  <c r="F106" i="4"/>
  <c r="D520" i="4"/>
  <c r="F520" i="4" s="1"/>
  <c r="F523" i="4"/>
  <c r="F136" i="4"/>
  <c r="D100" i="4"/>
  <c r="F102" i="4"/>
  <c r="D45" i="4"/>
  <c r="F47" i="4"/>
  <c r="F416" i="4"/>
  <c r="F203" i="4"/>
  <c r="F312" i="4"/>
  <c r="F377" i="4"/>
  <c r="F192" i="4"/>
  <c r="D97" i="1"/>
  <c r="F97" i="1" s="1"/>
  <c r="F181" i="4"/>
  <c r="F398" i="4"/>
  <c r="F403" i="4"/>
  <c r="F164" i="4"/>
  <c r="F577" i="4"/>
  <c r="F283" i="4"/>
  <c r="F344" i="4"/>
  <c r="F408" i="4"/>
  <c r="F204" i="4"/>
  <c r="F194" i="4"/>
  <c r="F295" i="4"/>
  <c r="F176" i="4"/>
  <c r="F426" i="4"/>
  <c r="F286" i="4"/>
  <c r="F170" i="4"/>
  <c r="F355" i="4"/>
  <c r="F359" i="4"/>
  <c r="F407" i="4"/>
  <c r="F184" i="4"/>
  <c r="D111" i="1"/>
  <c r="F111" i="1" s="1"/>
  <c r="G111" i="1" s="1"/>
  <c r="F252" i="4"/>
  <c r="F417" i="4"/>
  <c r="F394" i="4"/>
  <c r="F445" i="4"/>
  <c r="F220" i="4"/>
  <c r="F288" i="4"/>
  <c r="F334" i="4"/>
  <c r="D551" i="4"/>
  <c r="F551" i="4" s="1"/>
  <c r="F553" i="4"/>
  <c r="F503" i="4"/>
  <c r="D62" i="1"/>
  <c r="F365" i="4"/>
  <c r="F507" i="4"/>
  <c r="F514" i="4"/>
  <c r="D277" i="4"/>
  <c r="F281" i="4"/>
  <c r="D73" i="1"/>
  <c r="F73" i="1" s="1"/>
  <c r="G73" i="1" s="1"/>
  <c r="F437" i="4"/>
  <c r="F313" i="4"/>
  <c r="F193" i="4"/>
  <c r="F391" i="4"/>
  <c r="F182" i="4"/>
  <c r="F412" i="4"/>
  <c r="D378" i="4"/>
  <c r="F378" i="4" s="1"/>
  <c r="F380" i="4"/>
  <c r="D243" i="4"/>
  <c r="F247" i="4"/>
  <c r="D464" i="4"/>
  <c r="F470" i="4"/>
  <c r="F399" i="4"/>
  <c r="F221" i="4"/>
  <c r="F548" i="4"/>
  <c r="F429" i="4"/>
  <c r="D321" i="4"/>
  <c r="F325" i="4"/>
  <c r="F237" i="4"/>
  <c r="F343" i="4"/>
  <c r="F432" i="4"/>
  <c r="F370" i="4"/>
  <c r="D238" i="4"/>
  <c r="F242" i="4"/>
  <c r="F249" i="4"/>
  <c r="F214" i="4"/>
  <c r="D74" i="1"/>
  <c r="F439" i="4"/>
  <c r="D79" i="1"/>
  <c r="F79" i="1" s="1"/>
  <c r="F456" i="4"/>
  <c r="D75" i="1"/>
  <c r="F75" i="1" s="1"/>
  <c r="G75" i="1" s="1"/>
  <c r="F442" i="4"/>
  <c r="F341" i="4"/>
  <c r="F304" i="4"/>
  <c r="F425" i="4"/>
  <c r="F395" i="4"/>
  <c r="F185" i="4"/>
  <c r="F316" i="4"/>
  <c r="D264" i="4"/>
  <c r="F265" i="4"/>
  <c r="F179" i="4"/>
  <c r="F506" i="4"/>
  <c r="D562" i="4"/>
  <c r="F562" i="4" s="1"/>
  <c r="F565" i="4"/>
  <c r="F195" i="4"/>
  <c r="F361" i="4"/>
  <c r="D51" i="1"/>
  <c r="F51" i="1" s="1"/>
  <c r="F271" i="4"/>
  <c r="F422" i="4"/>
  <c r="F374" i="4"/>
  <c r="F298" i="4"/>
  <c r="F205" i="4"/>
  <c r="F444" i="4"/>
  <c r="F413" i="4"/>
  <c r="D209" i="4"/>
  <c r="F210" i="4"/>
  <c r="D82" i="1"/>
  <c r="F82" i="1" s="1"/>
  <c r="F472" i="4"/>
  <c r="F177" i="4"/>
  <c r="F296" i="4"/>
  <c r="F349" i="4"/>
  <c r="F305" i="4"/>
  <c r="D49" i="1"/>
  <c r="F49" i="1" s="1"/>
  <c r="F258" i="4"/>
  <c r="D84" i="1"/>
  <c r="F84" i="1" s="1"/>
  <c r="G84" i="1" s="1"/>
  <c r="F480" i="4"/>
  <c r="F197" i="4"/>
  <c r="D116" i="1"/>
  <c r="F116" i="1" s="1"/>
  <c r="G116" i="1" s="1"/>
  <c r="F582" i="4"/>
  <c r="D78" i="1"/>
  <c r="F447" i="4"/>
  <c r="F421" i="4"/>
  <c r="D473" i="4"/>
  <c r="F478" i="4"/>
  <c r="F206" i="4"/>
  <c r="F297" i="4"/>
  <c r="F180" i="4"/>
  <c r="D381" i="4"/>
  <c r="F383" i="4"/>
  <c r="F236" i="4"/>
  <c r="F62" i="1"/>
  <c r="G62" i="1" s="1"/>
  <c r="F24" i="1"/>
  <c r="D18" i="1"/>
  <c r="F18" i="1" s="1"/>
  <c r="G18" i="1" s="1"/>
  <c r="F32" i="1"/>
  <c r="G32" i="1" s="1"/>
  <c r="E51" i="4"/>
  <c r="D154" i="4"/>
  <c r="E68" i="4"/>
  <c r="D51" i="4"/>
  <c r="D299" i="4"/>
  <c r="D424" i="4"/>
  <c r="E354" i="4"/>
  <c r="E351" i="4" s="1"/>
  <c r="E61" i="1" s="1"/>
  <c r="D232" i="4"/>
  <c r="D493" i="4"/>
  <c r="E29" i="1"/>
  <c r="E232" i="4"/>
  <c r="E45" i="1" s="1"/>
  <c r="E381" i="4"/>
  <c r="E376" i="4" s="1"/>
  <c r="E64" i="1" s="1"/>
  <c r="E347" i="4"/>
  <c r="E331" i="4" s="1"/>
  <c r="E60" i="1" s="1"/>
  <c r="E174" i="4"/>
  <c r="E118" i="1"/>
  <c r="D183" i="4"/>
  <c r="D248" i="4"/>
  <c r="E248" i="4"/>
  <c r="E48" i="1" s="1"/>
  <c r="D347" i="4"/>
  <c r="E183" i="4"/>
  <c r="E299" i="4"/>
  <c r="E55" i="1" s="1"/>
  <c r="D389" i="4"/>
  <c r="D174" i="4"/>
  <c r="D393" i="4"/>
  <c r="D368" i="4"/>
  <c r="E135" i="4"/>
  <c r="E121" i="4" s="1"/>
  <c r="E30" i="1" s="1"/>
  <c r="E368" i="4"/>
  <c r="E63" i="1" s="1"/>
  <c r="D29" i="1"/>
  <c r="E11" i="1"/>
  <c r="E9" i="1" s="1"/>
  <c r="D68" i="4"/>
  <c r="E493" i="4"/>
  <c r="E90" i="1" s="1"/>
  <c r="E431" i="4"/>
  <c r="E428" i="4" s="1"/>
  <c r="E71" i="1" s="1"/>
  <c r="D397" i="4"/>
  <c r="E393" i="4"/>
  <c r="E67" i="1" s="1"/>
  <c r="E213" i="4"/>
  <c r="E44" i="1" s="1"/>
  <c r="E411" i="4"/>
  <c r="D443" i="4"/>
  <c r="E291" i="4"/>
  <c r="E54" i="1" s="1"/>
  <c r="D411" i="4"/>
  <c r="E91" i="1"/>
  <c r="E443" i="4"/>
  <c r="E76" i="1" s="1"/>
  <c r="E282" i="4"/>
  <c r="E53" i="1" s="1"/>
  <c r="E420" i="4"/>
  <c r="D354" i="4"/>
  <c r="E397" i="4"/>
  <c r="E68" i="1" s="1"/>
  <c r="E415" i="4"/>
  <c r="D420" i="4"/>
  <c r="D202" i="4"/>
  <c r="E402" i="4"/>
  <c r="D91" i="1"/>
  <c r="D406" i="4"/>
  <c r="E80" i="1"/>
  <c r="E77" i="1"/>
  <c r="E438" i="4"/>
  <c r="E436" i="4" s="1"/>
  <c r="E74" i="1"/>
  <c r="E72" i="1" s="1"/>
  <c r="D37" i="4"/>
  <c r="D12" i="1"/>
  <c r="F12" i="1" s="1"/>
  <c r="G12" i="1" s="1"/>
  <c r="E37" i="4"/>
  <c r="E36" i="4" s="1"/>
  <c r="E154" i="4"/>
  <c r="E34" i="1" s="1"/>
  <c r="E202" i="4"/>
  <c r="E201" i="4" s="1"/>
  <c r="E42" i="1" s="1"/>
  <c r="D291" i="4"/>
  <c r="D431" i="4"/>
  <c r="D162" i="4"/>
  <c r="D402" i="4"/>
  <c r="E389" i="4"/>
  <c r="E66" i="1" s="1"/>
  <c r="E310" i="4"/>
  <c r="E307" i="4" s="1"/>
  <c r="D191" i="4"/>
  <c r="E406" i="4"/>
  <c r="D310" i="4"/>
  <c r="E191" i="4"/>
  <c r="E40" i="1" s="1"/>
  <c r="D415" i="4"/>
  <c r="D282" i="4"/>
  <c r="D213" i="4"/>
  <c r="E424" i="4"/>
  <c r="E162" i="4"/>
  <c r="D438" i="4"/>
  <c r="D547" i="4"/>
  <c r="E446" i="4"/>
  <c r="E547" i="4"/>
  <c r="E544" i="4" s="1"/>
  <c r="D446" i="4"/>
  <c r="D135" i="4"/>
  <c r="D518" i="4"/>
  <c r="E518" i="4"/>
  <c r="D586" i="4"/>
  <c r="E586" i="4"/>
  <c r="E463" i="4"/>
  <c r="E67" i="4"/>
  <c r="F518" i="4" l="1"/>
  <c r="F411" i="4"/>
  <c r="F68" i="4"/>
  <c r="D34" i="1"/>
  <c r="F34" i="1" s="1"/>
  <c r="G34" i="1" s="1"/>
  <c r="F154" i="4"/>
  <c r="D17" i="1"/>
  <c r="F17" i="1" s="1"/>
  <c r="G17" i="1" s="1"/>
  <c r="F45" i="4"/>
  <c r="D121" i="4"/>
  <c r="F135" i="4"/>
  <c r="F213" i="4"/>
  <c r="D510" i="4"/>
  <c r="F493" i="4"/>
  <c r="D118" i="1"/>
  <c r="F118" i="1" s="1"/>
  <c r="G118" i="1" s="1"/>
  <c r="F446" i="4"/>
  <c r="D36" i="4"/>
  <c r="F37" i="4"/>
  <c r="F29" i="1"/>
  <c r="G29" i="1" s="1"/>
  <c r="F51" i="4"/>
  <c r="D77" i="1"/>
  <c r="D85" i="4"/>
  <c r="F85" i="4" s="1"/>
  <c r="F100" i="4"/>
  <c r="D27" i="4"/>
  <c r="F28" i="4"/>
  <c r="D72" i="1"/>
  <c r="F72" i="1" s="1"/>
  <c r="G72" i="1" s="1"/>
  <c r="F402" i="4"/>
  <c r="F174" i="4"/>
  <c r="F406" i="4"/>
  <c r="F381" i="4"/>
  <c r="F586" i="4"/>
  <c r="E401" i="4"/>
  <c r="D52" i="1"/>
  <c r="F52" i="1" s="1"/>
  <c r="G52" i="1" s="1"/>
  <c r="F277" i="4"/>
  <c r="D66" i="1"/>
  <c r="F66" i="1" s="1"/>
  <c r="G66" i="1" s="1"/>
  <c r="F389" i="4"/>
  <c r="F424" i="4"/>
  <c r="D376" i="4"/>
  <c r="D76" i="1"/>
  <c r="F76" i="1" s="1"/>
  <c r="F443" i="4"/>
  <c r="D55" i="1"/>
  <c r="F299" i="4"/>
  <c r="F78" i="1"/>
  <c r="D40" i="1"/>
  <c r="F191" i="4"/>
  <c r="D351" i="4"/>
  <c r="F354" i="4"/>
  <c r="D53" i="1"/>
  <c r="F53" i="1" s="1"/>
  <c r="G53" i="1" s="1"/>
  <c r="F282" i="4"/>
  <c r="D201" i="4"/>
  <c r="F202" i="4"/>
  <c r="D81" i="1"/>
  <c r="F464" i="4"/>
  <c r="F415" i="4"/>
  <c r="F162" i="4"/>
  <c r="F420" i="4"/>
  <c r="D331" i="4"/>
  <c r="F347" i="4"/>
  <c r="D83" i="1"/>
  <c r="F83" i="1" s="1"/>
  <c r="G83" i="1" s="1"/>
  <c r="F473" i="4"/>
  <c r="D57" i="1"/>
  <c r="F57" i="1" s="1"/>
  <c r="G57" i="1" s="1"/>
  <c r="F321" i="4"/>
  <c r="D47" i="1"/>
  <c r="F47" i="1" s="1"/>
  <c r="F243" i="4"/>
  <c r="D463" i="4"/>
  <c r="F463" i="4" s="1"/>
  <c r="D428" i="4"/>
  <c r="F431" i="4"/>
  <c r="D544" i="4"/>
  <c r="F544" i="4" s="1"/>
  <c r="F547" i="4"/>
  <c r="D307" i="4"/>
  <c r="D200" i="4" s="1"/>
  <c r="F310" i="4"/>
  <c r="D54" i="1"/>
  <c r="F54" i="1" s="1"/>
  <c r="G54" i="1" s="1"/>
  <c r="F291" i="4"/>
  <c r="D68" i="1"/>
  <c r="F68" i="1" s="1"/>
  <c r="G68" i="1" s="1"/>
  <c r="F397" i="4"/>
  <c r="D63" i="1"/>
  <c r="F63" i="1" s="1"/>
  <c r="G63" i="1" s="1"/>
  <c r="F368" i="4"/>
  <c r="D48" i="1"/>
  <c r="F48" i="1" s="1"/>
  <c r="F248" i="4"/>
  <c r="D436" i="4"/>
  <c r="F436" i="4" s="1"/>
  <c r="F438" i="4"/>
  <c r="D67" i="1"/>
  <c r="F67" i="1" s="1"/>
  <c r="G67" i="1" s="1"/>
  <c r="F393" i="4"/>
  <c r="F183" i="4"/>
  <c r="D45" i="1"/>
  <c r="F45" i="1" s="1"/>
  <c r="F232" i="4"/>
  <c r="D43" i="1"/>
  <c r="F43" i="1" s="1"/>
  <c r="F209" i="4"/>
  <c r="D50" i="1"/>
  <c r="F50" i="1" s="1"/>
  <c r="F264" i="4"/>
  <c r="D46" i="1"/>
  <c r="F46" i="1" s="1"/>
  <c r="F238" i="4"/>
  <c r="F74" i="1"/>
  <c r="G74" i="1" s="1"/>
  <c r="F55" i="1"/>
  <c r="G55" i="1" s="1"/>
  <c r="F77" i="1"/>
  <c r="F40" i="1"/>
  <c r="G40" i="1" s="1"/>
  <c r="F91" i="1"/>
  <c r="G91" i="1" s="1"/>
  <c r="D419" i="4"/>
  <c r="E26" i="4"/>
  <c r="D90" i="1"/>
  <c r="D161" i="4"/>
  <c r="D388" i="4"/>
  <c r="E161" i="4"/>
  <c r="E160" i="4" s="1"/>
  <c r="D11" i="1"/>
  <c r="F11" i="1" s="1"/>
  <c r="G11" i="1" s="1"/>
  <c r="E510" i="4"/>
  <c r="F510" i="4" s="1"/>
  <c r="E92" i="1"/>
  <c r="D410" i="4"/>
  <c r="E410" i="4"/>
  <c r="E388" i="4"/>
  <c r="E387" i="4" s="1"/>
  <c r="E69" i="1"/>
  <c r="E59" i="1"/>
  <c r="E419" i="4"/>
  <c r="D70" i="1"/>
  <c r="E200" i="4"/>
  <c r="E56" i="1"/>
  <c r="E41" i="1" s="1"/>
  <c r="D542" i="4"/>
  <c r="F542" i="4" s="1"/>
  <c r="D105" i="1"/>
  <c r="E70" i="1"/>
  <c r="D44" i="1"/>
  <c r="F44" i="1" s="1"/>
  <c r="G44" i="1" s="1"/>
  <c r="E542" i="4"/>
  <c r="E105" i="1"/>
  <c r="E103" i="1" s="1"/>
  <c r="D401" i="4"/>
  <c r="F401" i="4" s="1"/>
  <c r="D69" i="1"/>
  <c r="D516" i="4"/>
  <c r="D102" i="1"/>
  <c r="E66" i="4"/>
  <c r="E158" i="4" s="1"/>
  <c r="E27" i="1"/>
  <c r="E26" i="1" s="1"/>
  <c r="E35" i="1" s="1"/>
  <c r="E516" i="4"/>
  <c r="E102" i="1"/>
  <c r="E100" i="1" s="1"/>
  <c r="E330" i="4"/>
  <c r="D30" i="1" l="1"/>
  <c r="F30" i="1" s="1"/>
  <c r="G30" i="1" s="1"/>
  <c r="F121" i="4"/>
  <c r="F419" i="4"/>
  <c r="D26" i="4"/>
  <c r="F26" i="4" s="1"/>
  <c r="F36" i="4"/>
  <c r="F516" i="4"/>
  <c r="D10" i="1"/>
  <c r="F10" i="1" s="1"/>
  <c r="G10" i="1" s="1"/>
  <c r="F27" i="4"/>
  <c r="D67" i="4"/>
  <c r="F200" i="4"/>
  <c r="D387" i="4"/>
  <c r="F387" i="4" s="1"/>
  <c r="F388" i="4"/>
  <c r="D39" i="1"/>
  <c r="F161" i="4"/>
  <c r="D61" i="1"/>
  <c r="F61" i="1" s="1"/>
  <c r="G61" i="1" s="1"/>
  <c r="F351" i="4"/>
  <c r="F410" i="4"/>
  <c r="D60" i="1"/>
  <c r="F331" i="4"/>
  <c r="D330" i="4"/>
  <c r="F330" i="4" s="1"/>
  <c r="F56" i="1"/>
  <c r="G56" i="1" s="1"/>
  <c r="F307" i="4"/>
  <c r="D64" i="1"/>
  <c r="F64" i="1" s="1"/>
  <c r="G64" i="1" s="1"/>
  <c r="F376" i="4"/>
  <c r="F81" i="1"/>
  <c r="D80" i="1"/>
  <c r="F80" i="1" s="1"/>
  <c r="G80" i="1" s="1"/>
  <c r="F70" i="1"/>
  <c r="G70" i="1" s="1"/>
  <c r="D71" i="1"/>
  <c r="F71" i="1" s="1"/>
  <c r="G71" i="1" s="1"/>
  <c r="F428" i="4"/>
  <c r="D42" i="1"/>
  <c r="F42" i="1" s="1"/>
  <c r="F201" i="4"/>
  <c r="F105" i="1"/>
  <c r="G105" i="1" s="1"/>
  <c r="F69" i="1"/>
  <c r="G69" i="1" s="1"/>
  <c r="D92" i="1"/>
  <c r="F92" i="1" s="1"/>
  <c r="G92" i="1" s="1"/>
  <c r="F90" i="1"/>
  <c r="G90" i="1" s="1"/>
  <c r="F102" i="1"/>
  <c r="G102" i="1" s="1"/>
  <c r="E39" i="1"/>
  <c r="E38" i="1" s="1"/>
  <c r="D160" i="4"/>
  <c r="F160" i="4" s="1"/>
  <c r="D38" i="1"/>
  <c r="D103" i="1"/>
  <c r="F103" i="1" s="1"/>
  <c r="G103" i="1" s="1"/>
  <c r="D9" i="1"/>
  <c r="F9" i="1" s="1"/>
  <c r="G9" i="1" s="1"/>
  <c r="D100" i="1"/>
  <c r="F100" i="1" s="1"/>
  <c r="G100" i="1" s="1"/>
  <c r="E574" i="4"/>
  <c r="E386" i="4"/>
  <c r="D574" i="4"/>
  <c r="E65" i="1"/>
  <c r="D65" i="1"/>
  <c r="E106" i="1"/>
  <c r="E199" i="4"/>
  <c r="D386" i="4" l="1"/>
  <c r="F386" i="4" s="1"/>
  <c r="F574" i="4"/>
  <c r="D199" i="4"/>
  <c r="F199" i="4" s="1"/>
  <c r="F67" i="4"/>
  <c r="D66" i="4"/>
  <c r="D27" i="1"/>
  <c r="F65" i="1"/>
  <c r="G65" i="1" s="1"/>
  <c r="D59" i="1"/>
  <c r="F59" i="1" s="1"/>
  <c r="G59" i="1" s="1"/>
  <c r="F60" i="1"/>
  <c r="G60" i="1" s="1"/>
  <c r="D41" i="1"/>
  <c r="F41" i="1" s="1"/>
  <c r="G41" i="1" s="1"/>
  <c r="F38" i="1"/>
  <c r="G38" i="1" s="1"/>
  <c r="F39" i="1"/>
  <c r="G39" i="1" s="1"/>
  <c r="E85" i="1"/>
  <c r="E87" i="1" s="1"/>
  <c r="E108" i="1" s="1"/>
  <c r="E120" i="1" s="1"/>
  <c r="D106" i="1"/>
  <c r="F106" i="1" s="1"/>
  <c r="G106" i="1" s="1"/>
  <c r="E575" i="4"/>
  <c r="E587" i="4" s="1"/>
  <c r="D491" i="4" l="1"/>
  <c r="F491" i="4" s="1"/>
  <c r="F27" i="1"/>
  <c r="G27" i="1" s="1"/>
  <c r="D26" i="1"/>
  <c r="D158" i="4"/>
  <c r="F158" i="4" s="1"/>
  <c r="F66" i="4"/>
  <c r="D85" i="1"/>
  <c r="F85" i="1" s="1"/>
  <c r="G85" i="1" s="1"/>
  <c r="D575" i="4" l="1"/>
  <c r="D587" i="4" s="1"/>
  <c r="F587" i="4" s="1"/>
  <c r="F26" i="1"/>
  <c r="G26" i="1" s="1"/>
  <c r="D35" i="1"/>
  <c r="F35" i="1" s="1"/>
  <c r="G35" i="1" s="1"/>
  <c r="F575" i="4" l="1"/>
  <c r="D87" i="1"/>
  <c r="D108" i="1" s="1"/>
  <c r="F108" i="1" s="1"/>
  <c r="G108" i="1" s="1"/>
  <c r="O272" i="2"/>
  <c r="O273" i="2" s="1"/>
  <c r="N1022" i="3"/>
  <c r="N272" i="2" s="1"/>
  <c r="N273" i="2" s="1"/>
  <c r="M1022" i="3"/>
  <c r="M272" i="2" s="1"/>
  <c r="M273" i="2" s="1"/>
  <c r="L272" i="2"/>
  <c r="L273" i="2" s="1"/>
  <c r="K272" i="2"/>
  <c r="K273" i="2" s="1"/>
  <c r="D120" i="1" l="1"/>
  <c r="F120" i="1" s="1"/>
  <c r="P272" i="2"/>
  <c r="P271" i="2"/>
  <c r="P273" i="2" l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sharedStrings.xml><?xml version="1.0" encoding="utf-8"?>
<sst xmlns="http://schemas.openxmlformats.org/spreadsheetml/2006/main" count="4974" uniqueCount="3537">
  <si>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</si>
  <si>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</si>
  <si>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</si>
  <si>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</si>
  <si>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</si>
  <si>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</si>
  <si>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</si>
  <si>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</si>
  <si>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</si>
  <si>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</si>
  <si>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</si>
  <si>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</si>
  <si>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</si>
  <si>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</si>
  <si>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</si>
  <si>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</si>
  <si>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</si>
  <si>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</si>
  <si>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</si>
  <si>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</si>
  <si>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</si>
  <si>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</si>
  <si>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</si>
  <si>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</si>
  <si>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</si>
  <si>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</si>
  <si>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</si>
  <si>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</si>
  <si>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</si>
  <si>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</si>
  <si>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</si>
  <si>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</si>
  <si>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</si>
  <si>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</si>
  <si>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</si>
  <si>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</si>
  <si>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</si>
  <si>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</si>
  <si>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</si>
  <si>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</si>
  <si>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</si>
  <si>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</si>
  <si>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</si>
  <si>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</si>
  <si>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</si>
  <si>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</si>
  <si>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</si>
  <si>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</si>
  <si>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</si>
  <si>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</si>
  <si>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</si>
  <si>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</si>
  <si>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</si>
  <si>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</si>
  <si>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</si>
  <si>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</si>
  <si>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</si>
  <si>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</si>
  <si>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</si>
  <si>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</si>
  <si>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</si>
  <si>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</si>
  <si>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</si>
  <si>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</si>
  <si>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</si>
  <si>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</si>
  <si>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</si>
  <si>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</si>
  <si>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</si>
  <si>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</si>
  <si>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</si>
  <si>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</si>
  <si>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</si>
  <si>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</si>
  <si>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</si>
  <si>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</si>
  <si>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</si>
  <si>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</si>
  <si>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</si>
  <si>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</si>
  <si>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</si>
  <si>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</si>
  <si>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</si>
  <si>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</si>
  <si>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</si>
  <si>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</si>
  <si>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</si>
  <si>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</si>
  <si>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</si>
  <si>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</si>
  <si>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</si>
  <si>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</si>
  <si>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</si>
  <si>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</si>
  <si>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</si>
  <si>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</si>
  <si>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</si>
  <si>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</si>
  <si>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</si>
  <si>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</si>
  <si>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</si>
  <si>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</si>
  <si>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</si>
  <si>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</si>
  <si>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</si>
  <si>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</si>
  <si>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</si>
  <si>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</si>
  <si>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</si>
  <si>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</si>
  <si>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</si>
  <si>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</si>
  <si>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</si>
  <si>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</si>
  <si>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</si>
  <si>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</si>
  <si>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</si>
  <si>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</si>
  <si>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</si>
  <si>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</si>
  <si>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</si>
  <si>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</si>
  <si>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</si>
  <si>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</si>
  <si>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</si>
  <si>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</si>
  <si>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</si>
  <si>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</si>
  <si>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</si>
  <si>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</si>
  <si>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</si>
  <si>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</si>
  <si>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</si>
  <si>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</si>
  <si>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</si>
  <si>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</si>
  <si>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</si>
  <si>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</si>
  <si>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</si>
  <si>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</si>
  <si>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</si>
  <si>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</si>
  <si>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</si>
  <si>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</si>
  <si>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</si>
  <si>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</si>
  <si>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</si>
  <si>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</si>
  <si>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</si>
  <si>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</si>
  <si>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</si>
  <si>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</si>
  <si>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</si>
  <si>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</si>
  <si>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</si>
  <si>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</si>
  <si>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</si>
  <si>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</si>
  <si>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</si>
  <si>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</si>
  <si>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</si>
  <si>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</si>
  <si>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</si>
  <si>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</si>
  <si>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</si>
  <si>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</si>
  <si>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</si>
  <si>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</si>
  <si>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</si>
  <si>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</si>
  <si>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</si>
  <si>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</si>
  <si>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</si>
  <si>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</si>
  <si>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</si>
  <si>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</si>
  <si>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</si>
  <si>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</si>
  <si>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</si>
  <si>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</si>
  <si>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</si>
  <si>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</si>
  <si>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</si>
  <si>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</si>
  <si>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</si>
  <si>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</si>
  <si>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</si>
  <si>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</si>
  <si>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</si>
  <si>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</si>
  <si>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</si>
  <si>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</si>
  <si>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</si>
  <si>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</si>
  <si>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</si>
  <si>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</si>
  <si>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</si>
  <si>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</si>
  <si>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</si>
  <si>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</si>
  <si>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</si>
  <si>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</si>
  <si>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</si>
  <si>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</si>
  <si>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</si>
  <si>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</si>
  <si>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</si>
  <si>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</si>
  <si>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</si>
  <si>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</si>
  <si>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</si>
  <si>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</si>
  <si>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</si>
  <si>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</si>
  <si>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</si>
  <si>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</si>
  <si>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</si>
  <si>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</si>
  <si>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</si>
  <si>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</si>
  <si>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</si>
  <si>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</si>
  <si>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</si>
  <si>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</si>
  <si>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</si>
  <si>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</si>
  <si>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</si>
  <si>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</si>
  <si>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</si>
  <si>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</si>
  <si>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</si>
  <si>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</si>
  <si>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</si>
  <si>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</si>
  <si>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</si>
  <si>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</si>
  <si>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</si>
  <si>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</si>
  <si>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</si>
  <si>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</si>
  <si>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</si>
  <si>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</si>
  <si>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</si>
  <si>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</si>
  <si>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</si>
  <si>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</si>
  <si>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</si>
  <si>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</si>
  <si>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</si>
  <si>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</si>
  <si>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</si>
  <si>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</si>
  <si>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</si>
  <si>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</si>
  <si>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</si>
  <si>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</si>
  <si>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</si>
  <si>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</si>
  <si>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</si>
  <si>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</si>
  <si>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</si>
  <si>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</si>
  <si>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</si>
  <si>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</si>
  <si>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</si>
  <si>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</si>
  <si>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</si>
  <si>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</si>
  <si>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</si>
  <si>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</si>
  <si>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</si>
  <si>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</si>
  <si>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</si>
  <si>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</si>
  <si>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</si>
  <si>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</si>
  <si>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</si>
  <si>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</si>
  <si>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</si>
  <si>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</si>
  <si>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</si>
  <si>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</si>
  <si>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</si>
  <si>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</si>
  <si>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</si>
  <si>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</si>
  <si>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</si>
  <si>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</si>
  <si>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</si>
  <si>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</si>
  <si>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</si>
  <si>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</si>
  <si>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</si>
  <si>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</si>
  <si>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</si>
  <si>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</si>
  <si>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</si>
  <si>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</si>
  <si>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</si>
  <si>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</si>
  <si>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</si>
  <si>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</si>
  <si>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</si>
  <si>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</si>
  <si>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</si>
  <si>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</si>
  <si>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</si>
  <si>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</si>
  <si>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</si>
  <si>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</si>
  <si>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</si>
  <si>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</si>
  <si>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</si>
  <si>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</si>
  <si>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</si>
  <si>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</si>
  <si>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</si>
  <si>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</si>
  <si>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</si>
  <si>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</si>
  <si>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</si>
  <si>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</si>
  <si>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</si>
  <si>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</si>
  <si>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</si>
  <si>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</si>
  <si>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</si>
  <si>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</si>
  <si>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</si>
  <si>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</si>
  <si>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</si>
  <si>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</si>
  <si>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</si>
  <si>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</si>
  <si>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</si>
  <si>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</si>
  <si>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</si>
  <si>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</si>
  <si>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</si>
  <si>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</si>
  <si>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</si>
  <si>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</si>
  <si>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</si>
  <si>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</si>
  <si>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</si>
  <si>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</si>
  <si>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</si>
  <si>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</si>
  <si>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</si>
  <si>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</si>
  <si>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</si>
  <si>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</si>
  <si>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</si>
  <si>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</si>
  <si>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</si>
  <si>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</si>
  <si>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</si>
  <si>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</si>
  <si>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</si>
  <si>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</si>
  <si>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</si>
  <si>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</si>
  <si>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</si>
  <si>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</si>
  <si>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</si>
  <si>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</si>
  <si>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</si>
  <si>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</si>
  <si>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</si>
  <si>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</si>
  <si>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</si>
  <si>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</si>
  <si>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</si>
  <si>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</si>
  <si>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</si>
  <si>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</si>
  <si>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</si>
  <si>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</si>
  <si>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</si>
  <si>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</si>
  <si>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</si>
  <si>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</si>
  <si>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</si>
  <si>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</si>
  <si>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</si>
  <si>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</si>
  <si>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</si>
  <si>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</si>
  <si>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</si>
  <si>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</si>
  <si>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</si>
  <si>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</si>
  <si>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</si>
  <si>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</si>
  <si>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</si>
  <si>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</si>
  <si>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</si>
  <si>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</si>
  <si>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</si>
  <si>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</si>
  <si>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</si>
  <si>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</si>
  <si>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</si>
  <si>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</si>
  <si>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</si>
  <si>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</si>
  <si>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</si>
  <si>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</si>
  <si>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</si>
  <si>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</si>
  <si>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</si>
  <si>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</si>
  <si>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</si>
  <si>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</si>
  <si>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</si>
  <si>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</si>
  <si>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</si>
  <si>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</si>
  <si>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</si>
  <si>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</si>
  <si>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</si>
  <si>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</si>
  <si>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</si>
  <si>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</si>
  <si>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</si>
  <si>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</si>
  <si>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</si>
  <si>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</si>
  <si>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</si>
  <si>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</si>
  <si>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</si>
  <si>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</si>
  <si>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</si>
  <si>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</si>
  <si>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</si>
  <si>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</si>
  <si>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</si>
  <si>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</si>
  <si>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</si>
  <si>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</si>
  <si>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</si>
  <si>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</si>
  <si>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</si>
  <si>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</si>
  <si>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</si>
  <si>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</si>
  <si>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</si>
  <si>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</si>
  <si>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</si>
  <si>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</si>
  <si>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</si>
  <si>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</si>
  <si>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</si>
  <si>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</si>
  <si>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</si>
  <si>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</si>
  <si>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</si>
  <si>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</si>
  <si>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</si>
  <si>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</si>
  <si>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</si>
  <si>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</si>
  <si>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</si>
  <si>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</si>
  <si>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</si>
  <si>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</si>
  <si>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</si>
  <si>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</si>
  <si>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</si>
  <si>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</si>
  <si>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</si>
  <si>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</si>
  <si>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</si>
  <si>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</si>
  <si>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</si>
  <si>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</si>
  <si>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</si>
  <si>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</si>
  <si>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</si>
  <si>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</si>
  <si>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</si>
  <si>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</si>
  <si>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</si>
  <si>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</si>
  <si>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</si>
  <si>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</si>
  <si>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</si>
  <si>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</si>
  <si>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</si>
  <si>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</si>
  <si>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</si>
  <si>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</si>
  <si>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</si>
  <si>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</si>
  <si>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</si>
  <si>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</si>
  <si>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</si>
  <si>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</si>
  <si>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</si>
  <si>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</si>
  <si>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</si>
  <si>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</si>
  <si>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</si>
  <si>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</si>
  <si>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</si>
  <si>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</si>
  <si>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</si>
  <si>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</si>
  <si>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</si>
  <si>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</si>
  <si>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</si>
  <si>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</si>
  <si>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</si>
  <si>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</si>
  <si>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</si>
  <si>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</si>
  <si>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</si>
  <si>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</si>
  <si>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</si>
  <si>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</si>
  <si>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</si>
  <si>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</si>
  <si>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</si>
  <si>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</si>
  <si>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</si>
  <si>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</si>
  <si>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</si>
  <si>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</si>
  <si>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</si>
  <si>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</si>
  <si>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</si>
  <si>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</si>
  <si>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</si>
  <si>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</si>
  <si>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</si>
  <si>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</si>
  <si>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</si>
  <si>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</si>
  <si>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</si>
  <si>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</si>
  <si>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</si>
  <si>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</si>
  <si>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</si>
  <si>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</si>
  <si>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</si>
  <si>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</si>
  <si>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</si>
  <si>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</si>
  <si>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</si>
  <si>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</si>
  <si>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</si>
  <si>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</si>
  <si>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</si>
  <si>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</si>
  <si>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</si>
  <si>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</si>
  <si>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</si>
  <si>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</si>
  <si>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</si>
  <si>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</si>
  <si>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</si>
  <si>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</si>
  <si>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</si>
  <si>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</si>
  <si>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</si>
  <si>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</si>
  <si>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</si>
  <si>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</si>
  <si>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</si>
  <si>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</si>
  <si>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</si>
  <si>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</si>
  <si>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</si>
  <si>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</si>
  <si>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</si>
  <si>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</si>
  <si>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</si>
  <si>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</si>
  <si>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</si>
  <si>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</si>
  <si>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</si>
  <si>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</si>
  <si>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</si>
  <si>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</si>
  <si>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</si>
  <si>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</si>
  <si>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</si>
  <si>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</si>
  <si>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</si>
  <si>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</si>
  <si>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</si>
  <si>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</si>
  <si>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</si>
  <si>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</si>
  <si>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</si>
  <si>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</si>
  <si>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</si>
  <si>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</si>
  <si>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</si>
  <si>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</si>
  <si>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</si>
  <si>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</si>
  <si>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</si>
  <si>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</si>
  <si>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</si>
  <si>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</si>
  <si>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</si>
  <si>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</si>
  <si>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</si>
  <si>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</si>
  <si>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</si>
  <si>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</si>
  <si>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</si>
  <si>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</si>
  <si>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</si>
  <si>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</si>
  <si>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</si>
  <si>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</si>
  <si>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</si>
  <si>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</si>
  <si>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</si>
  <si>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</si>
  <si>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</si>
  <si>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</si>
  <si>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</si>
  <si>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</si>
  <si>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</si>
  <si>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</si>
  <si>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</si>
  <si>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</si>
  <si>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</si>
  <si>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</si>
  <si>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</si>
  <si>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</si>
  <si>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</si>
  <si>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</si>
  <si>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</si>
  <si>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</si>
  <si>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</si>
  <si>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</si>
  <si>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</si>
  <si>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</si>
  <si>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</si>
  <si>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</si>
  <si>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</si>
  <si>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</si>
  <si>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</si>
  <si>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</si>
  <si>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</si>
  <si>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</si>
  <si>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</si>
  <si>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</si>
  <si>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</si>
  <si>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</si>
  <si>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</si>
  <si>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</si>
  <si>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</si>
  <si>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</si>
  <si>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</si>
  <si>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</si>
  <si>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</si>
  <si>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</si>
  <si>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</si>
  <si>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</si>
  <si>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</si>
  <si>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</si>
  <si>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</si>
  <si>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</si>
  <si>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</si>
  <si>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</si>
  <si>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</si>
  <si>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</si>
  <si>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</si>
  <si>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</si>
  <si>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</si>
  <si>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</si>
  <si>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</si>
  <si>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</si>
  <si>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</si>
  <si>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</si>
  <si>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</si>
  <si>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</si>
  <si>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</si>
  <si>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</si>
  <si>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</si>
  <si>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</si>
  <si>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</si>
  <si>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</si>
  <si>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</si>
  <si>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</si>
  <si>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</si>
  <si>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</si>
  <si>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</si>
  <si>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</si>
  <si>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</si>
  <si>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</si>
  <si>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</si>
  <si>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</si>
  <si>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</si>
  <si>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</si>
  <si>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</si>
  <si>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</si>
  <si>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</si>
  <si>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</si>
  <si>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</si>
  <si>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</si>
  <si>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</si>
  <si>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</si>
  <si>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</si>
  <si>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</si>
  <si>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</si>
  <si>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</si>
  <si>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</si>
  <si>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</si>
  <si>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</si>
  <si>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</si>
  <si>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</si>
  <si>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</si>
  <si>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</si>
  <si>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</si>
  <si>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</si>
  <si>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</si>
  <si>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</si>
  <si>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</si>
  <si>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</si>
  <si>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</si>
  <si>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</si>
  <si>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</si>
  <si>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</si>
  <si>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</si>
  <si>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</si>
  <si>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</si>
  <si>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</si>
  <si>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</si>
  <si>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</si>
  <si>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</si>
  <si>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</si>
  <si>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</si>
  <si>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</si>
  <si>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</si>
  <si>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</si>
  <si>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</si>
  <si>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</si>
  <si>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</si>
  <si>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</si>
  <si>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</si>
  <si>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</si>
  <si>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</si>
  <si>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</si>
  <si>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</si>
  <si>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</si>
  <si>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</si>
  <si>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</si>
  <si>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</si>
  <si>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</si>
  <si>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</si>
  <si>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</si>
  <si>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</si>
  <si>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</si>
  <si>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</si>
  <si>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</si>
  <si>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</si>
  <si>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</si>
  <si>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</si>
  <si>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</si>
  <si>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</si>
  <si>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</si>
  <si>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</si>
  <si>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</si>
  <si>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</si>
  <si>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</si>
  <si>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</si>
  <si>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</si>
  <si>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</si>
  <si>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</si>
  <si>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</si>
  <si>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</si>
  <si>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</si>
  <si>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</si>
  <si>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</si>
  <si>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</si>
  <si>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</si>
  <si>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</si>
  <si>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</si>
  <si>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</si>
  <si>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</si>
  <si>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</si>
  <si>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</si>
  <si>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</si>
  <si>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</si>
  <si>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</si>
  <si>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</si>
  <si>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</si>
  <si>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</si>
  <si>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</si>
  <si>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</si>
  <si>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</si>
  <si>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</si>
  <si>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</si>
  <si>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</si>
  <si>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</si>
  <si>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</si>
  <si>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</si>
  <si>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</si>
  <si>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</si>
  <si>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</si>
  <si>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</si>
  <si>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</si>
  <si>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</si>
  <si>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</si>
  <si>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</si>
  <si>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</si>
  <si>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</si>
  <si>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</si>
  <si>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</si>
  <si>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</si>
  <si>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</si>
  <si>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</si>
  <si>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</si>
  <si>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</si>
  <si>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</si>
  <si>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</si>
  <si>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</si>
  <si>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</si>
  <si>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</si>
  <si>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</si>
  <si>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</si>
  <si>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</si>
  <si>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</si>
  <si>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</si>
  <si>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</si>
  <si>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</si>
  <si>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</si>
  <si>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</si>
  <si>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</si>
  <si>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</si>
  <si>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</si>
  <si>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</si>
  <si>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</si>
  <si>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</si>
  <si>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</si>
  <si>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</si>
  <si>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</si>
  <si>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</si>
  <si>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</si>
  <si>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</si>
  <si>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</si>
  <si>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</si>
  <si>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</si>
  <si>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</si>
  <si>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</si>
  <si>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</si>
  <si>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</si>
  <si>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</si>
  <si>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</si>
  <si>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</si>
  <si>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</si>
  <si>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</si>
  <si>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</si>
  <si>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</si>
  <si>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</si>
  <si>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</si>
  <si>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</si>
  <si>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</si>
  <si>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</si>
  <si>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</si>
  <si>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</si>
  <si>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</si>
  <si>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</si>
  <si>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</si>
  <si>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</si>
  <si>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</si>
  <si>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</si>
  <si>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</si>
  <si>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</si>
  <si>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</si>
  <si>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</si>
  <si>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</si>
  <si>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</si>
  <si>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</si>
  <si>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</si>
  <si>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</si>
  <si>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</si>
  <si>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</si>
  <si>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</si>
  <si>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</si>
  <si>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</si>
  <si>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</si>
  <si>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</si>
  <si>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</si>
  <si>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</si>
  <si>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</si>
  <si>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</si>
  <si>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</si>
  <si>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</si>
  <si>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</si>
  <si>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</si>
  <si>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</si>
  <si>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</si>
  <si>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</si>
  <si>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</si>
  <si>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</si>
  <si>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</si>
  <si>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</si>
  <si>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</si>
  <si>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</si>
  <si>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</si>
  <si>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</si>
  <si>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</si>
  <si>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</si>
  <si>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</si>
  <si>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</si>
  <si>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</si>
  <si>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</si>
  <si>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</si>
  <si>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</si>
  <si>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</si>
  <si>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</si>
  <si>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</si>
  <si>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</si>
  <si>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</si>
  <si>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</si>
  <si>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</si>
  <si>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</si>
  <si>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</si>
  <si>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</si>
  <si>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</si>
  <si>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</si>
  <si>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</si>
  <si>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</si>
  <si>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</si>
  <si>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</si>
  <si>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</si>
  <si>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</si>
  <si>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</si>
  <si>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</si>
  <si>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</si>
  <si>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</si>
  <si>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</si>
  <si>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</si>
  <si>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</si>
  <si>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</si>
  <si>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</si>
  <si>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</si>
  <si>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</si>
  <si>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</si>
  <si>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</si>
  <si>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</si>
  <si>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</si>
  <si>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</si>
  <si>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</si>
  <si>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</si>
  <si>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</si>
  <si>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</si>
  <si>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</si>
  <si>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</si>
  <si>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</si>
  <si>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</si>
  <si>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</si>
  <si>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</si>
  <si>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</si>
  <si>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</si>
  <si>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</si>
  <si>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</si>
  <si>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</si>
  <si>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</si>
  <si>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</si>
  <si>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</si>
  <si>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</si>
  <si>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</si>
  <si>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</si>
  <si>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</si>
  <si>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</si>
  <si>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</si>
  <si>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</si>
  <si>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</si>
  <si>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</si>
  <si>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</si>
  <si>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</si>
  <si>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</si>
  <si>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</si>
  <si>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</si>
  <si>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</si>
  <si>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</si>
  <si>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</si>
  <si>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</si>
  <si>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</si>
  <si>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</si>
  <si>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</si>
  <si>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</si>
  <si>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</si>
  <si>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</si>
  <si>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</si>
  <si>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</si>
  <si>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</si>
  <si>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</si>
  <si>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</si>
  <si>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</si>
  <si>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</si>
  <si>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</si>
  <si>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</si>
  <si>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</si>
  <si>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</si>
  <si>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</si>
  <si>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</si>
  <si>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</si>
  <si>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</si>
  <si>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</si>
  <si>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</si>
  <si>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</si>
  <si>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</si>
  <si>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</si>
  <si>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</si>
  <si>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</si>
  <si>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</si>
  <si>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</si>
  <si>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</si>
  <si>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</si>
  <si>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</si>
  <si>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</si>
  <si>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</si>
  <si>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</si>
  <si>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</si>
  <si>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</si>
  <si>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</si>
  <si>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</si>
  <si>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</si>
  <si>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</si>
  <si>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</si>
  <si>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</si>
  <si>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</si>
  <si>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</si>
  <si>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</si>
  <si>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</si>
  <si>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</si>
  <si>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</si>
  <si>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</si>
  <si>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</si>
  <si>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</si>
  <si>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</si>
  <si>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</si>
  <si>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</si>
  <si>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</si>
  <si>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</si>
  <si>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</si>
  <si>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</si>
  <si>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</si>
  <si>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</si>
  <si>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</si>
  <si>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</si>
  <si>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</si>
  <si>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</si>
  <si>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</si>
  <si>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</si>
  <si>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</si>
  <si>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</si>
  <si>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</si>
  <si>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</si>
  <si>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</si>
  <si>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</si>
  <si>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</si>
  <si>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</si>
  <si>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</si>
  <si>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</si>
  <si>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</si>
  <si>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</si>
  <si>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</si>
  <si>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</si>
  <si>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</si>
  <si>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</si>
  <si>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</si>
  <si>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</si>
  <si>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</si>
  <si>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</si>
  <si>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</si>
  <si>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</si>
  <si>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</si>
  <si>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</si>
  <si>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</si>
  <si>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</si>
  <si>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</si>
  <si>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</si>
  <si>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</si>
  <si>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</si>
  <si>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</si>
  <si>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</si>
  <si>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</si>
  <si>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</si>
  <si>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</si>
  <si>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</si>
  <si>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</si>
  <si>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</si>
  <si>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</si>
  <si>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</si>
  <si>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</si>
  <si>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</si>
  <si>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</si>
  <si>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</si>
  <si>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</si>
  <si>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</si>
  <si>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</si>
  <si>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</si>
  <si>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</si>
  <si>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</si>
  <si>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</si>
  <si>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</si>
  <si>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</si>
  <si>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</si>
  <si>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</si>
  <si>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</si>
  <si>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</si>
  <si>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</si>
  <si>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</si>
  <si>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</si>
  <si>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</si>
  <si>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</si>
  <si>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</si>
  <si>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</si>
  <si>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</si>
  <si>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</si>
  <si>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</si>
  <si>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</si>
  <si>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</si>
  <si>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</si>
  <si>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</si>
  <si>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</si>
  <si>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</si>
  <si>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</si>
  <si>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</si>
  <si>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</si>
  <si>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</si>
  <si>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</si>
  <si>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</si>
  <si>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</si>
  <si>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</si>
  <si>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</si>
  <si>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</si>
  <si>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</si>
  <si>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</si>
  <si>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</si>
  <si>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</si>
  <si>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</si>
  <si>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</si>
  <si>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</si>
  <si>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</si>
  <si>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</si>
  <si>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</si>
  <si>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</si>
  <si>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</si>
  <si>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</si>
  <si>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</si>
  <si>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</si>
  <si>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</si>
  <si>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</si>
  <si>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</si>
  <si>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</si>
  <si>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</si>
  <si>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</si>
  <si>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</si>
  <si>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</si>
  <si>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</si>
  <si>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</si>
  <si>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</si>
  <si>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</si>
  <si>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</si>
  <si>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</si>
  <si>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</si>
  <si>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</si>
  <si>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</si>
  <si>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</si>
  <si>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</si>
  <si>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</si>
  <si>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</si>
  <si>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</si>
  <si>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</si>
  <si>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</si>
  <si>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</si>
  <si>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</si>
  <si>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</si>
  <si>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</si>
  <si>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</si>
  <si>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</si>
  <si>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</si>
  <si>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</si>
  <si>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</si>
  <si>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</si>
  <si>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</si>
  <si>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</si>
  <si>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</si>
  <si>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</si>
  <si>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</si>
  <si>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</si>
  <si>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</si>
  <si>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</si>
  <si>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</si>
  <si>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</si>
  <si>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</si>
  <si>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</si>
  <si>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</si>
  <si>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</si>
  <si>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</si>
  <si>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</si>
  <si>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</si>
  <si>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</si>
  <si>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</si>
  <si>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</si>
  <si>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</si>
  <si>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</si>
  <si>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</si>
  <si>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</si>
  <si>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</si>
  <si>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</si>
  <si>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</si>
  <si>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</si>
  <si>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</si>
  <si>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</si>
  <si>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</si>
  <si>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</si>
  <si>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</si>
  <si>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</si>
  <si>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</si>
  <si>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</si>
  <si>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</si>
  <si>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</si>
  <si>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</si>
  <si>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</si>
  <si>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</si>
  <si>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</si>
  <si>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</si>
  <si>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</si>
  <si>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</si>
  <si>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</si>
  <si>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</si>
  <si>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</si>
  <si>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</si>
  <si>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</si>
  <si>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</si>
  <si>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</si>
  <si>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</si>
  <si>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</si>
  <si>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</si>
  <si>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</si>
  <si>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</si>
  <si>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</si>
  <si>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</si>
  <si>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</si>
  <si>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</si>
  <si>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</si>
  <si>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</si>
  <si>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</si>
  <si>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</si>
  <si>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</si>
  <si>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</si>
  <si>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</si>
  <si>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</si>
  <si>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</si>
  <si>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</si>
  <si>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</si>
  <si>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</si>
  <si>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</si>
  <si>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</si>
  <si>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</si>
  <si>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</si>
  <si>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</si>
  <si>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</si>
  <si>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</si>
  <si>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</si>
  <si>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</si>
  <si>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</si>
  <si>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</si>
  <si>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</si>
  <si>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</si>
  <si>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</si>
  <si>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</si>
  <si>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</si>
  <si>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</si>
  <si>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</si>
  <si>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</si>
  <si>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</si>
  <si>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</si>
  <si>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</si>
  <si>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</si>
  <si>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</si>
  <si>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</si>
  <si>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</si>
  <si>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</si>
  <si>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</si>
  <si>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</si>
  <si>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</si>
  <si>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</si>
  <si>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</si>
  <si>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</si>
  <si>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</si>
  <si>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</si>
  <si>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</si>
  <si>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</si>
  <si>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</si>
  <si>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</si>
  <si>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</si>
  <si>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</si>
  <si>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</si>
  <si>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</si>
  <si>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</si>
  <si>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</si>
  <si>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</si>
  <si>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</si>
  <si>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</si>
  <si>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</si>
  <si>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</si>
  <si>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</si>
  <si>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</si>
  <si>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</si>
  <si>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</si>
  <si>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</si>
  <si>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</si>
  <si>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</si>
  <si>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</si>
  <si>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</si>
  <si>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</si>
  <si>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</si>
  <si>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</si>
  <si>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</si>
  <si>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</si>
  <si>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</si>
  <si>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</si>
  <si>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</si>
  <si>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</si>
  <si>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</si>
  <si>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</si>
  <si>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</si>
  <si>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</si>
  <si>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</si>
  <si>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</si>
  <si>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</si>
  <si>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</si>
  <si>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</si>
  <si>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</si>
  <si>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</si>
  <si>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</si>
  <si>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</si>
  <si>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</si>
  <si>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</si>
  <si>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</si>
  <si>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</si>
  <si>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</si>
  <si>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</si>
  <si>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</si>
  <si>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</si>
  <si>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</si>
  <si>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</si>
  <si>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</si>
  <si>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</si>
  <si>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</si>
  <si>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</si>
  <si>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</si>
  <si>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</si>
  <si>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</si>
  <si>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</si>
  <si>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</si>
  <si>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</si>
  <si>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</si>
  <si>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</si>
  <si>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</si>
  <si>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</si>
  <si>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</si>
  <si>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</si>
  <si>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</si>
  <si>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</si>
  <si>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</si>
  <si>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</si>
  <si>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</si>
  <si>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</si>
  <si>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</si>
  <si>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</si>
  <si>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</si>
  <si>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</si>
  <si>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</si>
  <si>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</si>
  <si>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</si>
  <si>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</si>
  <si>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</si>
  <si>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</si>
  <si>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</si>
  <si>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</si>
  <si>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</si>
  <si>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</si>
  <si>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</si>
  <si>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</si>
  <si>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</si>
  <si>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</si>
  <si>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</si>
  <si>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</si>
  <si>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</si>
  <si>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</si>
  <si>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</si>
  <si>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</si>
  <si>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</si>
  <si>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</si>
  <si>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</si>
  <si>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</si>
  <si>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</si>
  <si>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</si>
  <si>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</si>
  <si>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</si>
  <si>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</si>
  <si>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</si>
  <si>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</si>
  <si>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</si>
  <si>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</si>
  <si>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</si>
  <si>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</si>
  <si>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</si>
  <si>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</si>
  <si>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</si>
  <si>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</si>
  <si>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</si>
  <si>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</si>
  <si>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</si>
  <si>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</si>
  <si>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</si>
  <si>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</si>
  <si>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</si>
  <si>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</si>
  <si>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</si>
  <si>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</si>
  <si>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</si>
  <si>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</si>
  <si>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</si>
  <si>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</si>
  <si>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</si>
  <si>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</si>
  <si>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</si>
  <si>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</si>
  <si>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</si>
  <si>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</si>
  <si>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</si>
  <si>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</si>
  <si>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</si>
  <si>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</si>
  <si>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</si>
  <si>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</si>
  <si>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</si>
  <si>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</si>
  <si>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</si>
  <si>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</si>
  <si>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</si>
  <si>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</si>
  <si>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</si>
  <si>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</si>
  <si>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</si>
  <si>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</si>
  <si>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</si>
  <si>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</si>
  <si>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</si>
  <si>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</si>
  <si>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</si>
  <si>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</si>
  <si>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</si>
  <si>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</si>
  <si>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</si>
  <si>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</si>
  <si>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</si>
  <si>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</si>
  <si>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</si>
  <si>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</si>
  <si>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</si>
  <si>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</si>
  <si>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</si>
  <si>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</si>
  <si>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</si>
  <si>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</si>
  <si>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</si>
  <si>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</si>
  <si>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</si>
  <si>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</si>
  <si>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</si>
  <si>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</si>
  <si>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</si>
  <si>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</si>
  <si>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</si>
  <si>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</si>
  <si>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</si>
  <si>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</si>
  <si>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</si>
  <si>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</si>
  <si>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</si>
  <si>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</si>
  <si>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</si>
  <si>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</si>
  <si>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</si>
  <si>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</si>
  <si>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</si>
  <si>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</si>
  <si>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</si>
  <si>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</si>
  <si>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</si>
  <si>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</si>
  <si>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</si>
  <si>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</si>
  <si>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</si>
  <si>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</si>
  <si>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</si>
  <si>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</si>
  <si>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</si>
  <si>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</si>
  <si>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</si>
  <si>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</si>
  <si>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</si>
  <si>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</si>
  <si>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</si>
  <si>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</si>
  <si>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</si>
  <si>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</si>
  <si>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</si>
  <si>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</si>
  <si>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</si>
  <si>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</si>
  <si>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</si>
  <si>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</si>
  <si>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</si>
  <si>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</si>
  <si>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</si>
  <si>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</si>
  <si>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</si>
  <si>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</si>
  <si>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</si>
  <si>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</si>
  <si>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</si>
  <si>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</si>
  <si>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</si>
  <si>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</si>
  <si>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</si>
  <si>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</si>
  <si>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</si>
  <si>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</si>
  <si>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</si>
  <si>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</si>
  <si>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</si>
  <si>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</si>
  <si>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</si>
  <si>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</si>
  <si>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</si>
  <si>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</si>
  <si>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</si>
  <si>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</si>
  <si>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</si>
  <si>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</si>
  <si>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</si>
  <si>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</si>
  <si>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</si>
  <si>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</si>
  <si>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</si>
  <si>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</si>
  <si>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</si>
  <si>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</si>
  <si>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</si>
  <si>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</si>
  <si>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</si>
  <si>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</si>
  <si>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</si>
  <si>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</si>
  <si>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</si>
  <si>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</si>
  <si>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</si>
  <si>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</si>
  <si>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</si>
  <si>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</si>
  <si>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</si>
  <si>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</si>
  <si>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</si>
  <si>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</si>
  <si>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</si>
  <si>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</si>
  <si>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</si>
  <si>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</si>
  <si>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</si>
  <si>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</si>
  <si>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</si>
  <si>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</si>
  <si>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</si>
  <si>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</si>
  <si>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</si>
  <si>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</si>
  <si>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</si>
  <si>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</si>
  <si>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</si>
  <si>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</si>
  <si>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</si>
  <si>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</si>
  <si>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</si>
  <si>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</si>
  <si>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</si>
  <si>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</si>
  <si>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</si>
  <si>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</si>
  <si>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</si>
  <si>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</si>
  <si>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</si>
  <si>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</si>
  <si>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</si>
  <si>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</si>
  <si>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</si>
  <si>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</si>
  <si>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</si>
  <si>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</si>
  <si>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</si>
  <si>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</si>
  <si>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</si>
  <si>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</si>
  <si>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</si>
  <si>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</si>
  <si>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</si>
  <si>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</si>
  <si>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</si>
  <si>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</si>
  <si>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</si>
  <si>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</si>
  <si>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</si>
  <si>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</si>
  <si>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</si>
  <si>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</si>
  <si>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</si>
  <si>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</si>
  <si>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</si>
  <si>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</si>
  <si>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</si>
  <si>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</si>
  <si>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</si>
  <si>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</si>
  <si>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</si>
  <si>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</si>
  <si>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</si>
  <si>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</si>
  <si>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</si>
  <si>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</si>
  <si>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</si>
  <si>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</si>
  <si>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</si>
  <si>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</si>
  <si>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</si>
  <si>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</si>
  <si>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</si>
  <si>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</si>
  <si>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</si>
  <si>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</si>
  <si>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</si>
  <si>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</si>
  <si>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</si>
  <si>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</si>
  <si>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</si>
  <si>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</si>
  <si>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</si>
  <si>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</si>
  <si>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</si>
  <si>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</si>
  <si>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</si>
  <si>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</si>
  <si>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</si>
  <si>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</si>
  <si>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</si>
  <si>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</si>
  <si>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</si>
  <si>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</si>
  <si>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</si>
  <si>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</si>
  <si>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</si>
  <si>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</si>
  <si>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</si>
  <si>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</si>
  <si>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</si>
  <si>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</si>
  <si>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</si>
  <si>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</si>
  <si>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</si>
  <si>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</si>
  <si>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</si>
  <si>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</si>
  <si>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</si>
  <si>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</si>
  <si>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</si>
  <si>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</si>
  <si>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</si>
  <si>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</si>
  <si>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</si>
  <si>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</si>
  <si>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</si>
  <si>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</si>
  <si>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</si>
  <si>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</si>
  <si>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</si>
  <si>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</si>
  <si>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</si>
  <si>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</si>
  <si>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</si>
  <si>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</si>
  <si>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</si>
  <si>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</si>
  <si>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</si>
  <si>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</si>
  <si>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</si>
  <si>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</si>
  <si>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</si>
  <si>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</si>
  <si>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</si>
  <si>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</si>
  <si>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</si>
  <si>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</si>
  <si>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</si>
  <si>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</si>
  <si>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</si>
  <si>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</si>
  <si>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</si>
  <si>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</si>
  <si>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</si>
  <si>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</si>
  <si>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</si>
  <si>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</si>
  <si>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</si>
  <si>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</si>
  <si>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</si>
  <si>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</si>
  <si>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</si>
  <si>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</si>
  <si>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</si>
  <si>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</si>
  <si>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</si>
  <si>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</si>
  <si>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</si>
  <si>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</si>
  <si>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</si>
  <si>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</si>
  <si>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</si>
  <si>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</si>
  <si>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</si>
  <si>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</si>
  <si>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</si>
  <si>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</si>
  <si>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</si>
  <si>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</si>
  <si>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</si>
  <si>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</si>
  <si>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</si>
  <si>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</si>
  <si>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</si>
  <si>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</si>
  <si>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</si>
  <si>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</si>
  <si>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</si>
  <si>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</si>
  <si>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</si>
  <si>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</si>
  <si>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</si>
  <si>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</si>
  <si>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</si>
  <si>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</si>
  <si>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</si>
  <si>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</si>
  <si>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</si>
  <si>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</si>
  <si>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</si>
  <si>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</si>
  <si>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</si>
  <si>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</si>
  <si>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</si>
  <si>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</si>
  <si>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</si>
  <si>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</si>
  <si>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</si>
  <si>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</si>
  <si>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</si>
  <si>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</si>
  <si>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</si>
  <si>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</si>
  <si>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</si>
  <si>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</si>
  <si>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</si>
  <si>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</si>
  <si>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</si>
  <si>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</si>
  <si>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</si>
  <si>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</si>
  <si>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</si>
  <si>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</si>
  <si>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</si>
  <si>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</si>
  <si>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</si>
  <si>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</si>
  <si>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</si>
  <si>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</si>
  <si>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</si>
  <si>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</si>
  <si>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</si>
  <si>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</si>
  <si>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</si>
  <si>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</si>
  <si>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</si>
  <si>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</si>
  <si>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</si>
  <si>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</si>
  <si>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</si>
  <si>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</si>
  <si>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</si>
  <si>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</si>
  <si>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</si>
  <si>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</si>
  <si>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</si>
  <si>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</si>
  <si>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</si>
  <si>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</si>
  <si>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</si>
  <si>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</si>
  <si>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</si>
  <si>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</si>
  <si>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</si>
  <si>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</si>
  <si>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</si>
  <si>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</si>
  <si>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</si>
  <si>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</si>
  <si>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</si>
  <si>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</si>
  <si>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</si>
  <si>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</si>
  <si>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</si>
  <si>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</si>
  <si>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</si>
  <si>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</si>
  <si>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</si>
  <si>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</si>
  <si>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</si>
  <si>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</si>
  <si>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</si>
  <si>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</si>
  <si>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</si>
  <si>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</si>
  <si>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</si>
  <si>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</si>
  <si>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</si>
  <si>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</si>
  <si>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</si>
  <si>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</si>
  <si>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</si>
  <si>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</si>
  <si>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</si>
  <si>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</si>
  <si>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</si>
  <si>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</si>
  <si>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</si>
  <si>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</si>
  <si>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</si>
  <si>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</si>
  <si>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</si>
  <si>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</si>
  <si>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</si>
  <si>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</si>
  <si>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</si>
  <si>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</si>
  <si>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</si>
  <si>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</si>
  <si>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</si>
  <si>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</si>
  <si>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</si>
  <si>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</si>
  <si>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</si>
  <si>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</si>
  <si>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</si>
  <si>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</si>
  <si>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</si>
  <si>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</si>
  <si>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</si>
  <si>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</si>
  <si>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</si>
  <si>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</si>
  <si>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</si>
  <si>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</si>
  <si>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</si>
  <si>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</si>
  <si>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</si>
  <si>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</si>
  <si>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</si>
  <si>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</si>
  <si>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</si>
  <si>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</si>
  <si>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</si>
  <si>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</si>
  <si>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</si>
  <si>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</si>
  <si>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</si>
  <si>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</si>
  <si>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</si>
  <si>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</si>
  <si>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</si>
  <si>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</si>
  <si>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</si>
  <si>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</si>
  <si>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</si>
  <si>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</si>
  <si>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</si>
  <si>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</si>
  <si>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</si>
  <si>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</si>
  <si>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</si>
  <si>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</si>
  <si>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</si>
  <si>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</si>
  <si>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</si>
  <si>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</si>
  <si>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</si>
  <si>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</si>
  <si>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</si>
  <si>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</si>
  <si>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</si>
  <si>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</si>
  <si>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</si>
  <si>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</si>
  <si>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</si>
  <si>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</si>
  <si>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</si>
  <si>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</si>
  <si>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</si>
  <si>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</si>
  <si>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</si>
  <si>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</si>
  <si>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</si>
  <si>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</si>
  <si>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</si>
  <si>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</si>
  <si>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</si>
  <si>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</si>
  <si>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</si>
  <si>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</si>
  <si>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</si>
  <si>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</si>
  <si>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</si>
  <si>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</si>
  <si>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</si>
  <si>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</si>
  <si>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</si>
  <si>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</si>
  <si>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</si>
  <si>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</si>
  <si>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</si>
  <si>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</si>
  <si>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</si>
  <si>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</si>
  <si>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</si>
  <si>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</si>
  <si>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</si>
  <si>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</si>
  <si>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</si>
  <si>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</si>
  <si>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</si>
  <si>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</si>
  <si>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</si>
  <si>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</si>
  <si>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</si>
  <si>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</si>
  <si>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</si>
  <si>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</si>
  <si>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</si>
  <si>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</si>
  <si>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</si>
  <si>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</si>
  <si>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</si>
  <si>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</si>
  <si>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</si>
  <si>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</si>
  <si>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</si>
  <si>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</si>
  <si>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</si>
  <si>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</si>
  <si>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</si>
  <si>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</si>
  <si>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</si>
  <si>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</si>
  <si>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</si>
  <si>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</si>
  <si>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</si>
  <si>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</si>
  <si>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</si>
  <si>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</si>
  <si>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</si>
  <si>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</si>
  <si>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</si>
  <si>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</si>
  <si>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</si>
  <si>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</si>
  <si>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</si>
  <si>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</si>
  <si>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</si>
  <si>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</si>
  <si>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</si>
  <si>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</si>
  <si>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</si>
  <si>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</si>
  <si>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</si>
  <si>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</si>
  <si>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</si>
  <si>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</si>
  <si>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</si>
  <si>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</si>
  <si>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</si>
  <si>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</si>
  <si>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</si>
  <si>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</si>
  <si>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</si>
  <si>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</si>
  <si>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</si>
  <si>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</si>
  <si>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</si>
  <si>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</si>
  <si>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</si>
  <si>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</si>
  <si>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</si>
  <si>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</si>
  <si>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</si>
  <si>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</si>
  <si>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</si>
  <si>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</si>
  <si>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</si>
  <si>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</si>
  <si>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</si>
  <si>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</si>
  <si>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</si>
  <si>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</si>
  <si>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</si>
  <si>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</si>
  <si>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</si>
  <si>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</si>
  <si>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</si>
  <si>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</si>
  <si>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</si>
  <si>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</si>
  <si>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</si>
  <si>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</si>
  <si>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</si>
  <si>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</si>
  <si>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</si>
  <si>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</si>
  <si>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</si>
  <si>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</si>
  <si>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</si>
  <si>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</si>
  <si>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</si>
  <si>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</si>
  <si>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</si>
  <si>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</si>
  <si>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</si>
  <si>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</si>
  <si>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</si>
  <si>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</si>
  <si>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</si>
  <si>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</si>
  <si>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</si>
  <si>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</si>
  <si>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</si>
  <si>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</si>
  <si>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</si>
  <si>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</si>
  <si>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</si>
  <si>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</si>
  <si>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</si>
  <si>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</si>
  <si>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</si>
  <si>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</si>
  <si>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</si>
  <si>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</si>
  <si>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</si>
  <si>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</si>
  <si>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</si>
  <si>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</si>
  <si>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</si>
  <si>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</si>
  <si>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</si>
  <si>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</si>
  <si>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</si>
  <si>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</si>
  <si>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</si>
  <si>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</si>
  <si>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</si>
  <si>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</si>
  <si>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</si>
  <si>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</si>
  <si>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</si>
  <si>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</si>
  <si>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</si>
  <si>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</si>
  <si>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</si>
  <si>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</si>
  <si>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</si>
  <si>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</si>
  <si>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</si>
  <si>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</si>
  <si>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</si>
  <si>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</si>
  <si>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</si>
  <si>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</si>
  <si>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</si>
  <si>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</si>
  <si>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</si>
  <si>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</si>
  <si>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</si>
  <si>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</si>
  <si>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</si>
  <si>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</si>
  <si>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</si>
  <si>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</si>
  <si>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</si>
  <si>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</si>
  <si>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</si>
  <si>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</si>
  <si>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</si>
  <si>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</si>
  <si>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</si>
  <si>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</si>
  <si>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</si>
  <si>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</si>
  <si>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</si>
  <si>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</si>
  <si>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</si>
  <si>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</si>
  <si>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</si>
  <si>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</si>
  <si>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</si>
  <si>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</si>
  <si>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</si>
  <si>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</si>
  <si>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</si>
  <si>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</si>
  <si>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</si>
  <si>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</si>
  <si>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</si>
  <si>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</si>
  <si>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</si>
  <si>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</si>
  <si>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</si>
  <si>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</si>
  <si>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</si>
  <si>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</si>
  <si>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</si>
  <si>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</si>
  <si>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</si>
  <si>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</si>
  <si>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</si>
  <si>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</si>
  <si>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</si>
  <si>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</si>
  <si>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</si>
  <si>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</si>
  <si>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</si>
  <si>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</si>
  <si>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</si>
  <si>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</si>
  <si>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</si>
  <si>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</si>
  <si>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</si>
  <si>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</si>
  <si>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</si>
  <si>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</si>
  <si>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</si>
  <si>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</si>
  <si>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</si>
  <si>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</si>
  <si>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</si>
  <si>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</si>
  <si>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</si>
  <si>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</si>
  <si>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</si>
  <si>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</si>
  <si>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</si>
  <si>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</si>
  <si>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</si>
  <si>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</si>
  <si>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</si>
  <si>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</si>
  <si>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</si>
  <si>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</si>
  <si>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</si>
  <si>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</si>
  <si>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</si>
  <si>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</si>
  <si>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</si>
  <si>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</si>
  <si>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</si>
  <si>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</si>
  <si>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</si>
  <si>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</si>
  <si>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</si>
  <si>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</si>
  <si>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</si>
  <si>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</si>
  <si>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</si>
  <si>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</si>
  <si>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</si>
  <si>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</si>
  <si>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</si>
  <si>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</si>
  <si>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</si>
  <si>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</si>
  <si>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</si>
  <si>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</si>
  <si>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</si>
  <si>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</si>
  <si>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</si>
  <si>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</si>
  <si>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</si>
  <si>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</si>
  <si>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</si>
  <si>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</si>
  <si>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</si>
  <si>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</si>
  <si>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</si>
  <si>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</si>
  <si>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</si>
  <si>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</si>
  <si>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</si>
  <si>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</si>
  <si>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</si>
  <si>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</si>
  <si>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</si>
  <si>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</si>
  <si>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</si>
  <si>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</si>
  <si>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</si>
  <si>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</si>
  <si>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</si>
  <si>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</si>
  <si>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</si>
  <si>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</si>
  <si>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</si>
  <si>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</si>
  <si>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</si>
  <si>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</si>
  <si>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</si>
  <si>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</si>
  <si>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</si>
  <si>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</si>
  <si>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</si>
  <si>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</si>
  <si>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</si>
  <si>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</si>
  <si>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</si>
  <si>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</si>
  <si>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</si>
  <si>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</si>
  <si>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</si>
  <si>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</si>
  <si>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</si>
  <si>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</si>
  <si>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</si>
  <si>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</si>
  <si>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</si>
  <si>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</si>
  <si>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</si>
  <si>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</si>
  <si>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</si>
  <si>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</si>
  <si>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</si>
  <si>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</si>
  <si>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</si>
  <si>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</si>
  <si>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</si>
  <si>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</si>
  <si>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</si>
  <si>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</si>
  <si>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</si>
  <si>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</si>
  <si>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</si>
  <si>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</si>
  <si>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</si>
  <si>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</si>
  <si>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</si>
  <si>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</si>
  <si>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</si>
  <si>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</si>
  <si>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</si>
  <si>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</si>
  <si>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</si>
  <si>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</si>
  <si>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</si>
  <si>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</si>
  <si>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</si>
  <si>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</si>
  <si>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</si>
  <si>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</si>
  <si>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</si>
  <si>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</si>
  <si>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</si>
  <si>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</si>
  <si>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</si>
  <si>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</si>
  <si>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</si>
  <si>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</si>
  <si>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</si>
  <si>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</si>
  <si>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</si>
  <si>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</si>
  <si>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</si>
  <si>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</si>
  <si>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</si>
  <si>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</si>
  <si>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</si>
  <si>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</si>
  <si>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</si>
  <si>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</si>
  <si>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</si>
  <si>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</si>
  <si>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</si>
  <si>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</si>
  <si>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</si>
  <si>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</si>
  <si>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</si>
  <si>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</si>
  <si>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</si>
  <si>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</si>
  <si>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</si>
  <si>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</si>
  <si>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</si>
  <si>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</si>
  <si>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</si>
  <si>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</si>
  <si>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</si>
  <si>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</si>
  <si>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</si>
  <si>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</si>
  <si>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</si>
  <si>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</si>
  <si>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</si>
  <si>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</si>
  <si>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</si>
  <si>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</si>
  <si>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</si>
  <si>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</si>
  <si>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</si>
  <si>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</si>
  <si>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</si>
  <si>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</si>
  <si>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</si>
  <si>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</si>
  <si>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</si>
  <si>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</si>
  <si>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</si>
  <si>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</si>
  <si>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</si>
  <si>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</si>
  <si>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</si>
  <si>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</si>
  <si>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</si>
  <si>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</si>
  <si>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</si>
  <si>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</si>
  <si>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</si>
  <si>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</si>
  <si>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</si>
  <si>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</si>
  <si>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</si>
  <si>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</si>
  <si>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</si>
  <si>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</si>
  <si>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</si>
  <si>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</si>
  <si>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</si>
  <si>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</si>
  <si>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</si>
  <si>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</si>
  <si>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</si>
  <si>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</si>
  <si>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</si>
  <si>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</si>
  <si>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</si>
  <si>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</si>
  <si>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</si>
  <si>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</si>
  <si>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</si>
  <si>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</si>
  <si>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</si>
  <si>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</si>
  <si>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</si>
  <si>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</si>
  <si>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</si>
  <si>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</si>
  <si>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</si>
  <si>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</si>
  <si>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</si>
  <si>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</si>
  <si>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</si>
  <si>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</si>
  <si>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</si>
  <si>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</si>
  <si>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</si>
  <si>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</si>
  <si>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</si>
  <si>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</si>
  <si>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</si>
  <si>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</si>
  <si>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</si>
  <si>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</si>
  <si>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</si>
  <si>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</si>
  <si>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</si>
  <si>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</si>
  <si>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</si>
  <si>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</si>
  <si>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</si>
  <si>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</si>
  <si>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</si>
  <si>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</si>
  <si>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</si>
  <si>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</si>
  <si>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</si>
  <si>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</si>
  <si>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</si>
  <si>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</si>
  <si>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</si>
  <si>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</si>
  <si>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</si>
  <si>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</si>
  <si>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</si>
  <si>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</si>
  <si>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</si>
  <si>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</si>
  <si>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</si>
  <si>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</si>
  <si>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</si>
  <si>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</si>
  <si>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</si>
  <si>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</si>
  <si>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</si>
  <si>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</si>
  <si>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</si>
  <si>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</si>
  <si>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</si>
  <si>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</si>
  <si>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</si>
  <si>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</si>
  <si>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</si>
  <si>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</si>
  <si>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</si>
  <si>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</si>
  <si>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</si>
  <si>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</si>
  <si>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</si>
  <si>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</si>
  <si>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</si>
  <si>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</si>
  <si>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</si>
  <si>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</si>
  <si>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</si>
  <si>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</si>
  <si>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</si>
  <si>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</si>
  <si>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</si>
  <si>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</si>
  <si>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</si>
  <si>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</si>
  <si>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</si>
  <si>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</si>
  <si>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</si>
  <si>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</si>
  <si>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</si>
  <si>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</si>
  <si>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</si>
  <si>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</si>
  <si>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</si>
  <si>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</si>
  <si>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</si>
  <si>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</si>
  <si>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</si>
  <si>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</si>
  <si>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</si>
  <si>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</si>
  <si>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</si>
  <si>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</si>
  <si>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</si>
  <si>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</si>
  <si>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</si>
  <si>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</si>
  <si>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</si>
  <si>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</si>
  <si>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</si>
  <si>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</si>
  <si>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</si>
  <si>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</si>
  <si>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</si>
  <si>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</si>
  <si>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</si>
  <si>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</si>
  <si>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</si>
  <si>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</si>
  <si>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</si>
  <si>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</si>
  <si>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</si>
  <si>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</si>
  <si>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</si>
  <si>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</si>
  <si>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</si>
  <si>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</si>
  <si>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</si>
  <si>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</si>
  <si>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</si>
  <si>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</si>
  <si>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</si>
  <si>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</si>
  <si>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</si>
  <si>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</si>
  <si>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</si>
  <si>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</si>
  <si>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</si>
  <si>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</si>
  <si>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</si>
  <si>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</si>
  <si>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</si>
  <si>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</si>
  <si>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</si>
  <si>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</si>
  <si>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</si>
  <si>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</si>
  <si>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</si>
  <si>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</si>
  <si>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</si>
  <si>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</si>
  <si>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</si>
  <si>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</si>
  <si>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</si>
  <si>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</si>
  <si>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</si>
  <si>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</si>
  <si>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</si>
  <si>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</si>
  <si>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</si>
  <si>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</si>
  <si>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</si>
  <si>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</si>
  <si>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</si>
  <si>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</si>
  <si>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</si>
  <si>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</si>
  <si>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</si>
  <si>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</si>
  <si>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</si>
  <si>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</si>
  <si>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</si>
  <si>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</si>
  <si>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</si>
  <si>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</si>
  <si>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</si>
  <si>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</si>
  <si>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</si>
  <si>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</si>
  <si>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</si>
  <si>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</si>
  <si>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</si>
  <si>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</si>
  <si>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</si>
  <si>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</si>
  <si>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</si>
  <si>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</si>
  <si>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</si>
  <si>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</si>
  <si>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</si>
  <si>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</si>
  <si>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</si>
  <si>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</si>
  <si>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</si>
  <si>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</si>
  <si>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</si>
  <si>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</si>
  <si>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</si>
  <si>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</si>
  <si>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</si>
  <si>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</si>
  <si>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</si>
  <si>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</si>
  <si>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</si>
  <si>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</si>
  <si>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</si>
  <si>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</si>
  <si>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</si>
  <si>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</si>
  <si>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</si>
  <si>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</si>
  <si>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</si>
  <si>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</si>
  <si>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</si>
  <si>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</si>
  <si>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</si>
  <si>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</si>
  <si>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</si>
  <si>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</si>
  <si>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</si>
  <si>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</si>
  <si>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</si>
  <si>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</si>
  <si>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</si>
  <si>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</si>
  <si>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</si>
  <si>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</si>
  <si>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</si>
  <si>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</si>
  <si>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</si>
  <si>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</si>
  <si>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</si>
  <si>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</si>
  <si>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</si>
  <si>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</si>
  <si>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</si>
  <si>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</si>
  <si>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</si>
  <si>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</si>
  <si>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</si>
  <si>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</si>
  <si>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</si>
  <si>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</si>
  <si>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</si>
  <si>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</si>
  <si>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</si>
  <si>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</si>
  <si>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</si>
  <si>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</si>
  <si>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</si>
  <si>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</si>
  <si>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</si>
  <si>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</si>
  <si>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</si>
  <si>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</si>
  <si>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</si>
  <si>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</si>
  <si>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</si>
  <si>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</si>
  <si>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</si>
  <si>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</si>
  <si>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</si>
  <si>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</si>
  <si>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</si>
  <si>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</si>
  <si>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</si>
  <si>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</si>
  <si>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</si>
  <si>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</si>
  <si>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</si>
  <si>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</si>
  <si>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</si>
  <si>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</si>
  <si>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</si>
  <si>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</si>
  <si>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</si>
  <si>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</si>
  <si>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</si>
  <si>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</si>
  <si>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</si>
  <si>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</si>
  <si>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</si>
  <si>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</si>
  <si>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</si>
  <si>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</si>
  <si>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</si>
  <si>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</si>
  <si>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</si>
  <si>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</si>
  <si>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</si>
  <si>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</si>
  <si>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</si>
  <si>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</si>
  <si>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</si>
  <si>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</si>
  <si>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</si>
  <si>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</si>
  <si>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</si>
  <si>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</si>
  <si>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</si>
  <si>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</si>
  <si>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</si>
  <si>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</si>
  <si>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</si>
  <si>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</si>
  <si>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</si>
  <si>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</si>
  <si>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</si>
  <si>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</si>
  <si>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</si>
  <si>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</si>
  <si>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</si>
  <si>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</si>
  <si>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</si>
  <si>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</si>
  <si>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</si>
  <si>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</si>
  <si>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</si>
  <si>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</si>
  <si>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</si>
  <si>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</si>
  <si>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</si>
  <si>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</si>
  <si>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</si>
  <si>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</si>
  <si>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</si>
  <si>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</si>
  <si>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</si>
  <si>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</si>
  <si>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</si>
  <si>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</si>
  <si>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</si>
  <si>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</si>
  <si>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</si>
  <si>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</si>
  <si>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</si>
  <si>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</si>
  <si>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</si>
  <si>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</si>
  <si>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</si>
  <si>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</si>
  <si>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</si>
  <si>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</si>
  <si>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</si>
  <si>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</si>
  <si>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</si>
  <si>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</si>
  <si>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</si>
  <si>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</si>
  <si>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</si>
  <si>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</si>
  <si>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</si>
  <si>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</si>
  <si>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</si>
  <si>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</si>
  <si>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</si>
  <si>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</si>
  <si>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</si>
  <si>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</si>
  <si>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</si>
  <si>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</si>
  <si>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</si>
  <si>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</si>
  <si>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</si>
  <si>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</si>
  <si>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</si>
  <si>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</si>
  <si>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</si>
  <si>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</si>
  <si>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</si>
  <si>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</si>
  <si>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</si>
  <si>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</si>
  <si>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</si>
  <si>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</si>
  <si>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</si>
  <si>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</si>
  <si>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</si>
  <si>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</si>
  <si>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</si>
  <si>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</si>
  <si>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</si>
  <si>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</si>
  <si>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</si>
  <si>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</si>
  <si>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</si>
  <si>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</si>
  <si>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</si>
  <si>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</si>
  <si>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</si>
  <si>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</si>
  <si>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</si>
  <si>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</si>
  <si>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</si>
  <si>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</si>
  <si>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</si>
  <si>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</si>
  <si>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</si>
  <si>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</si>
  <si>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</si>
  <si>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</si>
  <si>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</si>
  <si>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</si>
  <si>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</si>
  <si>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</si>
  <si>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</si>
  <si>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</si>
  <si>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</si>
  <si>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</si>
  <si>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</si>
  <si>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</si>
  <si>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</si>
  <si>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</si>
  <si>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</si>
  <si>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</si>
  <si>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</si>
  <si>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</si>
  <si>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</si>
  <si>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</si>
  <si>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</si>
  <si>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</si>
  <si>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</si>
  <si>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</si>
  <si>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</si>
  <si>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</si>
  <si>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</si>
  <si>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</si>
  <si>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</si>
  <si>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</si>
  <si>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</si>
  <si>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</si>
  <si>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</si>
  <si>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</si>
  <si>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</si>
  <si>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</si>
  <si>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</si>
  <si>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</si>
  <si>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</si>
  <si>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</si>
  <si>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</si>
  <si>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</si>
  <si>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</si>
  <si>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</si>
  <si>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</si>
  <si>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</si>
  <si>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</si>
  <si>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</si>
  <si>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</si>
  <si>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</si>
  <si>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</si>
  <si>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</si>
  <si>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</si>
  <si>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</si>
  <si>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</si>
  <si>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</si>
  <si>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</si>
  <si>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</si>
  <si>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</si>
  <si>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</si>
  <si>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</si>
  <si>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</si>
  <si>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</si>
  <si>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</si>
  <si>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</si>
  <si>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</si>
  <si>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</si>
  <si>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</si>
  <si>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</si>
  <si>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</si>
  <si>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</si>
  <si>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</si>
  <si>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</si>
  <si>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</si>
  <si>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</si>
  <si>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</si>
  <si>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</si>
  <si>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</si>
  <si>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</si>
  <si>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</si>
  <si>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</si>
  <si>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</si>
  <si>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</si>
  <si>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</si>
  <si>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</si>
  <si>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</si>
  <si>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</si>
  <si>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</si>
  <si>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</si>
  <si>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</si>
  <si>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</si>
  <si>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</si>
  <si>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</si>
  <si>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</si>
  <si>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</si>
  <si>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</si>
  <si>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</si>
  <si>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</si>
  <si>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</si>
  <si>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</si>
  <si>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</si>
  <si>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</si>
  <si>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</si>
  <si>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</si>
  <si>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</si>
  <si>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</si>
  <si>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</si>
  <si>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</si>
  <si>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</si>
  <si>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</si>
  <si>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</si>
  <si>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</si>
  <si>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</si>
  <si>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</si>
  <si>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</si>
  <si>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</si>
  <si>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</si>
  <si>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</si>
  <si>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</si>
  <si>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</si>
  <si>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</si>
  <si>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</si>
  <si>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</si>
  <si>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</si>
  <si>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</si>
  <si>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</si>
  <si>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</si>
  <si>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</si>
  <si>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</si>
  <si>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</si>
  <si>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</si>
  <si>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</si>
  <si>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</si>
  <si>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</si>
  <si>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</si>
  <si>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</si>
  <si>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</si>
  <si>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</si>
  <si>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</si>
  <si>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</si>
  <si>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</si>
  <si>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</si>
  <si>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</si>
  <si>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</si>
  <si>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</si>
  <si>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</si>
  <si>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</si>
  <si>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</si>
  <si>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</si>
  <si>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</si>
  <si>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</si>
  <si>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</si>
  <si>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</si>
  <si>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</si>
  <si>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</si>
  <si>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</si>
  <si>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</si>
  <si>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</si>
  <si>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</si>
  <si>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</si>
  <si>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</si>
  <si>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</si>
  <si>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</si>
  <si>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</si>
  <si>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</si>
  <si>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</si>
  <si>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</si>
  <si>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</si>
  <si>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</si>
  <si>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</si>
  <si>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</si>
  <si>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</si>
  <si>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</si>
  <si>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</si>
  <si>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</si>
  <si>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</si>
  <si>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</si>
  <si>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</si>
  <si>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</si>
  <si>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</si>
  <si>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</si>
  <si>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</si>
  <si>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</si>
  <si>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</si>
  <si>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</si>
  <si>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</si>
  <si>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</si>
  <si>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</si>
  <si>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</si>
  <si>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</si>
  <si>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</si>
  <si>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</si>
  <si>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</si>
  <si>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</si>
  <si>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</si>
  <si>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</si>
  <si>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</si>
  <si>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</si>
  <si>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</si>
  <si>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</si>
  <si>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</si>
  <si>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</si>
  <si>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</si>
  <si>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</si>
  <si>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</si>
  <si>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</si>
  <si>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</si>
  <si>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</si>
  <si>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</si>
  <si>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</si>
  <si>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</si>
  <si>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</si>
  <si>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</si>
  <si>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</si>
  <si>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</si>
  <si>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</si>
  <si>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</si>
  <si>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</si>
  <si>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</si>
  <si>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</si>
  <si>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</si>
  <si>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</si>
  <si>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</si>
  <si>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</si>
  <si>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</si>
  <si>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</si>
  <si>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</si>
  <si>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</si>
  <si>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</si>
  <si>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</si>
  <si>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</si>
  <si>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</si>
  <si>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</si>
  <si>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</si>
  <si>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</si>
  <si>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</si>
  <si>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</si>
  <si>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</si>
  <si>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</si>
  <si>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</si>
  <si>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</si>
  <si>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</si>
  <si>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</si>
  <si>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</si>
  <si>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</si>
  <si>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</si>
  <si>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</si>
  <si>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</si>
  <si>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</si>
  <si>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</si>
  <si>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</si>
  <si>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</si>
  <si>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</si>
  <si>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</si>
  <si>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</si>
  <si>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</si>
  <si>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</si>
  <si>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</si>
  <si>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</si>
  <si>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</si>
  <si>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</si>
  <si>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</si>
  <si>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</si>
  <si>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</si>
  <si>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</si>
  <si>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</si>
  <si>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</si>
  <si>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</si>
  <si>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</si>
  <si>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</si>
  <si>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</si>
  <si>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</si>
  <si>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</si>
  <si>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</si>
  <si>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</si>
  <si>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</si>
  <si>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</si>
  <si>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</si>
  <si>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</si>
  <si>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</si>
  <si>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</si>
  <si>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</si>
  <si>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</si>
  <si>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</si>
  <si>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</si>
  <si>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</si>
  <si>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</si>
  <si>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</si>
  <si>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</si>
  <si>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</si>
  <si>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</si>
  <si>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</si>
  <si>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</si>
  <si>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</si>
  <si>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</si>
  <si>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</si>
  <si>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</si>
  <si>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</si>
  <si>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</si>
  <si>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</si>
  <si>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</si>
  <si>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</si>
  <si>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</si>
  <si>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</si>
  <si>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</si>
  <si>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</si>
  <si>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</si>
  <si>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</si>
  <si>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</si>
  <si>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</si>
  <si>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</si>
  <si>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</si>
  <si>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</si>
  <si>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</si>
  <si>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</si>
  <si>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</si>
  <si>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</si>
  <si>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</si>
  <si>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</si>
  <si>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</si>
  <si>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</si>
  <si>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</si>
  <si>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</si>
  <si>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</si>
  <si>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</si>
  <si>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</si>
  <si>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</si>
  <si>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</si>
  <si>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</si>
  <si>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</si>
  <si>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</si>
  <si>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</si>
  <si>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</si>
  <si>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</si>
  <si>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</si>
  <si>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</si>
  <si>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</si>
  <si>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</si>
  <si>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</si>
  <si>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</si>
  <si>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</si>
  <si>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</si>
  <si>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</si>
  <si>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</si>
  <si>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</si>
  <si>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</si>
  <si>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</si>
  <si>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</si>
  <si>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</si>
  <si>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</si>
  <si>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</si>
  <si>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</si>
  <si>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</si>
  <si>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</si>
  <si>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</si>
  <si>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</si>
  <si>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</si>
  <si>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</si>
  <si>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</si>
  <si>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</si>
  <si>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</si>
  <si>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</si>
  <si>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</si>
  <si>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</si>
  <si>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</si>
  <si>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</si>
  <si>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</si>
  <si>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</si>
  <si>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</si>
  <si>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</si>
  <si>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</si>
  <si>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</si>
  <si>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</si>
  <si>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</si>
  <si>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</si>
  <si>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</si>
  <si>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</si>
  <si>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</si>
  <si>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</si>
  <si>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</si>
  <si>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</si>
  <si>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</si>
  <si>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</si>
  <si>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</si>
  <si>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</si>
  <si>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</si>
  <si>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</si>
  <si>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</si>
  <si>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</si>
  <si>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</si>
  <si>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</si>
  <si>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</si>
  <si>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</si>
  <si>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</si>
  <si>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</si>
  <si>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</si>
  <si>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</si>
  <si>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</si>
  <si>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</si>
  <si>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</si>
  <si>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</si>
  <si>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</si>
  <si>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</si>
  <si>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</si>
  <si>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</si>
  <si>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</si>
  <si>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</si>
  <si>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</si>
  <si>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</si>
  <si>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</si>
  <si>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</si>
  <si>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</si>
  <si>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</si>
  <si>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</si>
  <si>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</si>
  <si>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</si>
  <si>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</si>
  <si>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</si>
  <si>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</si>
  <si>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</si>
  <si>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</si>
  <si>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</si>
  <si>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</si>
  <si>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</si>
  <si>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</si>
  <si>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</si>
  <si>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PERIODO DI RILEVAZIONE</t>
  </si>
  <si>
    <t>ENTE SSN</t>
  </si>
  <si>
    <t xml:space="preserve">            ANNO</t>
  </si>
  <si>
    <t xml:space="preserve">    TRIMESTRE</t>
  </si>
  <si>
    <t xml:space="preserve">    PREVENTIVO</t>
  </si>
  <si>
    <t xml:space="preserve">SI 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</si>
  <si>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</si>
  <si>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</si>
  <si>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</si>
  <si>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</si>
  <si>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</si>
  <si>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</si>
  <si>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</si>
  <si>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</si>
  <si>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</si>
  <si>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</si>
  <si>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</si>
  <si>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</si>
  <si>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</si>
  <si>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</si>
  <si>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</si>
  <si>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</si>
  <si>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</si>
  <si>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</si>
  <si>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</si>
  <si>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</si>
  <si>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</si>
  <si>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</si>
  <si>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</si>
  <si>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</si>
  <si>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</si>
  <si>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</si>
  <si>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</si>
  <si>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</si>
  <si>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</si>
  <si>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</si>
  <si>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</si>
  <si>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</si>
  <si>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</si>
  <si>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</si>
  <si>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</si>
  <si>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</si>
  <si>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</si>
  <si>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</si>
  <si>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</si>
  <si>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</si>
  <si>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</si>
  <si>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</si>
  <si>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</si>
  <si>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</si>
  <si>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</si>
  <si>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</si>
  <si>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</si>
  <si>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</si>
  <si>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</si>
  <si>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</si>
  <si>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</si>
  <si>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</si>
  <si>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</si>
  <si>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</si>
  <si>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</si>
  <si>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</si>
  <si>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</si>
  <si>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</si>
  <si>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</si>
  <si>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</si>
  <si>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</si>
  <si>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</si>
  <si>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</si>
  <si>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</si>
  <si>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</si>
  <si>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</si>
  <si>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</si>
  <si>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</si>
  <si>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</si>
  <si>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</si>
  <si>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</si>
  <si>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</si>
  <si>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</si>
  <si>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</si>
  <si>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</si>
  <si>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</si>
  <si>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</si>
  <si>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</si>
  <si>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</si>
  <si>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</si>
  <si>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</si>
  <si>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</si>
  <si>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</si>
  <si>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</si>
  <si>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</si>
  <si>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</si>
  <si>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</si>
  <si>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</si>
  <si>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</si>
  <si>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</si>
  <si>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</si>
  <si>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</si>
  <si>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</si>
  <si>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</si>
  <si>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</si>
  <si>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</si>
  <si>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</si>
  <si>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</si>
  <si>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</si>
  <si>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</si>
  <si>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</si>
  <si>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</si>
  <si>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</si>
  <si>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</si>
  <si>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</si>
  <si>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</si>
  <si>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</si>
  <si>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</si>
  <si>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</si>
  <si>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</si>
  <si>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</si>
  <si>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</si>
  <si>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</si>
  <si>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</si>
  <si>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</si>
  <si>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</si>
  <si>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</si>
  <si>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</si>
  <si>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</si>
  <si>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</si>
  <si>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</si>
  <si>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</si>
  <si>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</si>
  <si>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</si>
  <si>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</si>
  <si>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</si>
  <si>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</si>
  <si>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</si>
  <si>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</si>
  <si>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</si>
  <si>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</si>
  <si>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</si>
  <si>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</si>
  <si>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</si>
  <si>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</si>
  <si>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</si>
  <si>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</si>
  <si>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</si>
  <si>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</si>
  <si>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</si>
  <si>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</si>
  <si>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</si>
  <si>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</si>
  <si>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</si>
  <si>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</si>
  <si>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</si>
  <si>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</si>
  <si>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</si>
  <si>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</si>
  <si>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</si>
  <si>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</si>
  <si>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</si>
  <si>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</si>
  <si>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</si>
  <si>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</si>
  <si>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</si>
  <si>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</si>
  <si>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</si>
  <si>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</si>
  <si>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</si>
  <si>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</si>
  <si>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</si>
  <si>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</si>
  <si>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</si>
  <si>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</si>
  <si>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</si>
  <si>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</si>
  <si>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</si>
  <si>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</si>
  <si>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</si>
  <si>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</si>
  <si>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</si>
  <si>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</si>
  <si>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</si>
  <si>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</si>
  <si>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</si>
  <si>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</si>
  <si>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</si>
  <si>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</si>
  <si>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</si>
  <si>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</si>
  <si>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</si>
  <si>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</si>
  <si>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</si>
  <si>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</si>
  <si>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</si>
  <si>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</si>
  <si>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</si>
  <si>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</si>
  <si>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</si>
  <si>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</si>
  <si>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</si>
  <si>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</si>
  <si>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</si>
  <si>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</si>
  <si>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</si>
  <si>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</si>
  <si>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</si>
  <si>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</si>
  <si>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</si>
  <si>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</si>
  <si>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</si>
  <si>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</si>
  <si>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</si>
  <si>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</si>
  <si>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</si>
  <si>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</si>
  <si>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</si>
  <si>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</si>
  <si>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</si>
  <si>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</si>
  <si>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</si>
  <si>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</si>
  <si>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</si>
  <si>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</si>
  <si>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</si>
  <si>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</si>
  <si>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</si>
  <si>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</si>
  <si>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</si>
  <si>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</si>
  <si>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</si>
  <si>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</si>
  <si>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</si>
  <si>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</si>
  <si>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</si>
  <si>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</si>
  <si>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</si>
  <si>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</si>
  <si>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</si>
  <si>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</si>
  <si>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</si>
  <si>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</si>
  <si>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</si>
  <si>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</si>
  <si>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</si>
  <si>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</si>
  <si>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</si>
  <si>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</si>
  <si>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</si>
  <si>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</si>
  <si>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</si>
  <si>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</si>
  <si>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</si>
  <si>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</si>
  <si>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</si>
  <si>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</si>
  <si>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</si>
  <si>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</si>
  <si>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</si>
  <si>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</si>
  <si>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</si>
  <si>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</si>
  <si>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</si>
  <si>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</si>
  <si>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</si>
  <si>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</si>
  <si>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</si>
  <si>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</si>
  <si>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</si>
  <si>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</si>
  <si>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</si>
  <si>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</si>
  <si>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</si>
  <si>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Distribuzione farmaci da privato</t>
  </si>
  <si>
    <t>Compenso servizio distribuzione per conto (DPC)</t>
  </si>
  <si>
    <t>(Centesimi di euro)</t>
  </si>
  <si>
    <t>Il Direttore Amministrativo</t>
  </si>
  <si>
    <t>Il Direttore Generale</t>
  </si>
  <si>
    <t>Regione Friuli Venezia Giulia</t>
  </si>
  <si>
    <t>320.200.CRI</t>
  </si>
  <si>
    <t>Costo del personale comparto ruolo ricercatori piramide - tempo indeterminato</t>
  </si>
  <si>
    <t>320C.R.I.FIS</t>
  </si>
  <si>
    <t>320C.R.I.STR</t>
  </si>
  <si>
    <t>320C.R.I.IND</t>
  </si>
  <si>
    <t>320C.R.I.INC</t>
  </si>
  <si>
    <t>320C.R.I.PRE</t>
  </si>
  <si>
    <t>320C.R.I.PRO</t>
  </si>
  <si>
    <t>320C.R.I.CLA</t>
  </si>
  <si>
    <t>320ALTONCRI</t>
  </si>
  <si>
    <t>320C.R.I.TFR</t>
  </si>
  <si>
    <t>320C.R.I.PEN</t>
  </si>
  <si>
    <t>320C.R.I.ALT</t>
  </si>
  <si>
    <t>320C.R.I.ONE</t>
  </si>
  <si>
    <t>320.200.CCI</t>
  </si>
  <si>
    <t>Costo del personale comparto ruolo collaboratori piramide - tempo indeterminato</t>
  </si>
  <si>
    <t>320C.C.I.FIS</t>
  </si>
  <si>
    <t>320C.C.I.STR</t>
  </si>
  <si>
    <t>320C.C.I.IND</t>
  </si>
  <si>
    <t>320C.C.I.INC</t>
  </si>
  <si>
    <t>320C.C.I.PRE</t>
  </si>
  <si>
    <t>320C.C.I.PRO</t>
  </si>
  <si>
    <t>320C.C.I.CLA</t>
  </si>
  <si>
    <t>320ALTONCCI</t>
  </si>
  <si>
    <t>320C.C.I.TFR</t>
  </si>
  <si>
    <t>320C.C.I.PEN</t>
  </si>
  <si>
    <t>320C.C.I.ALT</t>
  </si>
  <si>
    <t>320C.C.I.ONE</t>
  </si>
  <si>
    <t>Costo del personale dirigente ruolo sociosanitario - tempo indeterminato</t>
  </si>
  <si>
    <t>Altre competenze personale dirigente ruolo socio sanitario</t>
  </si>
  <si>
    <t>Costo del personale dirigente ruolo sociosanitario - tempo determinato</t>
  </si>
  <si>
    <t>Costo del personale dirigente ruolo sociosanitario - altro</t>
  </si>
  <si>
    <t>Costo del personale comparto ruolo sociosanitario - altro</t>
  </si>
  <si>
    <t>330.100.DSSI</t>
  </si>
  <si>
    <t>330DSS.I.FIS</t>
  </si>
  <si>
    <t>330DSS.I.POS</t>
  </si>
  <si>
    <t>330DSS.I.RIS</t>
  </si>
  <si>
    <t>330DSS.I.ACC</t>
  </si>
  <si>
    <t>330ALTONDSS.I</t>
  </si>
  <si>
    <t>330DSS.I.TFR</t>
  </si>
  <si>
    <t>330DSS.I.FIP</t>
  </si>
  <si>
    <t>330DSS.I.ALT</t>
  </si>
  <si>
    <t>330DSS.I.ONE</t>
  </si>
  <si>
    <t>330.100.DSS.D</t>
  </si>
  <si>
    <t>330DSS.D.FIS</t>
  </si>
  <si>
    <t>330DSS.D.POS</t>
  </si>
  <si>
    <t>330DSS.D.RIS</t>
  </si>
  <si>
    <t>330DSS.D.ACC</t>
  </si>
  <si>
    <t>330ALTONDSS.D</t>
  </si>
  <si>
    <t>330DSS.D.TFR</t>
  </si>
  <si>
    <t>330DSS.D.FIP</t>
  </si>
  <si>
    <t>330DSS.DALT1</t>
  </si>
  <si>
    <t>330DSS.D.ONE</t>
  </si>
  <si>
    <t>330DSS.ALTRO</t>
  </si>
  <si>
    <t>330CSS.ALTRO</t>
  </si>
  <si>
    <t>x</t>
  </si>
  <si>
    <t>previsione 2025 BILANCIO SANITARIO (A+B)</t>
  </si>
  <si>
    <t>previsione 2025 bilancio sanità (A)</t>
  </si>
  <si>
    <t>previsione 2025 bilancio sanità disabilità (B)</t>
  </si>
  <si>
    <t>preconsuntivo 2024 BILANCIO SANITARIO (A+B)</t>
  </si>
  <si>
    <t>preconsuntivo 2024 bilancio sanità (A)</t>
  </si>
  <si>
    <t>preconsuntivo 2024 bilancio sanità disabilità (B)</t>
  </si>
  <si>
    <t>preventivo 2025 BILANCIO SANITARIO</t>
  </si>
  <si>
    <t>preconsuntivo 2024
BILANCIO SANITARIO</t>
  </si>
  <si>
    <t>Variazione
previsione 2025 / preconsuntivo 2024</t>
  </si>
  <si>
    <t>preconsuntivo 2024 BILANCIO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</si>
</sst>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DecimaWE Rg"/>
    </font>
    <font>
      <sz val="9"/>
      <name val="Tahoma"/>
      <family val="2"/>
    </font>
    <font>
      <sz val="8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9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7" applyNumberFormat="0" applyAlignment="0" applyProtection="0"/>
    <xf numFmtId="0" fontId="23" fillId="0" borderId="48" applyNumberFormat="0" applyFill="0" applyAlignment="0" applyProtection="0"/>
    <xf numFmtId="0" fontId="24" fillId="14" borderId="49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7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0" applyNumberFormat="0" applyAlignment="0" applyProtection="0"/>
    <xf numFmtId="0" fontId="31" fillId="9" borderId="51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2">
      <alignment vertical="center"/>
    </xf>
    <xf numFmtId="49" fontId="7" fillId="20" borderId="52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6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7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8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59" xfId="4" applyFont="1" applyFill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7" fillId="0" borderId="0" xfId="4" applyFont="1" applyAlignment="1">
      <alignment horizontal="center" vertical="center"/>
    </xf>
    <xf numFmtId="164" fontId="44" fillId="23" borderId="0" xfId="116" applyFont="1" applyFill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Border="1" applyAlignment="1">
      <alignment horizontal="center" vertical="center"/>
    </xf>
    <xf numFmtId="0" fontId="47" fillId="0" borderId="24" xfId="4" applyFont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7" xfId="4" applyFont="1" applyFill="1" applyBorder="1" applyAlignment="1">
      <alignment horizontal="center" vertical="center"/>
    </xf>
    <xf numFmtId="0" fontId="47" fillId="0" borderId="13" xfId="4" applyFont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7" fillId="23" borderId="0" xfId="4" applyFont="1" applyFill="1" applyAlignment="1">
      <alignment horizontal="left" vertical="center"/>
    </xf>
    <xf numFmtId="0" fontId="47" fillId="23" borderId="0" xfId="4" applyFont="1" applyFill="1" applyAlignment="1">
      <alignment horizontal="right" vertical="center"/>
    </xf>
    <xf numFmtId="0" fontId="47" fillId="0" borderId="58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3" fillId="23" borderId="58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Border="1" applyAlignment="1">
      <alignment horizontal="center" vertical="center" wrapText="1"/>
    </xf>
    <xf numFmtId="0" fontId="50" fillId="24" borderId="0" xfId="5" applyFont="1" applyFill="1" applyAlignment="1">
      <alignment vertical="center" wrapText="1"/>
    </xf>
    <xf numFmtId="0" fontId="50" fillId="24" borderId="0" xfId="5" applyFont="1" applyFill="1" applyAlignment="1">
      <alignment vertical="center"/>
    </xf>
    <xf numFmtId="0" fontId="52" fillId="0" borderId="0" xfId="4" applyFont="1" applyAlignment="1">
      <alignment vertical="center" wrapText="1"/>
    </xf>
    <xf numFmtId="0" fontId="50" fillId="0" borderId="45" xfId="5" applyFont="1" applyBorder="1" applyAlignment="1">
      <alignment horizontal="center" vertical="center" wrapText="1"/>
    </xf>
    <xf numFmtId="0" fontId="50" fillId="0" borderId="45" xfId="5" applyFont="1" applyBorder="1" applyAlignment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6" fillId="0" borderId="45" xfId="5" applyFont="1" applyBorder="1" applyAlignment="1">
      <alignment horizontal="center" vertical="center" wrapText="1"/>
    </xf>
    <xf numFmtId="0" fontId="56" fillId="0" borderId="45" xfId="5" applyFont="1" applyBorder="1" applyAlignment="1">
      <alignment horizontal="left" vertical="center" wrapText="1"/>
    </xf>
    <xf numFmtId="0" fontId="55" fillId="0" borderId="45" xfId="5" applyFont="1" applyBorder="1" applyAlignment="1">
      <alignment horizontal="center" vertical="center" wrapText="1"/>
    </xf>
    <xf numFmtId="0" fontId="55" fillId="0" borderId="45" xfId="5" applyFont="1" applyBorder="1" applyAlignment="1">
      <alignment horizontal="left" vertical="center" wrapText="1"/>
    </xf>
    <xf numFmtId="0" fontId="47" fillId="0" borderId="45" xfId="5" applyFont="1" applyBorder="1" applyAlignment="1">
      <alignment horizontal="center" vertical="center" wrapText="1"/>
    </xf>
    <xf numFmtId="0" fontId="47" fillId="0" borderId="45" xfId="5" applyFont="1" applyBorder="1" applyAlignment="1">
      <alignment horizontal="left" vertical="center" wrapText="1"/>
    </xf>
    <xf numFmtId="0" fontId="47" fillId="24" borderId="45" xfId="5" applyFont="1" applyFill="1" applyBorder="1" applyAlignment="1">
      <alignment horizontal="center" vertical="center" wrapText="1"/>
    </xf>
    <xf numFmtId="0" fontId="47" fillId="24" borderId="45" xfId="5" applyFont="1" applyFill="1" applyBorder="1" applyAlignment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4" fillId="0" borderId="0" xfId="4" applyFont="1" applyAlignment="1">
      <alignment vertical="center" wrapText="1"/>
    </xf>
    <xf numFmtId="0" fontId="55" fillId="24" borderId="45" xfId="5" applyFont="1" applyFill="1" applyBorder="1" applyAlignment="1">
      <alignment horizontal="center" vertical="center" wrapText="1"/>
    </xf>
    <xf numFmtId="0" fontId="55" fillId="24" borderId="45" xfId="5" applyFont="1" applyFill="1" applyBorder="1" applyAlignment="1">
      <alignment horizontal="left" vertical="center" wrapText="1"/>
    </xf>
    <xf numFmtId="0" fontId="55" fillId="24" borderId="64" xfId="5" applyFont="1" applyFill="1" applyBorder="1" applyAlignment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4" applyFont="1" applyFill="1" applyAlignment="1">
      <alignment horizontal="center" vertical="center"/>
    </xf>
    <xf numFmtId="0" fontId="47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7" fillId="0" borderId="0" xfId="5" applyFont="1" applyAlignment="1">
      <alignment vertical="center"/>
    </xf>
    <xf numFmtId="0" fontId="47" fillId="0" borderId="0" xfId="4" applyFont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5" xfId="5" applyFont="1" applyFill="1" applyBorder="1" applyAlignment="1">
      <alignment horizontal="center" vertical="center" wrapText="1"/>
    </xf>
    <xf numFmtId="0" fontId="56" fillId="4" borderId="45" xfId="5" applyFont="1" applyFill="1" applyBorder="1" applyAlignment="1">
      <alignment horizontal="left" vertical="center" wrapText="1"/>
    </xf>
    <xf numFmtId="0" fontId="51" fillId="26" borderId="61" xfId="5" applyFont="1" applyFill="1" applyBorder="1" applyAlignment="1">
      <alignment horizontal="center" vertical="center" wrapText="1"/>
    </xf>
    <xf numFmtId="0" fontId="52" fillId="26" borderId="61" xfId="5" applyFont="1" applyFill="1" applyBorder="1" applyAlignment="1">
      <alignment vertical="center" wrapText="1"/>
    </xf>
    <xf numFmtId="164" fontId="53" fillId="26" borderId="62" xfId="116" applyFont="1" applyFill="1" applyBorder="1" applyAlignment="1">
      <alignment horizontal="right" vertical="center" wrapText="1"/>
    </xf>
    <xf numFmtId="0" fontId="50" fillId="27" borderId="45" xfId="5" applyFont="1" applyFill="1" applyBorder="1" applyAlignment="1">
      <alignment horizontal="center" vertical="center" wrapText="1"/>
    </xf>
    <xf numFmtId="0" fontId="50" fillId="27" borderId="45" xfId="5" applyFont="1" applyFill="1" applyBorder="1" applyAlignment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50" fillId="28" borderId="45" xfId="5" applyFont="1" applyFill="1" applyBorder="1" applyAlignment="1">
      <alignment horizontal="center" vertical="center" wrapText="1"/>
    </xf>
    <xf numFmtId="0" fontId="50" fillId="28" borderId="45" xfId="5" applyFont="1" applyFill="1" applyBorder="1" applyAlignment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5" fillId="29" borderId="45" xfId="5" applyFont="1" applyFill="1" applyBorder="1" applyAlignment="1">
      <alignment horizontal="center" vertical="center" wrapText="1"/>
    </xf>
    <xf numFmtId="0" fontId="55" fillId="29" borderId="45" xfId="5" applyFont="1" applyFill="1" applyBorder="1" applyAlignment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47" fillId="30" borderId="45" xfId="5" applyFont="1" applyFill="1" applyBorder="1" applyAlignment="1">
      <alignment horizontal="center" vertical="center" wrapText="1"/>
    </xf>
    <xf numFmtId="0" fontId="47" fillId="30" borderId="45" xfId="5" applyFont="1" applyFill="1" applyBorder="1" applyAlignment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55" fillId="30" borderId="45" xfId="5" applyFont="1" applyFill="1" applyBorder="1" applyAlignment="1">
      <alignment horizontal="center" vertical="center" wrapText="1"/>
    </xf>
    <xf numFmtId="0" fontId="55" fillId="30" borderId="45" xfId="5" applyFont="1" applyFill="1" applyBorder="1" applyAlignment="1">
      <alignment horizontal="left" vertical="center" wrapText="1"/>
    </xf>
    <xf numFmtId="164" fontId="59" fillId="30" borderId="39" xfId="116" applyFont="1" applyFill="1" applyBorder="1" applyAlignment="1">
      <alignment horizontal="righ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47" fillId="26" borderId="45" xfId="5" applyFont="1" applyFill="1" applyBorder="1" applyAlignment="1">
      <alignment horizontal="center" vertical="center" wrapText="1"/>
    </xf>
    <xf numFmtId="0" fontId="50" fillId="26" borderId="45" xfId="5" applyFont="1" applyFill="1" applyBorder="1" applyAlignment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6" borderId="45" xfId="5" applyFont="1" applyFill="1" applyBorder="1" applyAlignment="1">
      <alignment horizontal="left" vertical="center" wrapText="1"/>
    </xf>
    <xf numFmtId="0" fontId="56" fillId="29" borderId="45" xfId="5" applyFont="1" applyFill="1" applyBorder="1" applyAlignment="1">
      <alignment horizontal="center" vertical="center" wrapText="1"/>
    </xf>
    <xf numFmtId="0" fontId="56" fillId="29" borderId="45" xfId="5" applyFont="1" applyFill="1" applyBorder="1" applyAlignment="1">
      <alignment horizontal="left" vertical="center" wrapText="1"/>
    </xf>
    <xf numFmtId="0" fontId="58" fillId="32" borderId="45" xfId="5" applyFont="1" applyFill="1" applyBorder="1" applyAlignment="1">
      <alignment horizontal="center" vertical="center" wrapText="1"/>
    </xf>
    <xf numFmtId="0" fontId="58" fillId="32" borderId="45" xfId="5" applyFont="1" applyFill="1" applyBorder="1" applyAlignment="1">
      <alignment horizontal="lef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58" fillId="31" borderId="45" xfId="5" applyFont="1" applyFill="1" applyBorder="1" applyAlignment="1">
      <alignment horizontal="center" vertical="center" wrapText="1"/>
    </xf>
    <xf numFmtId="0" fontId="58" fillId="31" borderId="45" xfId="5" applyFont="1" applyFill="1" applyBorder="1" applyAlignment="1">
      <alignment horizontal="left" vertical="center" wrapText="1"/>
    </xf>
    <xf numFmtId="0" fontId="47" fillId="33" borderId="45" xfId="5" applyFont="1" applyFill="1" applyBorder="1" applyAlignment="1">
      <alignment horizontal="center" vertical="center" wrapText="1"/>
    </xf>
    <xf numFmtId="0" fontId="47" fillId="33" borderId="45" xfId="5" applyFont="1" applyFill="1" applyBorder="1" applyAlignment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0" fillId="34" borderId="18" xfId="5" applyFont="1" applyFill="1" applyBorder="1" applyAlignment="1">
      <alignment horizontal="center" vertical="center" wrapText="1"/>
    </xf>
    <xf numFmtId="0" fontId="50" fillId="34" borderId="18" xfId="5" applyFont="1" applyFill="1" applyBorder="1" applyAlignment="1">
      <alignment horizontal="left" vertical="center" wrapText="1"/>
    </xf>
    <xf numFmtId="164" fontId="53" fillId="34" borderId="44" xfId="116" applyFont="1" applyFill="1" applyBorder="1" applyAlignment="1">
      <alignment horizontal="right" vertical="center" wrapText="1"/>
    </xf>
    <xf numFmtId="10" fontId="11" fillId="4" borderId="63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6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60" xfId="3" applyNumberFormat="1" applyFont="1" applyFill="1" applyBorder="1" applyAlignment="1" applyProtection="1">
      <alignment horizontal="right" vertical="center"/>
    </xf>
    <xf numFmtId="10" fontId="10" fillId="0" borderId="60" xfId="3" applyNumberFormat="1" applyFont="1" applyFill="1" applyBorder="1" applyAlignment="1" applyProtection="1">
      <alignment horizontal="right" vertical="center"/>
    </xf>
    <xf numFmtId="10" fontId="11" fillId="0" borderId="60" xfId="3" applyNumberFormat="1" applyFont="1" applyFill="1" applyBorder="1" applyAlignment="1" applyProtection="1">
      <alignment horizontal="right" vertical="center"/>
    </xf>
    <xf numFmtId="10" fontId="11" fillId="0" borderId="65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5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7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5" borderId="34" xfId="5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Border="1" applyAlignment="1">
      <alignment horizontal="center" vertical="center" wrapText="1"/>
    </xf>
    <xf numFmtId="0" fontId="57" fillId="0" borderId="7" xfId="5" applyFont="1" applyBorder="1" applyAlignment="1">
      <alignment horizontal="center" vertical="center" wrapText="1"/>
    </xf>
    <xf numFmtId="0" fontId="50" fillId="0" borderId="7" xfId="5" quotePrefix="1" applyFont="1" applyBorder="1" applyAlignment="1">
      <alignment horizontal="center" vertical="center" wrapText="1"/>
    </xf>
    <xf numFmtId="0" fontId="50" fillId="24" borderId="7" xfId="5" applyFont="1" applyFill="1" applyBorder="1" applyAlignment="1">
      <alignment horizontal="center" vertical="center" wrapText="1"/>
    </xf>
    <xf numFmtId="0" fontId="47" fillId="24" borderId="68" xfId="5" applyFont="1" applyFill="1" applyBorder="1" applyAlignment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5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6" fillId="3" borderId="46" xfId="5" applyFont="1" applyFill="1" applyBorder="1" applyAlignment="1">
      <alignment horizontal="left" vertical="center" wrapText="1"/>
    </xf>
    <xf numFmtId="1" fontId="11" fillId="35" borderId="31" xfId="4" applyNumberFormat="1" applyFont="1" applyFill="1" applyBorder="1" applyAlignment="1">
      <alignment horizontal="center" vertical="center"/>
    </xf>
    <xf numFmtId="1" fontId="11" fillId="35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63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7" fillId="36" borderId="78" xfId="80" applyNumberFormat="1" applyFont="1" applyFill="1" applyBorder="1" applyAlignment="1">
      <alignment horizontal="center" vertical="center" wrapText="1"/>
    </xf>
    <xf numFmtId="49" fontId="62" fillId="0" borderId="81" xfId="80" applyNumberFormat="1" applyFont="1" applyBorder="1" applyAlignment="1">
      <alignment vertical="center" wrapText="1"/>
    </xf>
    <xf numFmtId="0" fontId="62" fillId="0" borderId="74" xfId="80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vertical="center" wrapText="1"/>
    </xf>
    <xf numFmtId="49" fontId="62" fillId="24" borderId="74" xfId="80" applyNumberFormat="1" applyFont="1" applyFill="1" applyBorder="1" applyAlignment="1">
      <alignment vertical="center" wrapText="1"/>
    </xf>
    <xf numFmtId="49" fontId="62" fillId="24" borderId="82" xfId="80" applyNumberFormat="1" applyFont="1" applyFill="1" applyBorder="1" applyAlignment="1">
      <alignment horizontal="left" vertical="center" wrapText="1"/>
    </xf>
    <xf numFmtId="49" fontId="68" fillId="4" borderId="84" xfId="80" applyNumberFormat="1" applyFont="1" applyFill="1" applyBorder="1" applyAlignment="1">
      <alignment horizontal="left" vertical="center" wrapText="1"/>
    </xf>
    <xf numFmtId="49" fontId="61" fillId="24" borderId="86" xfId="80" applyNumberFormat="1" applyFont="1" applyFill="1" applyBorder="1" applyAlignment="1">
      <alignment horizontal="left" vertical="center" wrapText="1"/>
    </xf>
    <xf numFmtId="49" fontId="61" fillId="24" borderId="87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71" xfId="80" applyNumberFormat="1" applyFont="1" applyFill="1" applyBorder="1" applyAlignment="1">
      <alignment horizontal="left" vertical="center" wrapText="1"/>
    </xf>
    <xf numFmtId="0" fontId="62" fillId="0" borderId="81" xfId="80" applyFont="1" applyBorder="1" applyAlignment="1">
      <alignment vertical="center"/>
    </xf>
    <xf numFmtId="0" fontId="7" fillId="0" borderId="74" xfId="80" applyBorder="1" applyAlignment="1">
      <alignment vertical="center"/>
    </xf>
    <xf numFmtId="0" fontId="63" fillId="0" borderId="75" xfId="80" quotePrefix="1" applyFont="1" applyBorder="1" applyAlignment="1">
      <alignment horizontal="center" vertical="center"/>
    </xf>
    <xf numFmtId="0" fontId="7" fillId="24" borderId="74" xfId="80" applyFill="1" applyBorder="1" applyAlignment="1">
      <alignment vertical="center"/>
    </xf>
    <xf numFmtId="0" fontId="62" fillId="0" borderId="74" xfId="80" applyFont="1" applyBorder="1" applyAlignment="1">
      <alignment vertical="center"/>
    </xf>
    <xf numFmtId="49" fontId="63" fillId="0" borderId="74" xfId="80" applyNumberFormat="1" applyFont="1" applyBorder="1" applyAlignment="1">
      <alignment horizontal="left" vertical="center"/>
    </xf>
    <xf numFmtId="0" fontId="63" fillId="0" borderId="75" xfId="80" applyFont="1" applyBorder="1" applyAlignment="1">
      <alignment horizontal="center" vertical="center"/>
    </xf>
    <xf numFmtId="49" fontId="62" fillId="0" borderId="74" xfId="80" applyNumberFormat="1" applyFont="1" applyBorder="1" applyAlignment="1">
      <alignment vertical="center"/>
    </xf>
    <xf numFmtId="0" fontId="63" fillId="0" borderId="74" xfId="80" applyFont="1" applyBorder="1" applyAlignment="1">
      <alignment horizontal="left" vertical="center"/>
    </xf>
    <xf numFmtId="0" fontId="63" fillId="24" borderId="74" xfId="80" applyFont="1" applyFill="1" applyBorder="1" applyAlignment="1">
      <alignment horizontal="left" vertical="center"/>
    </xf>
    <xf numFmtId="0" fontId="62" fillId="0" borderId="74" xfId="80" applyFont="1" applyBorder="1" applyAlignment="1">
      <alignment horizontal="left" vertical="center"/>
    </xf>
    <xf numFmtId="49" fontId="62" fillId="0" borderId="74" xfId="80" applyNumberFormat="1" applyFont="1" applyBorder="1" applyAlignment="1">
      <alignment horizontal="left" vertical="center"/>
    </xf>
    <xf numFmtId="49" fontId="62" fillId="24" borderId="74" xfId="80" applyNumberFormat="1" applyFont="1" applyFill="1" applyBorder="1" applyAlignment="1">
      <alignment vertical="center"/>
    </xf>
    <xf numFmtId="49" fontId="62" fillId="24" borderId="82" xfId="80" applyNumberFormat="1" applyFont="1" applyFill="1" applyBorder="1" applyAlignment="1">
      <alignment vertical="center"/>
    </xf>
    <xf numFmtId="0" fontId="68" fillId="4" borderId="84" xfId="80" applyFont="1" applyFill="1" applyBorder="1" applyAlignment="1">
      <alignment horizontal="left" vertical="center" wrapText="1"/>
    </xf>
    <xf numFmtId="0" fontId="68" fillId="37" borderId="89" xfId="80" applyFont="1" applyFill="1" applyBorder="1" applyAlignment="1">
      <alignment horizontal="left" vertical="center" wrapText="1"/>
    </xf>
    <xf numFmtId="0" fontId="7" fillId="37" borderId="90" xfId="80" applyFill="1" applyBorder="1" applyAlignment="1">
      <alignment vertical="center"/>
    </xf>
    <xf numFmtId="49" fontId="7" fillId="0" borderId="91" xfId="5" applyNumberFormat="1" applyBorder="1" applyAlignment="1">
      <alignment horizontal="center" vertical="center" wrapText="1"/>
    </xf>
    <xf numFmtId="49" fontId="7" fillId="0" borderId="92" xfId="5" applyNumberFormat="1" applyBorder="1" applyAlignment="1">
      <alignment horizontal="center" vertical="center" wrapText="1"/>
    </xf>
    <xf numFmtId="43" fontId="7" fillId="24" borderId="92" xfId="126" applyFont="1" applyFill="1" applyBorder="1" applyAlignment="1" applyProtection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7" fillId="24" borderId="93" xfId="5" applyNumberFormat="1" applyFill="1" applyBorder="1" applyAlignment="1">
      <alignment horizontal="center" vertical="center" wrapText="1"/>
    </xf>
    <xf numFmtId="49" fontId="62" fillId="4" borderId="94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1" xfId="80" applyFill="1" applyBorder="1" applyAlignment="1">
      <alignment horizontal="center" vertical="center"/>
    </xf>
    <xf numFmtId="49" fontId="7" fillId="0" borderId="92" xfId="80" applyNumberFormat="1" applyBorder="1" applyAlignment="1">
      <alignment horizontal="center" vertical="center" wrapText="1"/>
    </xf>
    <xf numFmtId="49" fontId="7" fillId="0" borderId="92" xfId="80" applyNumberFormat="1" applyBorder="1" applyAlignment="1">
      <alignment horizontal="center" vertical="center"/>
    </xf>
    <xf numFmtId="49" fontId="7" fillId="24" borderId="92" xfId="80" applyNumberFormat="1" applyFill="1" applyBorder="1" applyAlignment="1">
      <alignment horizontal="center" vertical="center"/>
    </xf>
    <xf numFmtId="3" fontId="7" fillId="0" borderId="92" xfId="80" applyNumberFormat="1" applyBorder="1" applyAlignment="1">
      <alignment horizontal="center" vertical="center" wrapText="1"/>
    </xf>
    <xf numFmtId="0" fontId="7" fillId="0" borderId="92" xfId="80" applyBorder="1" applyAlignment="1">
      <alignment horizontal="center" vertical="center"/>
    </xf>
    <xf numFmtId="0" fontId="7" fillId="24" borderId="92" xfId="80" applyFill="1" applyBorder="1" applyAlignment="1">
      <alignment horizontal="center" vertical="center" wrapText="1"/>
    </xf>
    <xf numFmtId="0" fontId="7" fillId="0" borderId="92" xfId="80" quotePrefix="1" applyBorder="1" applyAlignment="1">
      <alignment horizontal="center" vertical="center"/>
    </xf>
    <xf numFmtId="0" fontId="7" fillId="0" borderId="92" xfId="80" quotePrefix="1" applyBorder="1" applyAlignment="1">
      <alignment horizontal="center" vertical="center" wrapText="1"/>
    </xf>
    <xf numFmtId="0" fontId="7" fillId="24" borderId="93" xfId="80" quotePrefix="1" applyFill="1" applyBorder="1" applyAlignment="1">
      <alignment horizontal="center" vertical="center" wrapText="1"/>
    </xf>
    <xf numFmtId="49" fontId="61" fillId="4" borderId="94" xfId="80" applyNumberFormat="1" applyFont="1" applyFill="1" applyBorder="1" applyAlignment="1">
      <alignment horizontal="left" vertical="center" wrapText="1"/>
    </xf>
    <xf numFmtId="0" fontId="69" fillId="36" borderId="72" xfId="80" applyFont="1" applyFill="1" applyBorder="1" applyAlignment="1">
      <alignment horizontal="center" vertical="center"/>
    </xf>
    <xf numFmtId="0" fontId="69" fillId="36" borderId="75" xfId="80" applyFont="1" applyFill="1" applyBorder="1" applyAlignment="1">
      <alignment horizontal="center" vertical="center"/>
    </xf>
    <xf numFmtId="0" fontId="69" fillId="36" borderId="79" xfId="80" applyFont="1" applyFill="1" applyBorder="1" applyAlignment="1">
      <alignment horizontal="center" vertical="center"/>
    </xf>
    <xf numFmtId="2" fontId="69" fillId="0" borderId="77" xfId="5" applyNumberFormat="1" applyFont="1" applyBorder="1" applyAlignment="1">
      <alignment horizontal="center" vertical="center" wrapText="1"/>
    </xf>
    <xf numFmtId="1" fontId="69" fillId="0" borderId="75" xfId="5" applyNumberFormat="1" applyFont="1" applyBorder="1" applyAlignment="1">
      <alignment horizontal="center" vertical="center" wrapText="1"/>
    </xf>
    <xf numFmtId="1" fontId="69" fillId="0" borderId="83" xfId="5" applyNumberFormat="1" applyFont="1" applyBorder="1" applyAlignment="1">
      <alignment horizontal="center" vertical="center" wrapText="1"/>
    </xf>
    <xf numFmtId="49" fontId="70" fillId="4" borderId="85" xfId="80" applyNumberFormat="1" applyFont="1" applyFill="1" applyBorder="1" applyAlignment="1">
      <alignment horizontal="center" vertical="center" wrapText="1"/>
    </xf>
    <xf numFmtId="49" fontId="69" fillId="24" borderId="87" xfId="80" applyNumberFormat="1" applyFont="1" applyFill="1" applyBorder="1" applyAlignment="1">
      <alignment horizontal="left" vertical="center" wrapText="1"/>
    </xf>
    <xf numFmtId="49" fontId="69" fillId="24" borderId="71" xfId="80" applyNumberFormat="1" applyFont="1" applyFill="1" applyBorder="1" applyAlignment="1">
      <alignment horizontal="left" vertical="center" wrapText="1"/>
    </xf>
    <xf numFmtId="49" fontId="69" fillId="36" borderId="79" xfId="80" applyNumberFormat="1" applyFont="1" applyFill="1" applyBorder="1" applyAlignment="1">
      <alignment horizontal="center" vertical="center" wrapText="1"/>
    </xf>
    <xf numFmtId="49" fontId="69" fillId="0" borderId="77" xfId="80" applyNumberFormat="1" applyFont="1" applyBorder="1" applyAlignment="1">
      <alignment horizontal="center" vertical="center" wrapText="1"/>
    </xf>
    <xf numFmtId="0" fontId="69" fillId="0" borderId="75" xfId="80" quotePrefix="1" applyFont="1" applyBorder="1" applyAlignment="1">
      <alignment horizontal="center" vertical="center"/>
    </xf>
    <xf numFmtId="0" fontId="69" fillId="0" borderId="75" xfId="80" quotePrefix="1" applyFont="1" applyBorder="1" applyAlignment="1">
      <alignment horizontal="center" vertical="center" wrapText="1"/>
    </xf>
    <xf numFmtId="0" fontId="69" fillId="0" borderId="83" xfId="80" quotePrefix="1" applyFont="1" applyBorder="1" applyAlignment="1">
      <alignment horizontal="center" vertical="center"/>
    </xf>
    <xf numFmtId="0" fontId="69" fillId="4" borderId="85" xfId="80" applyFont="1" applyFill="1" applyBorder="1" applyAlignment="1">
      <alignment horizontal="center" vertical="center" wrapText="1"/>
    </xf>
    <xf numFmtId="0" fontId="69" fillId="0" borderId="0" xfId="80" applyFont="1" applyAlignment="1">
      <alignment vertical="center"/>
    </xf>
    <xf numFmtId="0" fontId="69" fillId="37" borderId="90" xfId="80" applyFont="1" applyFill="1" applyBorder="1" applyAlignment="1">
      <alignment horizontal="center" vertical="center" wrapText="1"/>
    </xf>
    <xf numFmtId="0" fontId="50" fillId="0" borderId="30" xfId="5" applyFont="1" applyBorder="1" applyAlignment="1">
      <alignment horizontal="center" vertical="center" wrapText="1"/>
    </xf>
    <xf numFmtId="10" fontId="11" fillId="0" borderId="60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5" borderId="35" xfId="5" applyFont="1" applyFill="1" applyBorder="1" applyAlignment="1">
      <alignment horizontal="center" vertical="center" wrapText="1"/>
    </xf>
    <xf numFmtId="0" fontId="11" fillId="0" borderId="60" xfId="3" applyNumberFormat="1" applyFont="1" applyFill="1" applyBorder="1" applyAlignment="1">
      <alignment horizontal="right" vertical="center"/>
    </xf>
    <xf numFmtId="0" fontId="6" fillId="35" borderId="33" xfId="5" applyFont="1" applyFill="1" applyBorder="1" applyAlignment="1">
      <alignment horizontal="center" vertical="center" wrapText="1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2" fillId="3" borderId="30" xfId="4" applyFont="1" applyFill="1" applyBorder="1" applyAlignment="1">
      <alignment horizontal="left" vertical="center"/>
    </xf>
    <xf numFmtId="0" fontId="47" fillId="23" borderId="2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0" fontId="47" fillId="23" borderId="13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2" fillId="23" borderId="57" xfId="4" applyFont="1" applyFill="1" applyBorder="1" applyAlignment="1">
      <alignment horizontal="center" vertical="center"/>
    </xf>
    <xf numFmtId="0" fontId="64" fillId="0" borderId="0" xfId="0" applyFont="1"/>
    <xf numFmtId="0" fontId="49" fillId="24" borderId="0" xfId="4" applyFont="1" applyFill="1" applyAlignment="1">
      <alignment horizontal="center" vertical="center"/>
    </xf>
    <xf numFmtId="0" fontId="49" fillId="0" borderId="0" xfId="4" applyFont="1" applyAlignment="1">
      <alignment vertical="center"/>
    </xf>
    <xf numFmtId="0" fontId="11" fillId="3" borderId="46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71" fillId="0" borderId="39" xfId="5" applyFont="1" applyBorder="1" applyAlignment="1">
      <alignment horizontal="center" vertical="center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75" fontId="6" fillId="0" borderId="0" xfId="1" applyNumberFormat="1" applyFont="1" applyAlignment="1">
      <alignment vertical="center"/>
    </xf>
    <xf numFmtId="175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44" fillId="23" borderId="0" xfId="116" applyFont="1" applyFill="1" applyAlignment="1">
      <alignment vertical="center"/>
    </xf>
    <xf numFmtId="164" fontId="48" fillId="23" borderId="0" xfId="116" applyFont="1" applyFill="1" applyAlignment="1">
      <alignment horizontal="center" vertical="center" wrapText="1"/>
    </xf>
    <xf numFmtId="164" fontId="48" fillId="3" borderId="31" xfId="116" applyFont="1" applyFill="1" applyBorder="1" applyAlignment="1">
      <alignment horizontal="center" vertical="center"/>
    </xf>
    <xf numFmtId="164" fontId="44" fillId="23" borderId="24" xfId="116" applyFont="1" applyFill="1" applyBorder="1" applyAlignment="1">
      <alignment horizontal="center" vertical="center"/>
    </xf>
    <xf numFmtId="0" fontId="47" fillId="0" borderId="37" xfId="4" applyFont="1" applyBorder="1" applyAlignment="1">
      <alignment horizontal="center" vertical="center"/>
    </xf>
    <xf numFmtId="164" fontId="44" fillId="23" borderId="37" xfId="116" applyFont="1" applyFill="1" applyBorder="1" applyAlignment="1">
      <alignment horizontal="center" vertical="center"/>
    </xf>
    <xf numFmtId="164" fontId="44" fillId="23" borderId="0" xfId="116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164" fontId="48" fillId="23" borderId="24" xfId="116" applyFont="1" applyFill="1" applyBorder="1" applyAlignment="1">
      <alignment horizontal="center" vertical="center"/>
    </xf>
    <xf numFmtId="0" fontId="43" fillId="23" borderId="0" xfId="4" applyFont="1" applyFill="1" applyAlignment="1">
      <alignment vertical="center" wrapText="1"/>
    </xf>
    <xf numFmtId="0" fontId="72" fillId="23" borderId="0" xfId="4" applyFont="1" applyFill="1" applyAlignment="1">
      <alignment horizontal="center" vertical="center" wrapText="1"/>
    </xf>
    <xf numFmtId="0" fontId="46" fillId="24" borderId="0" xfId="4" applyFont="1" applyFill="1" applyAlignment="1">
      <alignment vertical="center" wrapText="1"/>
    </xf>
    <xf numFmtId="0" fontId="49" fillId="0" borderId="0" xfId="5" applyFont="1" applyAlignment="1">
      <alignment vertical="center"/>
    </xf>
    <xf numFmtId="0" fontId="47" fillId="0" borderId="0" xfId="4" applyFont="1" applyAlignment="1">
      <alignment horizontal="right" vertical="center"/>
    </xf>
    <xf numFmtId="0" fontId="49" fillId="0" borderId="0" xfId="4" applyFont="1" applyAlignment="1">
      <alignment horizontal="center" vertical="center"/>
    </xf>
    <xf numFmtId="0" fontId="46" fillId="0" borderId="0" xfId="4" applyFont="1" applyAlignment="1">
      <alignment vertical="center"/>
    </xf>
    <xf numFmtId="0" fontId="11" fillId="0" borderId="6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/>
    </xf>
    <xf numFmtId="0" fontId="11" fillId="0" borderId="41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9" fillId="0" borderId="0" xfId="0" applyFont="1"/>
    <xf numFmtId="1" fontId="8" fillId="35" borderId="30" xfId="4" applyNumberFormat="1" applyFont="1" applyFill="1" applyBorder="1" applyAlignment="1">
      <alignment horizontal="center" vertical="center"/>
    </xf>
    <xf numFmtId="1" fontId="8" fillId="35" borderId="31" xfId="4" applyNumberFormat="1" applyFont="1" applyFill="1" applyBorder="1" applyAlignment="1">
      <alignment horizontal="center" vertical="center"/>
    </xf>
    <xf numFmtId="1" fontId="8" fillId="35" borderId="32" xfId="4" applyNumberFormat="1" applyFont="1" applyFill="1" applyBorder="1" applyAlignment="1">
      <alignment horizontal="center" vertical="center"/>
    </xf>
    <xf numFmtId="0" fontId="8" fillId="35" borderId="34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 wrapText="1"/>
    </xf>
    <xf numFmtId="0" fontId="8" fillId="3" borderId="37" xfId="5" applyFont="1" applyFill="1" applyBorder="1" applyAlignment="1">
      <alignment horizontal="center" vertical="center" wrapText="1"/>
    </xf>
    <xf numFmtId="0" fontId="8" fillId="3" borderId="3" xfId="5" applyFont="1" applyFill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7" fillId="0" borderId="0" xfId="0" applyFont="1" applyAlignment="1">
      <alignment wrapText="1"/>
    </xf>
    <xf numFmtId="43" fontId="8" fillId="38" borderId="37" xfId="1" applyFont="1" applyFill="1" applyBorder="1" applyAlignment="1" applyProtection="1">
      <alignment horizontal="right" vertical="center" wrapText="1"/>
    </xf>
    <xf numFmtId="43" fontId="8" fillId="38" borderId="3" xfId="1" applyFont="1" applyFill="1" applyBorder="1" applyAlignment="1" applyProtection="1">
      <alignment horizontal="right" vertical="center" wrapText="1"/>
    </xf>
    <xf numFmtId="43" fontId="8" fillId="38" borderId="39" xfId="1" applyFont="1" applyFill="1" applyBorder="1" applyAlignment="1" applyProtection="1">
      <alignment horizontal="left" vertical="center" wrapText="1"/>
    </xf>
    <xf numFmtId="43" fontId="8" fillId="38" borderId="39" xfId="1" applyFont="1" applyFill="1" applyBorder="1" applyAlignment="1" applyProtection="1">
      <alignment horizontal="right" vertical="center" wrapText="1"/>
    </xf>
    <xf numFmtId="175" fontId="9" fillId="0" borderId="101" xfId="1" applyNumberFormat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166" fontId="73" fillId="0" borderId="4" xfId="2" quotePrefix="1" applyNumberFormat="1" applyFont="1" applyFill="1" applyBorder="1" applyAlignment="1" applyProtection="1">
      <alignment horizontal="center" vertical="center" wrapText="1"/>
    </xf>
    <xf numFmtId="166" fontId="73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9" xfId="1" quotePrefix="1" applyNumberFormat="1" applyFont="1" applyFill="1" applyBorder="1" applyAlignment="1" applyProtection="1">
      <alignment horizontal="center" vertical="center" wrapText="1"/>
    </xf>
    <xf numFmtId="175" fontId="10" fillId="0" borderId="100" xfId="1" quotePrefix="1" applyNumberFormat="1" applyFont="1" applyFill="1" applyBorder="1" applyAlignment="1" applyProtection="1">
      <alignment horizontal="center" vertical="center" wrapText="1"/>
    </xf>
    <xf numFmtId="175" fontId="10" fillId="0" borderId="37" xfId="1" quotePrefix="1" applyNumberFormat="1" applyFont="1" applyFill="1" applyBorder="1" applyAlignment="1" applyProtection="1">
      <alignment horizontal="center" vertical="center" wrapText="1"/>
    </xf>
    <xf numFmtId="166" fontId="10" fillId="0" borderId="1" xfId="2" quotePrefix="1" applyNumberFormat="1" applyFont="1" applyFill="1" applyBorder="1" applyAlignment="1" applyProtection="1">
      <alignment horizontal="center" vertical="center"/>
    </xf>
    <xf numFmtId="166" fontId="10" fillId="0" borderId="2" xfId="2" quotePrefix="1" applyNumberFormat="1" applyFont="1" applyFill="1" applyBorder="1" applyAlignment="1" applyProtection="1">
      <alignment horizontal="center" vertical="center"/>
    </xf>
    <xf numFmtId="166" fontId="10" fillId="0" borderId="17" xfId="2" quotePrefix="1" applyNumberFormat="1" applyFont="1" applyFill="1" applyBorder="1" applyAlignment="1" applyProtection="1">
      <alignment horizontal="center" vertical="center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7" xfId="4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0" fontId="6" fillId="35" borderId="33" xfId="5" applyFont="1" applyFill="1" applyBorder="1" applyAlignment="1">
      <alignment horizontal="center" vertical="center" wrapText="1"/>
    </xf>
    <xf numFmtId="0" fontId="6" fillId="35" borderId="35" xfId="5" applyFont="1" applyFill="1" applyBorder="1" applyAlignment="1">
      <alignment horizontal="center" vertical="center" wrapText="1"/>
    </xf>
    <xf numFmtId="0" fontId="6" fillId="35" borderId="34" xfId="5" applyFont="1" applyFill="1" applyBorder="1" applyAlignment="1">
      <alignment horizontal="center" vertical="center" wrapText="1"/>
    </xf>
    <xf numFmtId="43" fontId="6" fillId="4" borderId="33" xfId="1" applyFont="1" applyFill="1" applyBorder="1" applyAlignment="1" applyProtection="1">
      <alignment horizontal="center" vertical="center" wrapText="1"/>
    </xf>
    <xf numFmtId="43" fontId="6" fillId="4" borderId="35" xfId="1" applyFont="1" applyFill="1" applyBorder="1" applyAlignment="1" applyProtection="1">
      <alignment horizontal="center" vertical="center" wrapText="1"/>
    </xf>
    <xf numFmtId="43" fontId="6" fillId="35" borderId="33" xfId="1" applyFont="1" applyFill="1" applyBorder="1" applyAlignment="1" applyProtection="1">
      <alignment horizontal="center" vertical="center" wrapText="1"/>
    </xf>
    <xf numFmtId="43" fontId="6" fillId="35" borderId="35" xfId="1" applyFont="1" applyFill="1" applyBorder="1" applyAlignment="1" applyProtection="1">
      <alignment horizontal="center" vertical="center" wrapText="1"/>
    </xf>
    <xf numFmtId="0" fontId="6" fillId="4" borderId="33" xfId="5" applyFont="1" applyFill="1" applyBorder="1" applyAlignment="1">
      <alignment horizontal="center" vertical="center" wrapText="1"/>
    </xf>
    <xf numFmtId="0" fontId="6" fillId="4" borderId="35" xfId="5" applyFont="1" applyFill="1" applyBorder="1" applyAlignment="1">
      <alignment horizontal="center" vertical="center" wrapText="1"/>
    </xf>
    <xf numFmtId="0" fontId="66" fillId="0" borderId="0" xfId="80" applyFont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2" fillId="35" borderId="3" xfId="0" applyFont="1" applyFill="1" applyBorder="1" applyAlignment="1">
      <alignment horizontal="center"/>
    </xf>
    <xf numFmtId="0" fontId="67" fillId="36" borderId="98" xfId="80" applyFont="1" applyFill="1" applyBorder="1" applyAlignment="1">
      <alignment horizontal="center" vertical="center"/>
    </xf>
    <xf numFmtId="0" fontId="67" fillId="36" borderId="81" xfId="80" applyFont="1" applyFill="1" applyBorder="1" applyAlignment="1">
      <alignment horizontal="center" vertical="center"/>
    </xf>
    <xf numFmtId="49" fontId="67" fillId="36" borderId="95" xfId="80" applyNumberFormat="1" applyFont="1" applyFill="1" applyBorder="1" applyAlignment="1">
      <alignment horizontal="center" vertical="center" wrapText="1"/>
    </xf>
    <xf numFmtId="49" fontId="67" fillId="36" borderId="96" xfId="80" applyNumberFormat="1" applyFont="1" applyFill="1" applyBorder="1" applyAlignment="1">
      <alignment horizontal="center" vertical="center" wrapText="1"/>
    </xf>
    <xf numFmtId="49" fontId="67" fillId="36" borderId="97" xfId="80" applyNumberFormat="1" applyFont="1" applyFill="1" applyBorder="1" applyAlignment="1">
      <alignment horizontal="center" vertical="center" wrapText="1"/>
    </xf>
    <xf numFmtId="49" fontId="67" fillId="36" borderId="73" xfId="80" applyNumberFormat="1" applyFont="1" applyFill="1" applyBorder="1" applyAlignment="1">
      <alignment horizontal="center" vertical="center" wrapText="1"/>
    </xf>
    <xf numFmtId="49" fontId="67" fillId="36" borderId="76" xfId="80" applyNumberFormat="1" applyFont="1" applyFill="1" applyBorder="1" applyAlignment="1">
      <alignment horizontal="center" vertical="center" wrapText="1"/>
    </xf>
    <xf numFmtId="49" fontId="67" fillId="36" borderId="80" xfId="80" applyNumberFormat="1" applyFont="1" applyFill="1" applyBorder="1" applyAlignment="1">
      <alignment horizontal="center" vertical="center" wrapText="1"/>
    </xf>
  </cellXfs>
  <cellStyles count="129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7" xfId="73" xr:uid="{00000000-0005-0000-0000-000047000000}"/>
    <cellStyle name="Migliaia 8" xfId="74" xr:uid="{00000000-0005-0000-0000-000048000000}"/>
    <cellStyle name="Migliaia 9" xfId="116" xr:uid="{00000000-0005-0000-0000-000049000000}"/>
    <cellStyle name="Migliaia 9 2" xfId="75" xr:uid="{00000000-0005-0000-0000-00004A000000}"/>
    <cellStyle name="Neutrale 2" xfId="76" xr:uid="{00000000-0005-0000-0000-00004B000000}"/>
    <cellStyle name="Normal 12" xfId="117" xr:uid="{00000000-0005-0000-0000-00004C000000}"/>
    <cellStyle name="Normal 2" xfId="77" xr:uid="{00000000-0005-0000-0000-00004D000000}"/>
    <cellStyle name="Normal_all7_pdc" xfId="78" xr:uid="{00000000-0005-0000-0000-00004E000000}"/>
    <cellStyle name="Normal_Sheet1 2" xfId="5" xr:uid="{00000000-0005-0000-0000-00004F000000}"/>
    <cellStyle name="Normale" xfId="0" builtinId="0"/>
    <cellStyle name="Normale 10" xfId="121" xr:uid="{00000000-0005-0000-0000-000051000000}"/>
    <cellStyle name="Normale 11" xfId="123" xr:uid="{00000000-0005-0000-0000-000052000000}"/>
    <cellStyle name="Normale 12" xfId="125" xr:uid="{00000000-0005-0000-0000-000053000000}"/>
    <cellStyle name="Normale 19 2" xfId="124" xr:uid="{00000000-0005-0000-0000-000054000000}"/>
    <cellStyle name="Normale 2" xfId="79" xr:uid="{00000000-0005-0000-0000-000055000000}"/>
    <cellStyle name="Normale 2 2" xfId="80" xr:uid="{00000000-0005-0000-0000-000056000000}"/>
    <cellStyle name="Normale 2_1 BILANCIO AOU" xfId="81" xr:uid="{00000000-0005-0000-0000-000057000000}"/>
    <cellStyle name="Normale 20" xfId="122" xr:uid="{00000000-0005-0000-0000-000058000000}"/>
    <cellStyle name="Normale 3" xfId="82" xr:uid="{00000000-0005-0000-0000-000059000000}"/>
    <cellStyle name="Normale 3 2" xfId="83" xr:uid="{00000000-0005-0000-0000-00005A000000}"/>
    <cellStyle name="Normale 3 3" xfId="84" xr:uid="{00000000-0005-0000-0000-00005B000000}"/>
    <cellStyle name="Normale 4" xfId="85" xr:uid="{00000000-0005-0000-0000-00005C000000}"/>
    <cellStyle name="Normale 5" xfId="86" xr:uid="{00000000-0005-0000-0000-00005D000000}"/>
    <cellStyle name="Normale 6" xfId="87" xr:uid="{00000000-0005-0000-0000-00005E000000}"/>
    <cellStyle name="Normale 6 2" xfId="88" xr:uid="{00000000-0005-0000-0000-00005F000000}"/>
    <cellStyle name="Normale 7" xfId="89" xr:uid="{00000000-0005-0000-0000-000060000000}"/>
    <cellStyle name="Normale 7 2" xfId="90" xr:uid="{00000000-0005-0000-0000-000061000000}"/>
    <cellStyle name="Normale 7 3" xfId="120" xr:uid="{00000000-0005-0000-0000-000062000000}"/>
    <cellStyle name="Normale 7_Allegati 1-2def" xfId="91" xr:uid="{00000000-0005-0000-0000-000063000000}"/>
    <cellStyle name="Normale 8" xfId="92" xr:uid="{00000000-0005-0000-0000-000064000000}"/>
    <cellStyle name="Normale 9" xfId="93" xr:uid="{00000000-0005-0000-0000-000065000000}"/>
    <cellStyle name="Normale_All7_piano dei conti" xfId="6" xr:uid="{00000000-0005-0000-0000-000066000000}"/>
    <cellStyle name="Normale_Mattone CE_Budget 2008 (v. 0.5 del 12.02.2008) 2" xfId="4" xr:uid="{00000000-0005-0000-0000-000067000000}"/>
    <cellStyle name="Nota 2" xfId="94" xr:uid="{00000000-0005-0000-0000-000068000000}"/>
    <cellStyle name="Output 2" xfId="95" xr:uid="{00000000-0005-0000-0000-000069000000}"/>
    <cellStyle name="Percent 2" xfId="96" xr:uid="{00000000-0005-0000-0000-00006A000000}"/>
    <cellStyle name="Percent 3" xfId="97" xr:uid="{00000000-0005-0000-0000-00006B000000}"/>
    <cellStyle name="Percentuale" xfId="3" builtinId="5"/>
    <cellStyle name="Percentuale 2" xfId="98" xr:uid="{00000000-0005-0000-0000-00006D000000}"/>
    <cellStyle name="Percentuale 2 2" xfId="99" xr:uid="{00000000-0005-0000-0000-00006E000000}"/>
    <cellStyle name="Percentuale 2 3" xfId="100" xr:uid="{00000000-0005-0000-0000-00006F000000}"/>
    <cellStyle name="Percentuale 3" xfId="128" xr:uid="{00000000-0005-0000-0000-000070000000}"/>
    <cellStyle name="Percentuale 4" xfId="101" xr:uid="{00000000-0005-0000-0000-000071000000}"/>
    <cellStyle name="SAS FM Row drillable header" xfId="102" xr:uid="{00000000-0005-0000-0000-000072000000}"/>
    <cellStyle name="SAS FM Row header" xfId="103" xr:uid="{00000000-0005-0000-0000-000073000000}"/>
    <cellStyle name="Testo avviso 2" xfId="104" xr:uid="{00000000-0005-0000-0000-000074000000}"/>
    <cellStyle name="Testo descrittivo 2" xfId="105" xr:uid="{00000000-0005-0000-0000-000075000000}"/>
    <cellStyle name="Titolo 1 2" xfId="106" xr:uid="{00000000-0005-0000-0000-000076000000}"/>
    <cellStyle name="Titolo 2 2" xfId="107" xr:uid="{00000000-0005-0000-0000-000077000000}"/>
    <cellStyle name="Titolo 3 2" xfId="108" xr:uid="{00000000-0005-0000-0000-000078000000}"/>
    <cellStyle name="Titolo 4 2" xfId="109" xr:uid="{00000000-0005-0000-0000-000079000000}"/>
    <cellStyle name="Titolo 5" xfId="110" xr:uid="{00000000-0005-0000-0000-00007A000000}"/>
    <cellStyle name="Titolo 6" xfId="118" xr:uid="{00000000-0005-0000-0000-00007B000000}"/>
    <cellStyle name="Totale 2" xfId="111" xr:uid="{00000000-0005-0000-0000-00007C000000}"/>
    <cellStyle name="Valore non valido 2" xfId="112" xr:uid="{00000000-0005-0000-0000-00007D000000}"/>
    <cellStyle name="Valore valido 2" xfId="113" xr:uid="{00000000-0005-0000-0000-00007E000000}"/>
    <cellStyle name="Valuta (0)_% Attrezzature ed Edilizia" xfId="114" xr:uid="{00000000-0005-0000-0000-00007F000000}"/>
    <cellStyle name="Valuta 2" xfId="115" xr:uid="{00000000-0005-0000-0000-000080000000}"/>
  </cellStyles>
  <dxfs count="0"/>
  <tableStyles count="0" defaultTableStyle="TableStyleMedium2" defaultPivotStyle="PivotStyleLight16"/>
  <colors>
    <mruColors>
      <color rgb="FFC0C0C0"/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opLeftCell="A47" zoomScaleNormal="100" workbookViewId="0">
      <selection activeCell="F67" sqref="F67"/>
    </sheetView>
  </sheetViews>
  <sheetFormatPr defaultRowHeight="12.75"/>
  <cols>
    <col min="2" max="2" width="5.7109375" customWidth="1"/>
    <col min="3" max="3" width="48.7109375" customWidth="1"/>
    <col min="4" max="8" width="18.42578125" customWidth="1"/>
    <col min="9" max="9" width="18.42578125" style="347" customWidth="1"/>
    <col min="10" max="10" width="9.28515625" customWidth="1"/>
  </cols>
  <sheetData>
    <row r="1" spans="1:12" s="407" customFormat="1" ht="15.75">
      <c r="A1" s="1"/>
      <c r="B1" s="1"/>
      <c r="C1" s="2"/>
      <c r="D1" s="404"/>
      <c r="E1" s="404"/>
      <c r="F1" s="404"/>
      <c r="G1" s="404"/>
      <c r="H1" s="405"/>
      <c r="I1" s="193"/>
      <c r="J1" s="406"/>
      <c r="K1" s="406"/>
      <c r="L1" s="406"/>
    </row>
    <row r="2" spans="1:12" s="407" customFormat="1" ht="20.25">
      <c r="A2" s="448" t="s">
        <v>0</v>
      </c>
      <c r="B2" s="449"/>
      <c r="C2" s="449"/>
      <c r="D2" s="459" t="s">
        <v>1</v>
      </c>
      <c r="E2" s="460"/>
      <c r="F2" s="460"/>
      <c r="G2" s="461"/>
      <c r="H2" s="447"/>
      <c r="K2" s="3"/>
      <c r="L2" s="3"/>
    </row>
    <row r="3" spans="1:12" ht="13.5" thickBot="1">
      <c r="A3" s="4"/>
      <c r="B3" s="4"/>
      <c r="C3" s="5"/>
      <c r="D3" s="194"/>
      <c r="E3" s="194"/>
      <c r="F3" s="194"/>
      <c r="G3" s="194"/>
      <c r="H3" s="194"/>
      <c r="I3" s="195"/>
      <c r="J3" s="6"/>
    </row>
    <row r="4" spans="1:12" ht="33" customHeight="1">
      <c r="A4" s="450" t="s">
        <v>2107</v>
      </c>
      <c r="B4" s="451"/>
      <c r="C4" s="452"/>
      <c r="D4" s="455" t="s">
        <v>3533</v>
      </c>
      <c r="E4" s="457" t="s">
        <v>3536</v>
      </c>
      <c r="F4" s="453" t="s">
        <v>3535</v>
      </c>
      <c r="G4" s="454"/>
      <c r="I4"/>
    </row>
    <row r="5" spans="1:12">
      <c r="A5" s="249"/>
      <c r="B5" s="250"/>
      <c r="C5" s="250"/>
      <c r="D5" s="456"/>
      <c r="E5" s="458"/>
      <c r="F5" s="251" t="s">
        <v>2</v>
      </c>
      <c r="G5" s="402" t="s">
        <v>3</v>
      </c>
      <c r="I5"/>
    </row>
    <row r="6" spans="1:12">
      <c r="A6" s="7"/>
      <c r="B6" s="8"/>
      <c r="C6" s="9"/>
      <c r="D6" s="196"/>
      <c r="E6" s="196"/>
      <c r="F6" s="197"/>
      <c r="G6" s="181"/>
      <c r="I6"/>
    </row>
    <row r="7" spans="1:12">
      <c r="A7" s="10" t="s">
        <v>4</v>
      </c>
      <c r="B7" s="4"/>
      <c r="C7" s="11" t="s">
        <v>5</v>
      </c>
      <c r="D7" s="198"/>
      <c r="E7" s="198"/>
      <c r="F7" s="199"/>
      <c r="G7" s="182"/>
      <c r="I7"/>
    </row>
    <row r="8" spans="1:12">
      <c r="A8" s="10"/>
      <c r="B8" s="4"/>
      <c r="C8" s="12"/>
      <c r="D8" s="200"/>
      <c r="E8" s="200"/>
      <c r="F8" s="199"/>
      <c r="G8" s="182"/>
      <c r="I8"/>
    </row>
    <row r="9" spans="1:12">
      <c r="A9" s="10">
        <v>1</v>
      </c>
      <c r="B9" s="11" t="s">
        <v>6</v>
      </c>
      <c r="C9" s="11"/>
      <c r="D9" s="201">
        <f t="shared" ref="D9" si="0">D10+D11+D18+D23</f>
        <v>41868551</v>
      </c>
      <c r="E9" s="201">
        <f t="shared" ref="E9" si="1">E10+E11+E18+E23</f>
        <v>50826617</v>
      </c>
      <c r="F9" s="403">
        <f>+D9-E9</f>
        <v>-8958066</v>
      </c>
      <c r="G9" s="349">
        <f>+F9/E9</f>
        <v>-0.17624753581376468</v>
      </c>
      <c r="I9"/>
    </row>
    <row r="10" spans="1:12">
      <c r="A10" s="13"/>
      <c r="B10" s="14" t="s">
        <v>7</v>
      </c>
      <c r="C10" s="14"/>
      <c r="D10" s="202">
        <f>+ROUND('CE Min'!D27,0)</f>
        <v>27762866</v>
      </c>
      <c r="E10" s="202">
        <f>+ROUND('CE Min'!E27,0)</f>
        <v>30400395</v>
      </c>
      <c r="F10" s="203">
        <f t="shared" ref="F10:F73" si="2">+D10-E10</f>
        <v>-2637529</v>
      </c>
      <c r="G10" s="183">
        <f t="shared" ref="G10:G73" si="3">+F10/E10</f>
        <v>-8.6759695063172701E-2</v>
      </c>
      <c r="I10"/>
    </row>
    <row r="11" spans="1:12">
      <c r="A11" s="10"/>
      <c r="B11" s="14" t="s">
        <v>8</v>
      </c>
      <c r="C11" s="14"/>
      <c r="D11" s="202">
        <f t="shared" ref="D11" si="4">SUM(D12:D17)</f>
        <v>95000</v>
      </c>
      <c r="E11" s="202">
        <f t="shared" ref="E11" si="5">SUM(E12:E17)</f>
        <v>989593</v>
      </c>
      <c r="F11" s="203">
        <f t="shared" si="2"/>
        <v>-894593</v>
      </c>
      <c r="G11" s="183">
        <f t="shared" si="3"/>
        <v>-0.9040009377592606</v>
      </c>
      <c r="I11"/>
    </row>
    <row r="12" spans="1:12">
      <c r="A12" s="10"/>
      <c r="B12" s="15"/>
      <c r="C12" s="58" t="s">
        <v>9</v>
      </c>
      <c r="D12" s="202">
        <f>+ROUND('CE Min'!D38,0)</f>
        <v>95000</v>
      </c>
      <c r="E12" s="202">
        <f>+ROUND('CE Min'!E38,0)</f>
        <v>493378</v>
      </c>
      <c r="F12" s="204">
        <f t="shared" si="2"/>
        <v>-398378</v>
      </c>
      <c r="G12" s="184">
        <f t="shared" si="3"/>
        <v>-0.80744986602564361</v>
      </c>
      <c r="I12"/>
    </row>
    <row r="13" spans="1:12" ht="22.5">
      <c r="A13" s="13"/>
      <c r="B13" s="15"/>
      <c r="C13" s="58" t="s">
        <v>10</v>
      </c>
      <c r="D13" s="202">
        <f>+ROUND('CE Min'!D39,0)</f>
        <v>0</v>
      </c>
      <c r="E13" s="202">
        <f>+ROUND('CE Min'!E39,0)</f>
        <v>0</v>
      </c>
      <c r="F13" s="204">
        <f t="shared" si="2"/>
        <v>0</v>
      </c>
      <c r="G13" s="184"/>
      <c r="I13"/>
    </row>
    <row r="14" spans="1:12" ht="22.5">
      <c r="A14" s="10"/>
      <c r="B14" s="15"/>
      <c r="C14" s="58" t="s">
        <v>11</v>
      </c>
      <c r="D14" s="202">
        <f>+ROUND('CE Min'!D40,0)</f>
        <v>0</v>
      </c>
      <c r="E14" s="202">
        <f>+ROUND('CE Min'!E40,0)</f>
        <v>430750</v>
      </c>
      <c r="F14" s="204">
        <f t="shared" si="2"/>
        <v>-430750</v>
      </c>
      <c r="G14" s="184">
        <f t="shared" si="3"/>
        <v>-1</v>
      </c>
      <c r="I14"/>
    </row>
    <row r="15" spans="1:12">
      <c r="A15" s="13"/>
      <c r="B15" s="15"/>
      <c r="C15" s="58" t="s">
        <v>12</v>
      </c>
      <c r="D15" s="202">
        <f>+ROUND('CE Min'!D41,0)</f>
        <v>0</v>
      </c>
      <c r="E15" s="202">
        <f>+ROUND('CE Min'!E41,0)</f>
        <v>0</v>
      </c>
      <c r="F15" s="204">
        <f t="shared" si="2"/>
        <v>0</v>
      </c>
      <c r="G15" s="184"/>
      <c r="I15"/>
    </row>
    <row r="16" spans="1:12">
      <c r="A16" s="13"/>
      <c r="B16" s="15"/>
      <c r="C16" s="58" t="s">
        <v>13</v>
      </c>
      <c r="D16" s="202">
        <f>+ROUND('CE Min'!D42,0)</f>
        <v>0</v>
      </c>
      <c r="E16" s="202">
        <f>+ROUND('CE Min'!E42,0)</f>
        <v>0</v>
      </c>
      <c r="F16" s="204">
        <f t="shared" si="2"/>
        <v>0</v>
      </c>
      <c r="G16" s="184"/>
      <c r="I16"/>
    </row>
    <row r="17" spans="1:9">
      <c r="A17" s="10"/>
      <c r="B17" s="15"/>
      <c r="C17" s="58" t="s">
        <v>14</v>
      </c>
      <c r="D17" s="202">
        <f>+ROUND('CE Min'!D45,0)</f>
        <v>0</v>
      </c>
      <c r="E17" s="202">
        <f>+ROUND('CE Min'!E45,0)</f>
        <v>65465</v>
      </c>
      <c r="F17" s="204">
        <f t="shared" si="2"/>
        <v>-65465</v>
      </c>
      <c r="G17" s="184">
        <f t="shared" si="3"/>
        <v>-1</v>
      </c>
      <c r="I17"/>
    </row>
    <row r="18" spans="1:9">
      <c r="A18" s="13"/>
      <c r="B18" s="15" t="s">
        <v>15</v>
      </c>
      <c r="C18" s="14"/>
      <c r="D18" s="202">
        <f t="shared" ref="D18" si="6">SUM(D19:D22)</f>
        <v>13990685</v>
      </c>
      <c r="E18" s="202">
        <f t="shared" ref="E18" si="7">SUM(E19:E22)</f>
        <v>19436629</v>
      </c>
      <c r="F18" s="203">
        <f t="shared" si="2"/>
        <v>-5445944</v>
      </c>
      <c r="G18" s="183">
        <f t="shared" si="3"/>
        <v>-0.28018973866301611</v>
      </c>
      <c r="I18"/>
    </row>
    <row r="19" spans="1:9">
      <c r="A19" s="13"/>
      <c r="B19" s="15"/>
      <c r="C19" s="14" t="s">
        <v>16</v>
      </c>
      <c r="D19" s="202">
        <f>+ROUND('CE Min'!D52,0)</f>
        <v>2482257</v>
      </c>
      <c r="E19" s="202">
        <f>+ROUND('CE Min'!E52,0)</f>
        <v>3546082</v>
      </c>
      <c r="F19" s="204">
        <f t="shared" si="2"/>
        <v>-1063825</v>
      </c>
      <c r="G19" s="184">
        <f t="shared" si="3"/>
        <v>-0.30000011280055</v>
      </c>
      <c r="I19"/>
    </row>
    <row r="20" spans="1:9">
      <c r="A20" s="13"/>
      <c r="B20" s="15"/>
      <c r="C20" s="14" t="s">
        <v>17</v>
      </c>
      <c r="D20" s="202">
        <f>+ROUND('CE Min'!D53,0)</f>
        <v>207028</v>
      </c>
      <c r="E20" s="202">
        <f>+ROUND('CE Min'!E53,0)</f>
        <v>3865377</v>
      </c>
      <c r="F20" s="204">
        <f t="shared" si="2"/>
        <v>-3658349</v>
      </c>
      <c r="G20" s="184">
        <f t="shared" si="3"/>
        <v>-0.94644041189255279</v>
      </c>
      <c r="I20"/>
    </row>
    <row r="21" spans="1:9">
      <c r="A21" s="13"/>
      <c r="B21" s="15"/>
      <c r="C21" s="14" t="s">
        <v>18</v>
      </c>
      <c r="D21" s="202">
        <f>+ROUND('CE Min'!D54,0)</f>
        <v>11078316</v>
      </c>
      <c r="E21" s="202">
        <f>+ROUND('CE Min'!E54,0)</f>
        <v>11865965</v>
      </c>
      <c r="F21" s="204">
        <f t="shared" si="2"/>
        <v>-787649</v>
      </c>
      <c r="G21" s="184">
        <f t="shared" si="3"/>
        <v>-6.6378840658977173E-2</v>
      </c>
      <c r="I21"/>
    </row>
    <row r="22" spans="1:9">
      <c r="A22" s="13"/>
      <c r="B22" s="15"/>
      <c r="C22" s="14" t="s">
        <v>19</v>
      </c>
      <c r="D22" s="202">
        <f>+ROUND('CE Min'!D55,0)</f>
        <v>223084</v>
      </c>
      <c r="E22" s="202">
        <f>+ROUND('CE Min'!E55,0)</f>
        <v>159205</v>
      </c>
      <c r="F22" s="204">
        <f t="shared" si="2"/>
        <v>63879</v>
      </c>
      <c r="G22" s="184">
        <f t="shared" si="3"/>
        <v>0.40123739832291699</v>
      </c>
      <c r="I22"/>
    </row>
    <row r="23" spans="1:9">
      <c r="A23" s="13"/>
      <c r="B23" s="15" t="s">
        <v>20</v>
      </c>
      <c r="C23" s="14"/>
      <c r="D23" s="202">
        <f>+ROUND('CE Min'!D56,0)</f>
        <v>20000</v>
      </c>
      <c r="E23" s="202">
        <f>+ROUND('CE Min'!E56,0)</f>
        <v>0</v>
      </c>
      <c r="F23" s="204">
        <f t="shared" si="2"/>
        <v>20000</v>
      </c>
      <c r="G23" s="184">
        <v>1</v>
      </c>
      <c r="I23"/>
    </row>
    <row r="24" spans="1:9">
      <c r="A24" s="10">
        <v>2</v>
      </c>
      <c r="B24" s="11" t="s">
        <v>21</v>
      </c>
      <c r="C24" s="11"/>
      <c r="D24" s="205">
        <f>+ROUND('CE Min'!D57,0)</f>
        <v>0</v>
      </c>
      <c r="E24" s="205">
        <f>+ROUND('CE Min'!E57,0)</f>
        <v>0</v>
      </c>
      <c r="F24" s="206">
        <f t="shared" si="2"/>
        <v>0</v>
      </c>
      <c r="G24" s="343"/>
      <c r="I24"/>
    </row>
    <row r="25" spans="1:9">
      <c r="A25" s="10">
        <v>3</v>
      </c>
      <c r="B25" s="11" t="s">
        <v>22</v>
      </c>
      <c r="C25" s="11"/>
      <c r="D25" s="205">
        <f>+ROUND('CE Min'!D60,0)</f>
        <v>3603325</v>
      </c>
      <c r="E25" s="205">
        <f>+ROUND('CE Min'!E60,0)</f>
        <v>3218318</v>
      </c>
      <c r="F25" s="206">
        <f t="shared" si="2"/>
        <v>385007</v>
      </c>
      <c r="G25" s="343">
        <f t="shared" si="3"/>
        <v>0.11962988119881254</v>
      </c>
      <c r="I25"/>
    </row>
    <row r="26" spans="1:9">
      <c r="A26" s="10">
        <v>4</v>
      </c>
      <c r="B26" s="11" t="s">
        <v>23</v>
      </c>
      <c r="C26" s="11"/>
      <c r="D26" s="201">
        <f t="shared" ref="D26" si="8">SUM(D27:D29)</f>
        <v>36005858</v>
      </c>
      <c r="E26" s="201">
        <f t="shared" ref="E26" si="9">SUM(E27:E29)</f>
        <v>35115001</v>
      </c>
      <c r="F26" s="206">
        <f t="shared" si="2"/>
        <v>890857</v>
      </c>
      <c r="G26" s="343">
        <f t="shared" si="3"/>
        <v>2.53696988361185E-2</v>
      </c>
      <c r="I26"/>
    </row>
    <row r="27" spans="1:9">
      <c r="A27" s="10"/>
      <c r="B27" s="14" t="s">
        <v>24</v>
      </c>
      <c r="C27" s="16"/>
      <c r="D27" s="202">
        <f>+ROUND('CE Min'!D67,0)</f>
        <v>33922000</v>
      </c>
      <c r="E27" s="202">
        <f>+ROUND('CE Min'!E67,0)</f>
        <v>33035311</v>
      </c>
      <c r="F27" s="204">
        <f t="shared" si="2"/>
        <v>886689</v>
      </c>
      <c r="G27" s="184">
        <f t="shared" si="3"/>
        <v>2.6840643334642741E-2</v>
      </c>
      <c r="I27"/>
    </row>
    <row r="28" spans="1:9">
      <c r="A28" s="13"/>
      <c r="B28" s="14" t="s">
        <v>25</v>
      </c>
      <c r="C28" s="16"/>
      <c r="D28" s="202">
        <f>+ROUND('CE Min'!D113,0)</f>
        <v>1208606</v>
      </c>
      <c r="E28" s="202">
        <f>+ROUND('CE Min'!E113,0)</f>
        <v>1208606</v>
      </c>
      <c r="F28" s="204">
        <f t="shared" si="2"/>
        <v>0</v>
      </c>
      <c r="G28" s="184">
        <f t="shared" si="3"/>
        <v>0</v>
      </c>
      <c r="I28"/>
    </row>
    <row r="29" spans="1:9">
      <c r="A29" s="10"/>
      <c r="B29" s="14" t="s">
        <v>26</v>
      </c>
      <c r="C29" s="16"/>
      <c r="D29" s="202">
        <f>+ROUND('CE Min'!D106+'CE Min'!D112,0)</f>
        <v>875252</v>
      </c>
      <c r="E29" s="202">
        <f>+ROUND('CE Min'!E106+'CE Min'!E112,0)</f>
        <v>871084</v>
      </c>
      <c r="F29" s="204">
        <f t="shared" si="2"/>
        <v>4168</v>
      </c>
      <c r="G29" s="184">
        <f t="shared" si="3"/>
        <v>4.7848427935767391E-3</v>
      </c>
      <c r="I29"/>
    </row>
    <row r="30" spans="1:9">
      <c r="A30" s="10">
        <v>5</v>
      </c>
      <c r="B30" s="11" t="s">
        <v>27</v>
      </c>
      <c r="C30" s="11"/>
      <c r="D30" s="205">
        <f>+ROUND(+'CE Min'!D121,0)</f>
        <v>1715941</v>
      </c>
      <c r="E30" s="205">
        <f>+ROUND(+'CE Min'!E121,0)</f>
        <v>394370</v>
      </c>
      <c r="F30" s="206">
        <f t="shared" si="2"/>
        <v>1321571</v>
      </c>
      <c r="G30" s="343">
        <f t="shared" si="3"/>
        <v>3.3510941501635521</v>
      </c>
      <c r="I30"/>
    </row>
    <row r="31" spans="1:9">
      <c r="A31" s="10">
        <v>6</v>
      </c>
      <c r="B31" s="11" t="s">
        <v>28</v>
      </c>
      <c r="C31" s="11"/>
      <c r="D31" s="205">
        <f>+ROUND('CE Min'!D142,0)</f>
        <v>1807207</v>
      </c>
      <c r="E31" s="205">
        <f>+ROUND('CE Min'!E142,0)</f>
        <v>1807207</v>
      </c>
      <c r="F31" s="206">
        <f t="shared" si="2"/>
        <v>0</v>
      </c>
      <c r="G31" s="343">
        <f t="shared" si="3"/>
        <v>0</v>
      </c>
      <c r="I31"/>
    </row>
    <row r="32" spans="1:9">
      <c r="A32" s="10">
        <v>7</v>
      </c>
      <c r="B32" s="11" t="s">
        <v>29</v>
      </c>
      <c r="C32" s="11"/>
      <c r="D32" s="205">
        <f>+ROUND('CE Min'!D146,0)</f>
        <v>3018517</v>
      </c>
      <c r="E32" s="205">
        <f>+ROUND('CE Min'!E146,0)</f>
        <v>3018517</v>
      </c>
      <c r="F32" s="206">
        <f t="shared" si="2"/>
        <v>0</v>
      </c>
      <c r="G32" s="343">
        <f t="shared" si="3"/>
        <v>0</v>
      </c>
      <c r="I32"/>
    </row>
    <row r="33" spans="1:9">
      <c r="A33" s="10">
        <v>8</v>
      </c>
      <c r="B33" s="11" t="s">
        <v>30</v>
      </c>
      <c r="C33" s="11"/>
      <c r="D33" s="205">
        <f>+ROUND(+'CE Min'!D153,0)</f>
        <v>0</v>
      </c>
      <c r="E33" s="205">
        <f>+ROUND(+'CE Min'!E153,0)</f>
        <v>0</v>
      </c>
      <c r="F33" s="206">
        <f t="shared" si="2"/>
        <v>0</v>
      </c>
      <c r="G33" s="185"/>
      <c r="I33"/>
    </row>
    <row r="34" spans="1:9">
      <c r="A34" s="10">
        <v>9</v>
      </c>
      <c r="B34" s="11" t="s">
        <v>31</v>
      </c>
      <c r="C34" s="11"/>
      <c r="D34" s="205">
        <f>+ROUND(+'CE Min'!D154,0)</f>
        <v>125000</v>
      </c>
      <c r="E34" s="205">
        <f>+ROUND(+'CE Min'!E154,0)</f>
        <v>125000</v>
      </c>
      <c r="F34" s="206">
        <f t="shared" si="2"/>
        <v>0</v>
      </c>
      <c r="G34" s="185">
        <f t="shared" si="3"/>
        <v>0</v>
      </c>
      <c r="I34"/>
    </row>
    <row r="35" spans="1:9">
      <c r="A35" s="252" t="s">
        <v>32</v>
      </c>
      <c r="B35" s="253"/>
      <c r="C35" s="253"/>
      <c r="D35" s="207">
        <f t="shared" ref="D35" si="10">D9+D24+D25+D26+SUM(D30:D34)</f>
        <v>88144399</v>
      </c>
      <c r="E35" s="207">
        <f t="shared" ref="E35" si="11">E9+E24+E25+E26+SUM(E30:E34)</f>
        <v>94505030</v>
      </c>
      <c r="F35" s="208">
        <f t="shared" si="2"/>
        <v>-6360631</v>
      </c>
      <c r="G35" s="172">
        <f t="shared" si="3"/>
        <v>-6.730468208940836E-2</v>
      </c>
      <c r="I35"/>
    </row>
    <row r="36" spans="1:9">
      <c r="A36" s="13"/>
      <c r="B36" s="17"/>
      <c r="C36" s="12"/>
      <c r="D36" s="209"/>
      <c r="E36" s="209"/>
      <c r="F36" s="204"/>
      <c r="G36" s="184"/>
      <c r="I36"/>
    </row>
    <row r="37" spans="1:9">
      <c r="A37" s="10" t="s">
        <v>33</v>
      </c>
      <c r="B37" s="4"/>
      <c r="C37" s="18" t="s">
        <v>34</v>
      </c>
      <c r="D37" s="210"/>
      <c r="E37" s="210"/>
      <c r="F37" s="206"/>
      <c r="G37" s="185"/>
      <c r="I37"/>
    </row>
    <row r="38" spans="1:9">
      <c r="A38" s="10">
        <v>1</v>
      </c>
      <c r="B38" s="11" t="s">
        <v>35</v>
      </c>
      <c r="C38" s="19"/>
      <c r="D38" s="210">
        <f t="shared" ref="D38" si="12">SUM(D39:D40)</f>
        <v>12797091</v>
      </c>
      <c r="E38" s="210">
        <f t="shared" ref="E38" si="13">SUM(E39:E40)</f>
        <v>13233662</v>
      </c>
      <c r="F38" s="206">
        <f t="shared" si="2"/>
        <v>-436571</v>
      </c>
      <c r="G38" s="185">
        <f t="shared" si="3"/>
        <v>-3.2989432554647383E-2</v>
      </c>
      <c r="I38"/>
    </row>
    <row r="39" spans="1:9">
      <c r="A39" s="10"/>
      <c r="B39" s="14" t="s">
        <v>36</v>
      </c>
      <c r="C39" s="16"/>
      <c r="D39" s="202">
        <f>+ROUND('CE Min'!D161,0)</f>
        <v>12336540</v>
      </c>
      <c r="E39" s="202">
        <f>+ROUND('CE Min'!E161,0)</f>
        <v>12787211</v>
      </c>
      <c r="F39" s="204">
        <f t="shared" si="2"/>
        <v>-450671</v>
      </c>
      <c r="G39" s="184">
        <f t="shared" si="3"/>
        <v>-3.5243885472758682E-2</v>
      </c>
      <c r="I39"/>
    </row>
    <row r="40" spans="1:9">
      <c r="A40" s="13"/>
      <c r="B40" s="14" t="s">
        <v>37</v>
      </c>
      <c r="C40" s="16"/>
      <c r="D40" s="202">
        <f>+ROUND('CE Min'!D191,0)</f>
        <v>460551</v>
      </c>
      <c r="E40" s="202">
        <f>+ROUND('CE Min'!E191,0)</f>
        <v>446451</v>
      </c>
      <c r="F40" s="204">
        <f t="shared" si="2"/>
        <v>14100</v>
      </c>
      <c r="G40" s="184">
        <f t="shared" si="3"/>
        <v>3.1582413299555828E-2</v>
      </c>
      <c r="I40"/>
    </row>
    <row r="41" spans="1:9">
      <c r="A41" s="10">
        <v>2</v>
      </c>
      <c r="B41" s="11" t="s">
        <v>38</v>
      </c>
      <c r="C41" s="19"/>
      <c r="D41" s="210">
        <f t="shared" ref="D41" si="14">SUM(D42:D58)</f>
        <v>6732871</v>
      </c>
      <c r="E41" s="210">
        <f t="shared" ref="E41" si="15">SUM(E42:E58)</f>
        <v>8449656</v>
      </c>
      <c r="F41" s="206">
        <f t="shared" si="2"/>
        <v>-1716785</v>
      </c>
      <c r="G41" s="185">
        <f t="shared" si="3"/>
        <v>-0.20317809387743122</v>
      </c>
      <c r="I41"/>
    </row>
    <row r="42" spans="1:9">
      <c r="A42" s="13"/>
      <c r="B42" s="15" t="s">
        <v>39</v>
      </c>
      <c r="C42" s="14"/>
      <c r="D42" s="202">
        <f>+ROUND('CE Min'!D201,0)</f>
        <v>0</v>
      </c>
      <c r="E42" s="202">
        <f>+ROUND('CE Min'!E201,0)</f>
        <v>0</v>
      </c>
      <c r="F42" s="204">
        <f t="shared" si="2"/>
        <v>0</v>
      </c>
      <c r="G42" s="184"/>
      <c r="I42"/>
    </row>
    <row r="43" spans="1:9">
      <c r="A43" s="13"/>
      <c r="B43" s="15" t="s">
        <v>40</v>
      </c>
      <c r="C43" s="14"/>
      <c r="D43" s="202">
        <f>+ROUND('CE Min'!D209,0)</f>
        <v>0</v>
      </c>
      <c r="E43" s="202">
        <f>+ROUND('CE Min'!E209,0)</f>
        <v>0</v>
      </c>
      <c r="F43" s="204">
        <f t="shared" si="2"/>
        <v>0</v>
      </c>
      <c r="G43" s="184"/>
      <c r="I43"/>
    </row>
    <row r="44" spans="1:9">
      <c r="A44" s="13"/>
      <c r="B44" s="15" t="s">
        <v>41</v>
      </c>
      <c r="C44" s="14"/>
      <c r="D44" s="202">
        <f>+ROUND('CE Min'!D213,0)</f>
        <v>408265</v>
      </c>
      <c r="E44" s="202">
        <f>+ROUND('CE Min'!E213,0)</f>
        <v>408265</v>
      </c>
      <c r="F44" s="204">
        <f t="shared" si="2"/>
        <v>0</v>
      </c>
      <c r="G44" s="184">
        <f t="shared" si="3"/>
        <v>0</v>
      </c>
      <c r="I44"/>
    </row>
    <row r="45" spans="1:9">
      <c r="A45" s="13"/>
      <c r="B45" s="15" t="s">
        <v>42</v>
      </c>
      <c r="C45" s="14"/>
      <c r="D45" s="202">
        <f>+ROUND('CE Min'!D232,0)</f>
        <v>0</v>
      </c>
      <c r="E45" s="202">
        <f>+ROUND('CE Min'!E232,0)</f>
        <v>0</v>
      </c>
      <c r="F45" s="204">
        <f t="shared" si="2"/>
        <v>0</v>
      </c>
      <c r="G45" s="184"/>
      <c r="I45"/>
    </row>
    <row r="46" spans="1:9">
      <c r="A46" s="13"/>
      <c r="B46" s="15" t="s">
        <v>43</v>
      </c>
      <c r="C46" s="14"/>
      <c r="D46" s="202">
        <f>+ROUND('CE Min'!D238,0)</f>
        <v>0</v>
      </c>
      <c r="E46" s="202">
        <f>+ROUND('CE Min'!E238,0)</f>
        <v>0</v>
      </c>
      <c r="F46" s="204">
        <f t="shared" si="2"/>
        <v>0</v>
      </c>
      <c r="G46" s="184"/>
      <c r="I46"/>
    </row>
    <row r="47" spans="1:9">
      <c r="A47" s="13"/>
      <c r="B47" s="15" t="s">
        <v>44</v>
      </c>
      <c r="C47" s="14"/>
      <c r="D47" s="202">
        <f>+ROUND('CE Min'!D243,0)</f>
        <v>0</v>
      </c>
      <c r="E47" s="202">
        <f>+ROUND('CE Min'!E243,0)</f>
        <v>0</v>
      </c>
      <c r="F47" s="204">
        <f t="shared" si="2"/>
        <v>0</v>
      </c>
      <c r="G47" s="184"/>
      <c r="I47"/>
    </row>
    <row r="48" spans="1:9">
      <c r="A48" s="13"/>
      <c r="B48" s="15" t="s">
        <v>45</v>
      </c>
      <c r="C48" s="14"/>
      <c r="D48" s="202">
        <f>+ROUND('CE Min'!D248,0)</f>
        <v>0</v>
      </c>
      <c r="E48" s="202">
        <f>+ROUND('CE Min'!E248,0)</f>
        <v>0</v>
      </c>
      <c r="F48" s="204">
        <f t="shared" si="2"/>
        <v>0</v>
      </c>
      <c r="G48" s="184"/>
      <c r="I48"/>
    </row>
    <row r="49" spans="1:9">
      <c r="A49" s="13"/>
      <c r="B49" s="15" t="s">
        <v>46</v>
      </c>
      <c r="C49" s="14"/>
      <c r="D49" s="202">
        <f>+ROUND('CE Min'!D258,0)</f>
        <v>0</v>
      </c>
      <c r="E49" s="202">
        <f>+ROUND('CE Min'!E258,0)</f>
        <v>0</v>
      </c>
      <c r="F49" s="204">
        <f t="shared" si="2"/>
        <v>0</v>
      </c>
      <c r="G49" s="184"/>
      <c r="I49"/>
    </row>
    <row r="50" spans="1:9">
      <c r="A50" s="13"/>
      <c r="B50" s="15" t="s">
        <v>47</v>
      </c>
      <c r="C50" s="14"/>
      <c r="D50" s="202">
        <f>+ROUND('CE Min'!D264,0)</f>
        <v>0</v>
      </c>
      <c r="E50" s="202">
        <f>+ROUND('CE Min'!E264,0)</f>
        <v>0</v>
      </c>
      <c r="F50" s="204">
        <f t="shared" si="2"/>
        <v>0</v>
      </c>
      <c r="G50" s="184"/>
      <c r="I50"/>
    </row>
    <row r="51" spans="1:9">
      <c r="A51" s="13"/>
      <c r="B51" s="15" t="s">
        <v>48</v>
      </c>
      <c r="C51" s="14"/>
      <c r="D51" s="202">
        <f>+ROUND('CE Min'!D271,0)</f>
        <v>0</v>
      </c>
      <c r="E51" s="202">
        <f>+ROUND('CE Min'!E271,0)</f>
        <v>0</v>
      </c>
      <c r="F51" s="204">
        <f t="shared" si="2"/>
        <v>0</v>
      </c>
      <c r="G51" s="184"/>
      <c r="I51"/>
    </row>
    <row r="52" spans="1:9">
      <c r="A52" s="13"/>
      <c r="B52" s="15" t="s">
        <v>49</v>
      </c>
      <c r="C52" s="14"/>
      <c r="D52" s="202">
        <f>+ROUND('CE Min'!D277,0)</f>
        <v>105127</v>
      </c>
      <c r="E52" s="202">
        <f>+ROUND('CE Min'!E277,0)</f>
        <v>105127</v>
      </c>
      <c r="F52" s="204">
        <f t="shared" si="2"/>
        <v>0</v>
      </c>
      <c r="G52" s="184">
        <f t="shared" si="3"/>
        <v>0</v>
      </c>
      <c r="I52"/>
    </row>
    <row r="53" spans="1:9">
      <c r="A53" s="13"/>
      <c r="B53" s="15" t="s">
        <v>50</v>
      </c>
      <c r="C53" s="14"/>
      <c r="D53" s="202">
        <f>+ROUND('CE Min'!D282,0)</f>
        <v>500000</v>
      </c>
      <c r="E53" s="202">
        <f>+ROUND('CE Min'!E282,0)</f>
        <v>500000</v>
      </c>
      <c r="F53" s="204">
        <f t="shared" si="2"/>
        <v>0</v>
      </c>
      <c r="G53" s="184">
        <f t="shared" si="3"/>
        <v>0</v>
      </c>
      <c r="I53"/>
    </row>
    <row r="54" spans="1:9">
      <c r="A54" s="13"/>
      <c r="B54" s="15" t="s">
        <v>51</v>
      </c>
      <c r="C54" s="14"/>
      <c r="D54" s="202">
        <f>+ROUND('CE Min'!D291,0)</f>
        <v>953832</v>
      </c>
      <c r="E54" s="202">
        <f>+ROUND('CE Min'!E291,0)</f>
        <v>953832</v>
      </c>
      <c r="F54" s="204">
        <f t="shared" si="2"/>
        <v>0</v>
      </c>
      <c r="G54" s="184">
        <f t="shared" si="3"/>
        <v>0</v>
      </c>
      <c r="I54"/>
    </row>
    <row r="55" spans="1:9">
      <c r="A55" s="13"/>
      <c r="B55" s="15" t="s">
        <v>52</v>
      </c>
      <c r="C55" s="14"/>
      <c r="D55" s="202">
        <f>+ROUND('CE Min'!D299,0)</f>
        <v>1554874</v>
      </c>
      <c r="E55" s="202">
        <f>+ROUND('CE Min'!E299,0)</f>
        <v>2965120</v>
      </c>
      <c r="F55" s="204">
        <f t="shared" si="2"/>
        <v>-1410246</v>
      </c>
      <c r="G55" s="184">
        <f t="shared" si="3"/>
        <v>-0.47561177962443341</v>
      </c>
      <c r="I55"/>
    </row>
    <row r="56" spans="1:9">
      <c r="A56" s="13"/>
      <c r="B56" s="15" t="s">
        <v>53</v>
      </c>
      <c r="C56" s="58"/>
      <c r="D56" s="202">
        <f>+ROUND('CE Min'!D307,0)</f>
        <v>2578143</v>
      </c>
      <c r="E56" s="202">
        <f>+ROUND('CE Min'!E307,0)</f>
        <v>2698743</v>
      </c>
      <c r="F56" s="204">
        <f t="shared" si="2"/>
        <v>-120600</v>
      </c>
      <c r="G56" s="184">
        <f t="shared" si="3"/>
        <v>-4.4687471167132252E-2</v>
      </c>
      <c r="I56"/>
    </row>
    <row r="57" spans="1:9">
      <c r="A57" s="13"/>
      <c r="B57" s="15" t="s">
        <v>54</v>
      </c>
      <c r="C57" s="14"/>
      <c r="D57" s="202">
        <f>+ROUND('CE Min'!D321,0)</f>
        <v>632630</v>
      </c>
      <c r="E57" s="202">
        <f>+ROUND('CE Min'!E321,0)</f>
        <v>818569</v>
      </c>
      <c r="F57" s="204">
        <f t="shared" si="2"/>
        <v>-185939</v>
      </c>
      <c r="G57" s="184">
        <f t="shared" si="3"/>
        <v>-0.22715128474203153</v>
      </c>
      <c r="I57"/>
    </row>
    <row r="58" spans="1:9">
      <c r="A58" s="13"/>
      <c r="B58" s="15" t="s">
        <v>55</v>
      </c>
      <c r="C58" s="14"/>
      <c r="D58" s="202">
        <f>+ROUND('CE Min'!D329,0)</f>
        <v>0</v>
      </c>
      <c r="E58" s="202">
        <f>+ROUND('CE Min'!E329,0)</f>
        <v>0</v>
      </c>
      <c r="F58" s="204">
        <f t="shared" si="2"/>
        <v>0</v>
      </c>
      <c r="G58" s="184"/>
      <c r="I58"/>
    </row>
    <row r="59" spans="1:9">
      <c r="A59" s="10">
        <v>3</v>
      </c>
      <c r="B59" s="11" t="s">
        <v>56</v>
      </c>
      <c r="C59" s="19"/>
      <c r="D59" s="210">
        <f t="shared" ref="D59" si="16">SUM(D60:D62)</f>
        <v>11662463</v>
      </c>
      <c r="E59" s="210">
        <f t="shared" ref="E59" si="17">SUM(E60:E62)</f>
        <v>11942782</v>
      </c>
      <c r="F59" s="206">
        <f t="shared" si="2"/>
        <v>-280319</v>
      </c>
      <c r="G59" s="185">
        <f t="shared" si="3"/>
        <v>-2.3471834284507581E-2</v>
      </c>
      <c r="I59"/>
    </row>
    <row r="60" spans="1:9">
      <c r="A60" s="13"/>
      <c r="B60" s="15" t="s">
        <v>57</v>
      </c>
      <c r="C60" s="14"/>
      <c r="D60" s="202">
        <f>+ROUND('CE Min'!D331,0)</f>
        <v>11179927</v>
      </c>
      <c r="E60" s="202">
        <f>+ROUND('CE Min'!E331,0)</f>
        <v>11408322</v>
      </c>
      <c r="F60" s="204">
        <f t="shared" si="2"/>
        <v>-228395</v>
      </c>
      <c r="G60" s="184">
        <f t="shared" si="3"/>
        <v>-2.0020034497623754E-2</v>
      </c>
      <c r="I60"/>
    </row>
    <row r="61" spans="1:9">
      <c r="A61" s="13"/>
      <c r="B61" s="15" t="s">
        <v>58</v>
      </c>
      <c r="C61" s="58"/>
      <c r="D61" s="202">
        <f>+ROUND('CE Min'!D351,0)</f>
        <v>303586</v>
      </c>
      <c r="E61" s="202">
        <f>+ROUND('CE Min'!E351,0)</f>
        <v>310486</v>
      </c>
      <c r="F61" s="204">
        <f t="shared" si="2"/>
        <v>-6900</v>
      </c>
      <c r="G61" s="184">
        <f t="shared" si="3"/>
        <v>-2.2223224235553295E-2</v>
      </c>
      <c r="I61"/>
    </row>
    <row r="62" spans="1:9">
      <c r="A62" s="13"/>
      <c r="B62" s="15" t="s">
        <v>59</v>
      </c>
      <c r="C62" s="14"/>
      <c r="D62" s="202">
        <f>+ROUND('CE Min'!D365,0)</f>
        <v>178950</v>
      </c>
      <c r="E62" s="202">
        <f>+ROUND('CE Min'!E365,0)</f>
        <v>223974</v>
      </c>
      <c r="F62" s="204">
        <f t="shared" si="2"/>
        <v>-45024</v>
      </c>
      <c r="G62" s="184">
        <f t="shared" si="3"/>
        <v>-0.20102333306544509</v>
      </c>
      <c r="I62"/>
    </row>
    <row r="63" spans="1:9">
      <c r="A63" s="10">
        <v>4</v>
      </c>
      <c r="B63" s="20" t="s">
        <v>60</v>
      </c>
      <c r="C63" s="19"/>
      <c r="D63" s="210">
        <f>+ROUND('CE Min'!D368,0)</f>
        <v>2089209</v>
      </c>
      <c r="E63" s="210">
        <f>+ROUND('CE Min'!E368,0)</f>
        <v>2103158</v>
      </c>
      <c r="F63" s="206">
        <f t="shared" si="2"/>
        <v>-13949</v>
      </c>
      <c r="G63" s="185">
        <f t="shared" si="3"/>
        <v>-6.6324070754551013E-3</v>
      </c>
      <c r="I63"/>
    </row>
    <row r="64" spans="1:9">
      <c r="A64" s="10">
        <v>5</v>
      </c>
      <c r="B64" s="11" t="s">
        <v>61</v>
      </c>
      <c r="C64" s="11"/>
      <c r="D64" s="210">
        <f>+ROUND('CE Min'!D376,0)</f>
        <v>1502296</v>
      </c>
      <c r="E64" s="210">
        <f>+ROUND('CE Min'!E376,0)</f>
        <v>1951296</v>
      </c>
      <c r="F64" s="206">
        <f t="shared" si="2"/>
        <v>-449000</v>
      </c>
      <c r="G64" s="185">
        <f t="shared" si="3"/>
        <v>-0.23010347994358621</v>
      </c>
      <c r="I64"/>
    </row>
    <row r="65" spans="1:9">
      <c r="A65" s="10">
        <v>6</v>
      </c>
      <c r="B65" s="11" t="s">
        <v>62</v>
      </c>
      <c r="C65" s="19"/>
      <c r="D65" s="210">
        <f t="shared" ref="D65" si="18">SUM(D66:D70)</f>
        <v>46055886</v>
      </c>
      <c r="E65" s="210">
        <f t="shared" ref="E65" si="19">SUM(E66:E70)</f>
        <v>46347795</v>
      </c>
      <c r="F65" s="206">
        <f t="shared" si="2"/>
        <v>-291909</v>
      </c>
      <c r="G65" s="185">
        <f t="shared" si="3"/>
        <v>-6.2982284270481472E-3</v>
      </c>
      <c r="I65"/>
    </row>
    <row r="66" spans="1:9">
      <c r="A66" s="10"/>
      <c r="B66" s="14" t="s">
        <v>63</v>
      </c>
      <c r="C66" s="16"/>
      <c r="D66" s="202">
        <f>+ROUND('CE Min'!D389,0)</f>
        <v>15664917</v>
      </c>
      <c r="E66" s="202">
        <f>+ROUND('CE Min'!E389,0)</f>
        <v>15622287</v>
      </c>
      <c r="F66" s="204">
        <f t="shared" si="2"/>
        <v>42630</v>
      </c>
      <c r="G66" s="184">
        <f t="shared" si="3"/>
        <v>2.7287938059261108E-3</v>
      </c>
      <c r="I66"/>
    </row>
    <row r="67" spans="1:9">
      <c r="A67" s="10"/>
      <c r="B67" s="14" t="s">
        <v>64</v>
      </c>
      <c r="C67" s="16"/>
      <c r="D67" s="202">
        <f>+ROUND('CE Min'!D393,0)</f>
        <v>2566608</v>
      </c>
      <c r="E67" s="202">
        <f>+ROUND('CE Min'!E393,0)</f>
        <v>2543966</v>
      </c>
      <c r="F67" s="204">
        <f t="shared" si="2"/>
        <v>22642</v>
      </c>
      <c r="G67" s="184">
        <f t="shared" si="3"/>
        <v>8.9002761829364077E-3</v>
      </c>
      <c r="I67"/>
    </row>
    <row r="68" spans="1:9">
      <c r="A68" s="10"/>
      <c r="B68" s="14" t="s">
        <v>65</v>
      </c>
      <c r="C68" s="16"/>
      <c r="D68" s="202">
        <f>+ROUND('CE Min'!D397,0)</f>
        <v>18860160</v>
      </c>
      <c r="E68" s="202">
        <f>+ROUND('CE Min'!E397,0)</f>
        <v>19109175</v>
      </c>
      <c r="F68" s="204">
        <f t="shared" si="2"/>
        <v>-249015</v>
      </c>
      <c r="G68" s="184">
        <f t="shared" si="3"/>
        <v>-1.3031174815239277E-2</v>
      </c>
      <c r="I68"/>
    </row>
    <row r="69" spans="1:9">
      <c r="A69" s="13"/>
      <c r="B69" s="14" t="s">
        <v>66</v>
      </c>
      <c r="C69" s="16"/>
      <c r="D69" s="202">
        <f>+ROUND('CE Min'!D402+'CE Min'!D411+'CE Min'!D420,0)</f>
        <v>1133668</v>
      </c>
      <c r="E69" s="202">
        <f>+ROUND('CE Min'!E402+'CE Min'!E411+'CE Min'!E420,0)</f>
        <v>1305840</v>
      </c>
      <c r="F69" s="204">
        <f t="shared" si="2"/>
        <v>-172172</v>
      </c>
      <c r="G69" s="184">
        <f t="shared" si="3"/>
        <v>-0.13184769956503095</v>
      </c>
      <c r="I69"/>
    </row>
    <row r="70" spans="1:9">
      <c r="A70" s="13"/>
      <c r="B70" s="14" t="s">
        <v>67</v>
      </c>
      <c r="C70" s="16"/>
      <c r="D70" s="202">
        <f>+ROUND('CE Min'!D406+'CE Min'!D415+'CE Min'!D424,0)</f>
        <v>7830533</v>
      </c>
      <c r="E70" s="202">
        <f>+ROUND('CE Min'!E406+'CE Min'!E415+'CE Min'!E424,0)</f>
        <v>7766527</v>
      </c>
      <c r="F70" s="204">
        <f t="shared" si="2"/>
        <v>64006</v>
      </c>
      <c r="G70" s="184">
        <f t="shared" si="3"/>
        <v>8.2412640811008568E-3</v>
      </c>
      <c r="I70"/>
    </row>
    <row r="71" spans="1:9">
      <c r="A71" s="10">
        <v>7</v>
      </c>
      <c r="B71" s="20" t="s">
        <v>68</v>
      </c>
      <c r="C71" s="11"/>
      <c r="D71" s="210">
        <f>+ROUND('CE Min'!D428,0)</f>
        <v>914061</v>
      </c>
      <c r="E71" s="210">
        <f>+ROUND('CE Min'!E428,0)</f>
        <v>914061</v>
      </c>
      <c r="F71" s="206">
        <f t="shared" si="2"/>
        <v>0</v>
      </c>
      <c r="G71" s="185">
        <f t="shared" si="3"/>
        <v>0</v>
      </c>
      <c r="I71"/>
    </row>
    <row r="72" spans="1:9">
      <c r="A72" s="10">
        <v>8</v>
      </c>
      <c r="B72" s="20" t="s">
        <v>69</v>
      </c>
      <c r="C72" s="11"/>
      <c r="D72" s="210">
        <f t="shared" ref="D72" si="20">SUM(D73:D75)</f>
        <v>3025843</v>
      </c>
      <c r="E72" s="210">
        <f t="shared" ref="E72" si="21">SUM(E73:E75)</f>
        <v>3025843</v>
      </c>
      <c r="F72" s="206">
        <f t="shared" si="2"/>
        <v>0</v>
      </c>
      <c r="G72" s="185">
        <f t="shared" si="3"/>
        <v>0</v>
      </c>
      <c r="I72"/>
    </row>
    <row r="73" spans="1:9">
      <c r="A73" s="10"/>
      <c r="B73" s="14" t="s">
        <v>70</v>
      </c>
      <c r="C73" s="16"/>
      <c r="D73" s="202">
        <f>+ROUND('CE Min'!D437,0)</f>
        <v>15368</v>
      </c>
      <c r="E73" s="202">
        <f>+ROUND('CE Min'!E437,0)</f>
        <v>15368</v>
      </c>
      <c r="F73" s="204">
        <f t="shared" si="2"/>
        <v>0</v>
      </c>
      <c r="G73" s="184">
        <f t="shared" si="3"/>
        <v>0</v>
      </c>
      <c r="I73"/>
    </row>
    <row r="74" spans="1:9">
      <c r="A74" s="10"/>
      <c r="B74" s="14" t="s">
        <v>71</v>
      </c>
      <c r="C74" s="16"/>
      <c r="D74" s="202">
        <f>+ROUND('CE Min'!D439,0)</f>
        <v>1041322</v>
      </c>
      <c r="E74" s="202">
        <f>+ROUND('CE Min'!E439,0)</f>
        <v>1041322</v>
      </c>
      <c r="F74" s="204">
        <f t="shared" ref="F74:F120" si="22">+D74-E74</f>
        <v>0</v>
      </c>
      <c r="G74" s="184">
        <f t="shared" ref="G74:G118" si="23">+F74/E74</f>
        <v>0</v>
      </c>
      <c r="I74"/>
    </row>
    <row r="75" spans="1:9">
      <c r="A75" s="13"/>
      <c r="B75" s="14" t="s">
        <v>72</v>
      </c>
      <c r="C75" s="16"/>
      <c r="D75" s="202">
        <f>+ROUND('CE Min'!D442,0)</f>
        <v>1969153</v>
      </c>
      <c r="E75" s="202">
        <f>+ROUND('CE Min'!E442,0)</f>
        <v>1969153</v>
      </c>
      <c r="F75" s="204">
        <f t="shared" si="22"/>
        <v>0</v>
      </c>
      <c r="G75" s="184">
        <f t="shared" si="23"/>
        <v>0</v>
      </c>
      <c r="I75"/>
    </row>
    <row r="76" spans="1:9">
      <c r="A76" s="10">
        <v>9</v>
      </c>
      <c r="B76" s="20" t="s">
        <v>73</v>
      </c>
      <c r="C76" s="11"/>
      <c r="D76" s="210">
        <f>+ROUND('CE Min'!D443,0)</f>
        <v>0</v>
      </c>
      <c r="E76" s="210">
        <f>+ROUND('CE Min'!E443,0)</f>
        <v>0</v>
      </c>
      <c r="F76" s="206">
        <f t="shared" si="22"/>
        <v>0</v>
      </c>
      <c r="G76" s="185"/>
      <c r="I76"/>
    </row>
    <row r="77" spans="1:9">
      <c r="A77" s="10">
        <v>10</v>
      </c>
      <c r="B77" s="11" t="s">
        <v>74</v>
      </c>
      <c r="C77" s="19"/>
      <c r="D77" s="210">
        <f t="shared" ref="D77" si="24">SUM(D78:D79)</f>
        <v>0</v>
      </c>
      <c r="E77" s="210">
        <f t="shared" ref="E77" si="25">SUM(E78:E79)</f>
        <v>0</v>
      </c>
      <c r="F77" s="206">
        <f t="shared" si="22"/>
        <v>0</v>
      </c>
      <c r="G77" s="185"/>
      <c r="I77"/>
    </row>
    <row r="78" spans="1:9">
      <c r="A78" s="10"/>
      <c r="B78" s="14" t="s">
        <v>75</v>
      </c>
      <c r="C78" s="16"/>
      <c r="D78" s="202">
        <f>+ROUND('CE Min'!D447,0)</f>
        <v>0</v>
      </c>
      <c r="E78" s="202">
        <f>+ROUND('CE Min'!E447,0)</f>
        <v>0</v>
      </c>
      <c r="F78" s="204">
        <f t="shared" si="22"/>
        <v>0</v>
      </c>
      <c r="G78" s="184"/>
      <c r="I78"/>
    </row>
    <row r="79" spans="1:9">
      <c r="A79" s="10"/>
      <c r="B79" s="14" t="s">
        <v>76</v>
      </c>
      <c r="C79" s="16"/>
      <c r="D79" s="202">
        <f>+ROUND('CE Min'!D456,0)</f>
        <v>0</v>
      </c>
      <c r="E79" s="202">
        <f>+ROUND('CE Min'!E456,0)</f>
        <v>0</v>
      </c>
      <c r="F79" s="204">
        <f t="shared" si="22"/>
        <v>0</v>
      </c>
      <c r="G79" s="184"/>
      <c r="I79"/>
    </row>
    <row r="80" spans="1:9">
      <c r="A80" s="10">
        <v>11</v>
      </c>
      <c r="B80" s="11" t="s">
        <v>77</v>
      </c>
      <c r="C80" s="19"/>
      <c r="D80" s="210">
        <f t="shared" ref="D80" si="26">SUM(D81:D84)</f>
        <v>30403</v>
      </c>
      <c r="E80" s="210">
        <f t="shared" ref="E80" si="27">SUM(E81:E84)</f>
        <v>3196532</v>
      </c>
      <c r="F80" s="206">
        <f t="shared" si="22"/>
        <v>-3166129</v>
      </c>
      <c r="G80" s="185">
        <f t="shared" si="23"/>
        <v>-0.99048875468789299</v>
      </c>
      <c r="I80"/>
    </row>
    <row r="81" spans="1:9">
      <c r="A81" s="10"/>
      <c r="B81" s="14" t="s">
        <v>78</v>
      </c>
      <c r="C81" s="12"/>
      <c r="D81" s="202">
        <f>+ROUND('CE Min'!D464,0)</f>
        <v>0</v>
      </c>
      <c r="E81" s="202">
        <f>+ROUND('CE Min'!E464,0)</f>
        <v>0</v>
      </c>
      <c r="F81" s="204">
        <f t="shared" si="22"/>
        <v>0</v>
      </c>
      <c r="G81" s="184"/>
      <c r="I81"/>
    </row>
    <row r="82" spans="1:9">
      <c r="A82" s="10"/>
      <c r="B82" s="14" t="s">
        <v>79</v>
      </c>
      <c r="C82" s="12"/>
      <c r="D82" s="202">
        <f>+ROUND('CE Min'!D472,0)</f>
        <v>0</v>
      </c>
      <c r="E82" s="202">
        <f>+ROUND('CE Min'!E472,0)</f>
        <v>0</v>
      </c>
      <c r="F82" s="204">
        <f t="shared" si="22"/>
        <v>0</v>
      </c>
      <c r="G82" s="184"/>
      <c r="I82"/>
    </row>
    <row r="83" spans="1:9">
      <c r="A83" s="10"/>
      <c r="B83" s="14" t="s">
        <v>80</v>
      </c>
      <c r="C83" s="12"/>
      <c r="D83" s="202">
        <f>+ROUND('CE Min'!D473,0)</f>
        <v>30000</v>
      </c>
      <c r="E83" s="202">
        <f>+ROUND('CE Min'!E473,0)</f>
        <v>2327601</v>
      </c>
      <c r="F83" s="204">
        <f t="shared" si="22"/>
        <v>-2297601</v>
      </c>
      <c r="G83" s="184">
        <f t="shared" si="23"/>
        <v>-0.98711119302663985</v>
      </c>
      <c r="I83"/>
    </row>
    <row r="84" spans="1:9">
      <c r="A84" s="10"/>
      <c r="B84" s="14" t="s">
        <v>81</v>
      </c>
      <c r="C84" s="12"/>
      <c r="D84" s="202">
        <f>+ROUND('CE Min'!D480,0)</f>
        <v>403</v>
      </c>
      <c r="E84" s="202">
        <f>+ROUND('CE Min'!E480,0)</f>
        <v>868931</v>
      </c>
      <c r="F84" s="204">
        <f t="shared" si="22"/>
        <v>-868528</v>
      </c>
      <c r="G84" s="184">
        <f t="shared" si="23"/>
        <v>-0.99953621173602969</v>
      </c>
      <c r="I84"/>
    </row>
    <row r="85" spans="1:9">
      <c r="A85" s="252" t="s">
        <v>82</v>
      </c>
      <c r="B85" s="253"/>
      <c r="C85" s="253"/>
      <c r="D85" s="207">
        <f t="shared" ref="D85" si="28">D38+D41+D63+D64+D65+D71+D72+D76+D77+D80+D59</f>
        <v>84810123</v>
      </c>
      <c r="E85" s="207">
        <f t="shared" ref="E85" si="29">E38+E41+E63+E64+E65+E71+E72+E76+E77+E80+E59</f>
        <v>91164785</v>
      </c>
      <c r="F85" s="208">
        <f t="shared" si="22"/>
        <v>-6354662</v>
      </c>
      <c r="G85" s="172">
        <f t="shared" si="23"/>
        <v>-6.9705226639869763E-2</v>
      </c>
      <c r="I85"/>
    </row>
    <row r="86" spans="1:9" ht="13.5" thickBot="1">
      <c r="A86" s="21"/>
      <c r="B86" s="22"/>
      <c r="C86" s="23"/>
      <c r="D86" s="211"/>
      <c r="E86" s="211"/>
      <c r="F86" s="212"/>
      <c r="G86" s="186"/>
      <c r="I86"/>
    </row>
    <row r="87" spans="1:9" ht="13.5" thickBot="1">
      <c r="A87" s="254" t="s">
        <v>83</v>
      </c>
      <c r="B87" s="255"/>
      <c r="C87" s="255"/>
      <c r="D87" s="213">
        <f>+D35-D85</f>
        <v>3334276</v>
      </c>
      <c r="E87" s="213">
        <f>+E35-E85</f>
        <v>3340245</v>
      </c>
      <c r="F87" s="208"/>
      <c r="G87" s="172"/>
      <c r="I87"/>
    </row>
    <row r="88" spans="1:9">
      <c r="A88" s="24"/>
      <c r="B88" s="25"/>
      <c r="C88" s="26"/>
      <c r="D88" s="209"/>
      <c r="E88" s="209"/>
      <c r="F88" s="204"/>
      <c r="G88" s="184"/>
      <c r="I88"/>
    </row>
    <row r="89" spans="1:9">
      <c r="A89" s="10" t="s">
        <v>84</v>
      </c>
      <c r="B89" s="11" t="s">
        <v>85</v>
      </c>
      <c r="C89" s="19"/>
      <c r="D89" s="210"/>
      <c r="E89" s="210"/>
      <c r="F89" s="206"/>
      <c r="G89" s="185"/>
      <c r="I89"/>
    </row>
    <row r="90" spans="1:9">
      <c r="A90" s="27"/>
      <c r="B90" s="4" t="s">
        <v>86</v>
      </c>
      <c r="C90" s="28" t="s">
        <v>87</v>
      </c>
      <c r="D90" s="205">
        <f>+ROUND('CE Min'!D493+'CE Min'!D497,0)</f>
        <v>0</v>
      </c>
      <c r="E90" s="205">
        <f>+ROUND('CE Min'!E493+'CE Min'!E497,0)</f>
        <v>201</v>
      </c>
      <c r="F90" s="206">
        <f t="shared" si="22"/>
        <v>-201</v>
      </c>
      <c r="G90" s="185">
        <f t="shared" si="23"/>
        <v>-1</v>
      </c>
      <c r="I90"/>
    </row>
    <row r="91" spans="1:9">
      <c r="A91" s="27"/>
      <c r="B91" s="4" t="s">
        <v>88</v>
      </c>
      <c r="C91" s="28" t="s">
        <v>89</v>
      </c>
      <c r="D91" s="205">
        <f>+ROUND('CE Min'!D503+'CE Min'!D507,0)</f>
        <v>0</v>
      </c>
      <c r="E91" s="205">
        <f>+ROUND('CE Min'!E503+'CE Min'!E507,0)</f>
        <v>7</v>
      </c>
      <c r="F91" s="206">
        <f t="shared" si="22"/>
        <v>-7</v>
      </c>
      <c r="G91" s="185">
        <f t="shared" si="23"/>
        <v>-1</v>
      </c>
      <c r="I91"/>
    </row>
    <row r="92" spans="1:9">
      <c r="A92" s="252" t="s">
        <v>90</v>
      </c>
      <c r="B92" s="253"/>
      <c r="C92" s="253" t="s">
        <v>91</v>
      </c>
      <c r="D92" s="207">
        <f t="shared" ref="D92" si="30">+D90-D91</f>
        <v>0</v>
      </c>
      <c r="E92" s="207">
        <f t="shared" ref="E92" si="31">+E90-E91</f>
        <v>194</v>
      </c>
      <c r="F92" s="208">
        <f t="shared" si="22"/>
        <v>-194</v>
      </c>
      <c r="G92" s="172">
        <f t="shared" si="23"/>
        <v>-1</v>
      </c>
      <c r="I92"/>
    </row>
    <row r="93" spans="1:9">
      <c r="A93" s="27"/>
      <c r="B93" s="29"/>
      <c r="C93" s="11"/>
      <c r="D93" s="210"/>
      <c r="E93" s="210"/>
      <c r="F93" s="206"/>
      <c r="G93" s="185"/>
      <c r="I93"/>
    </row>
    <row r="94" spans="1:9">
      <c r="A94" s="10" t="s">
        <v>92</v>
      </c>
      <c r="B94" s="11" t="s">
        <v>93</v>
      </c>
      <c r="C94" s="11"/>
      <c r="D94" s="210"/>
      <c r="E94" s="210"/>
      <c r="F94" s="206"/>
      <c r="G94" s="185"/>
      <c r="I94"/>
    </row>
    <row r="95" spans="1:9">
      <c r="A95" s="27"/>
      <c r="B95" s="4" t="s">
        <v>86</v>
      </c>
      <c r="C95" s="11" t="s">
        <v>94</v>
      </c>
      <c r="D95" s="205">
        <f>+ROUND(+'CE Min'!D512,0)</f>
        <v>0</v>
      </c>
      <c r="E95" s="205">
        <f>+ROUND(+'CE Min'!E512,0)</f>
        <v>0</v>
      </c>
      <c r="F95" s="206">
        <f t="shared" si="22"/>
        <v>0</v>
      </c>
      <c r="G95" s="185"/>
      <c r="I95"/>
    </row>
    <row r="96" spans="1:9">
      <c r="A96" s="27"/>
      <c r="B96" s="4" t="s">
        <v>88</v>
      </c>
      <c r="C96" s="11" t="s">
        <v>95</v>
      </c>
      <c r="D96" s="205">
        <f>+ROUND(+'CE Min'!D513,0)</f>
        <v>0</v>
      </c>
      <c r="E96" s="205">
        <f>+ROUND(+'CE Min'!E513,0)</f>
        <v>0</v>
      </c>
      <c r="F96" s="206">
        <f t="shared" si="22"/>
        <v>0</v>
      </c>
      <c r="G96" s="185"/>
      <c r="I96"/>
    </row>
    <row r="97" spans="1:9">
      <c r="A97" s="252" t="s">
        <v>96</v>
      </c>
      <c r="B97" s="253"/>
      <c r="C97" s="253" t="s">
        <v>91</v>
      </c>
      <c r="D97" s="207">
        <f t="shared" ref="D97" si="32">D95-D96</f>
        <v>0</v>
      </c>
      <c r="E97" s="207">
        <f t="shared" ref="E97" si="33">E95-E96</f>
        <v>0</v>
      </c>
      <c r="F97" s="208">
        <f t="shared" si="22"/>
        <v>0</v>
      </c>
      <c r="G97" s="172"/>
      <c r="I97"/>
    </row>
    <row r="98" spans="1:9">
      <c r="A98" s="27"/>
      <c r="B98" s="29"/>
      <c r="C98" s="11"/>
      <c r="D98" s="214"/>
      <c r="E98" s="214"/>
      <c r="F98" s="215"/>
      <c r="G98" s="187"/>
      <c r="I98"/>
    </row>
    <row r="99" spans="1:9">
      <c r="A99" s="10" t="s">
        <v>97</v>
      </c>
      <c r="B99" s="11" t="s">
        <v>98</v>
      </c>
      <c r="C99" s="19"/>
      <c r="D99" s="214"/>
      <c r="E99" s="214"/>
      <c r="F99" s="215"/>
      <c r="G99" s="187"/>
      <c r="I99"/>
    </row>
    <row r="100" spans="1:9">
      <c r="A100" s="10"/>
      <c r="B100" s="4">
        <v>1</v>
      </c>
      <c r="C100" s="28" t="s">
        <v>99</v>
      </c>
      <c r="D100" s="214">
        <f t="shared" ref="D100" si="34">SUM(D101:D102)</f>
        <v>0</v>
      </c>
      <c r="E100" s="214">
        <f t="shared" ref="E100" si="35">SUM(E101:E102)</f>
        <v>591992</v>
      </c>
      <c r="F100" s="215">
        <f t="shared" si="22"/>
        <v>-591992</v>
      </c>
      <c r="G100" s="187">
        <f t="shared" si="23"/>
        <v>-1</v>
      </c>
      <c r="I100"/>
    </row>
    <row r="101" spans="1:9">
      <c r="A101" s="10"/>
      <c r="B101" s="4"/>
      <c r="C101" s="14" t="s">
        <v>100</v>
      </c>
      <c r="D101" s="202">
        <f>+ROUND(+'CE Min'!D517,0)</f>
        <v>0</v>
      </c>
      <c r="E101" s="202">
        <f>+ROUND(+'CE Min'!E517,0)</f>
        <v>0</v>
      </c>
      <c r="F101" s="199">
        <f t="shared" si="22"/>
        <v>0</v>
      </c>
      <c r="G101" s="188"/>
      <c r="I101"/>
    </row>
    <row r="102" spans="1:9">
      <c r="A102" s="10"/>
      <c r="B102" s="4"/>
      <c r="C102" s="14" t="s">
        <v>101</v>
      </c>
      <c r="D102" s="202">
        <f>+ROUND('CE Min'!D518,0)</f>
        <v>0</v>
      </c>
      <c r="E102" s="202">
        <f>+ROUND('CE Min'!E518,0)</f>
        <v>591992</v>
      </c>
      <c r="F102" s="199">
        <f t="shared" si="22"/>
        <v>-591992</v>
      </c>
      <c r="G102" s="188">
        <f t="shared" si="23"/>
        <v>-1</v>
      </c>
      <c r="I102"/>
    </row>
    <row r="103" spans="1:9">
      <c r="A103" s="10"/>
      <c r="B103" s="4">
        <v>2</v>
      </c>
      <c r="C103" s="11" t="s">
        <v>102</v>
      </c>
      <c r="D103" s="214">
        <f t="shared" ref="D103" si="36">SUM(D104:D105)</f>
        <v>0</v>
      </c>
      <c r="E103" s="214">
        <f t="shared" ref="E103" si="37">SUM(E104:E105)</f>
        <v>581974</v>
      </c>
      <c r="F103" s="215">
        <f t="shared" si="22"/>
        <v>-581974</v>
      </c>
      <c r="G103" s="187">
        <f t="shared" si="23"/>
        <v>-1</v>
      </c>
      <c r="I103"/>
    </row>
    <row r="104" spans="1:9">
      <c r="A104" s="10"/>
      <c r="B104" s="4"/>
      <c r="C104" s="14" t="s">
        <v>103</v>
      </c>
      <c r="D104" s="202">
        <f>+ROUND(+'CE Min'!D543,0)</f>
        <v>0</v>
      </c>
      <c r="E104" s="202">
        <f>+ROUND(+'CE Min'!E543,0)</f>
        <v>0</v>
      </c>
      <c r="F104" s="216">
        <f t="shared" si="22"/>
        <v>0</v>
      </c>
      <c r="G104" s="189"/>
      <c r="I104"/>
    </row>
    <row r="105" spans="1:9">
      <c r="A105" s="10"/>
      <c r="B105" s="4"/>
      <c r="C105" s="14" t="s">
        <v>104</v>
      </c>
      <c r="D105" s="202">
        <f>+ROUND('CE Min'!D544,0)</f>
        <v>0</v>
      </c>
      <c r="E105" s="202">
        <f>+ROUND('CE Min'!E544,0)</f>
        <v>581974</v>
      </c>
      <c r="F105" s="216">
        <f t="shared" si="22"/>
        <v>-581974</v>
      </c>
      <c r="G105" s="189">
        <f t="shared" si="23"/>
        <v>-1</v>
      </c>
      <c r="I105"/>
    </row>
    <row r="106" spans="1:9">
      <c r="A106" s="252" t="s">
        <v>105</v>
      </c>
      <c r="B106" s="253"/>
      <c r="C106" s="253" t="s">
        <v>106</v>
      </c>
      <c r="D106" s="217">
        <f t="shared" ref="D106" si="38">D100-D103</f>
        <v>0</v>
      </c>
      <c r="E106" s="217">
        <f t="shared" ref="E106" si="39">E100-E103</f>
        <v>10018</v>
      </c>
      <c r="F106" s="218">
        <f t="shared" si="22"/>
        <v>-10018</v>
      </c>
      <c r="G106" s="173">
        <f t="shared" si="23"/>
        <v>-1</v>
      </c>
      <c r="I106"/>
    </row>
    <row r="107" spans="1:9" ht="13.5" thickBot="1">
      <c r="A107" s="30"/>
      <c r="B107" s="31"/>
      <c r="C107" s="32"/>
      <c r="D107" s="219"/>
      <c r="E107" s="219"/>
      <c r="F107" s="220"/>
      <c r="G107" s="190"/>
      <c r="I107"/>
    </row>
    <row r="108" spans="1:9" ht="13.5" thickBot="1">
      <c r="A108" s="254" t="s">
        <v>107</v>
      </c>
      <c r="B108" s="255"/>
      <c r="C108" s="255"/>
      <c r="D108" s="221">
        <f t="shared" ref="D108" si="40">D87+D92+D97+D106</f>
        <v>3334276</v>
      </c>
      <c r="E108" s="221">
        <f t="shared" ref="E108" si="41">E87+E92+E97+E106</f>
        <v>3350457</v>
      </c>
      <c r="F108" s="222">
        <f t="shared" si="22"/>
        <v>-16181</v>
      </c>
      <c r="G108" s="174">
        <f t="shared" si="23"/>
        <v>-4.8294904247390726E-3</v>
      </c>
      <c r="I108"/>
    </row>
    <row r="109" spans="1:9">
      <c r="A109" s="13"/>
      <c r="B109" s="17"/>
      <c r="C109" s="33"/>
      <c r="D109" s="223"/>
      <c r="E109" s="223"/>
      <c r="F109" s="216"/>
      <c r="G109" s="189"/>
      <c r="I109"/>
    </row>
    <row r="110" spans="1:9">
      <c r="A110" s="10" t="s">
        <v>108</v>
      </c>
      <c r="B110" s="11" t="s">
        <v>109</v>
      </c>
      <c r="C110" s="19"/>
      <c r="D110" s="214"/>
      <c r="E110" s="214"/>
      <c r="F110" s="215"/>
      <c r="G110" s="187"/>
      <c r="I110"/>
    </row>
    <row r="111" spans="1:9">
      <c r="A111" s="10"/>
      <c r="B111" s="4" t="s">
        <v>86</v>
      </c>
      <c r="C111" s="28" t="s">
        <v>110</v>
      </c>
      <c r="D111" s="214">
        <f t="shared" ref="D111" si="42">SUM(D112:D115)</f>
        <v>3315869</v>
      </c>
      <c r="E111" s="214">
        <f t="shared" ref="E111" si="43">SUM(E112:E115)</f>
        <v>3332050</v>
      </c>
      <c r="F111" s="215">
        <f t="shared" si="22"/>
        <v>-16181</v>
      </c>
      <c r="G111" s="187">
        <f t="shared" si="23"/>
        <v>-4.8561696253057425E-3</v>
      </c>
      <c r="I111"/>
    </row>
    <row r="112" spans="1:9">
      <c r="A112" s="13"/>
      <c r="B112" s="15"/>
      <c r="C112" s="14" t="s">
        <v>111</v>
      </c>
      <c r="D112" s="202">
        <f>+ROUND(+'CE Min'!D578,0)</f>
        <v>3081998</v>
      </c>
      <c r="E112" s="202">
        <f>+ROUND(+'CE Min'!E578,0)</f>
        <v>3098179</v>
      </c>
      <c r="F112" s="199">
        <f t="shared" si="22"/>
        <v>-16181</v>
      </c>
      <c r="G112" s="188">
        <f t="shared" si="23"/>
        <v>-5.2227453610653226E-3</v>
      </c>
      <c r="I112"/>
    </row>
    <row r="113" spans="1:9">
      <c r="A113" s="13"/>
      <c r="B113" s="15"/>
      <c r="C113" s="14" t="s">
        <v>112</v>
      </c>
      <c r="D113" s="202">
        <f>+ROUND(+'CE Min'!D579,0)</f>
        <v>163681</v>
      </c>
      <c r="E113" s="202">
        <f>+ROUND(+'CE Min'!E579,0)</f>
        <v>163681</v>
      </c>
      <c r="F113" s="199">
        <f t="shared" si="22"/>
        <v>0</v>
      </c>
      <c r="G113" s="188">
        <f t="shared" si="23"/>
        <v>0</v>
      </c>
      <c r="I113"/>
    </row>
    <row r="114" spans="1:9">
      <c r="A114" s="13"/>
      <c r="B114" s="15"/>
      <c r="C114" s="14" t="s">
        <v>113</v>
      </c>
      <c r="D114" s="202">
        <f>+ROUND(+'CE Min'!D580,0)</f>
        <v>70190</v>
      </c>
      <c r="E114" s="202">
        <f>+ROUND(+'CE Min'!E580,0)</f>
        <v>70190</v>
      </c>
      <c r="F114" s="199">
        <f t="shared" si="22"/>
        <v>0</v>
      </c>
      <c r="G114" s="188">
        <f t="shared" si="23"/>
        <v>0</v>
      </c>
      <c r="I114"/>
    </row>
    <row r="115" spans="1:9">
      <c r="A115" s="13"/>
      <c r="B115" s="15"/>
      <c r="C115" s="14" t="s">
        <v>114</v>
      </c>
      <c r="D115" s="202">
        <f>+ROUND(+'CE Min'!D581,0)</f>
        <v>0</v>
      </c>
      <c r="E115" s="202">
        <f>+ROUND(+'CE Min'!E581,0)</f>
        <v>0</v>
      </c>
      <c r="F115" s="199">
        <f t="shared" si="22"/>
        <v>0</v>
      </c>
      <c r="G115" s="188"/>
      <c r="I115"/>
    </row>
    <row r="116" spans="1:9">
      <c r="A116" s="10"/>
      <c r="B116" s="4" t="s">
        <v>88</v>
      </c>
      <c r="C116" s="11" t="s">
        <v>115</v>
      </c>
      <c r="D116" s="210">
        <f>+ROUND(+'CE Min'!D582,0)</f>
        <v>18407</v>
      </c>
      <c r="E116" s="210">
        <f>+ROUND(+'CE Min'!E582,0)</f>
        <v>18407</v>
      </c>
      <c r="F116" s="215">
        <f t="shared" si="22"/>
        <v>0</v>
      </c>
      <c r="G116" s="187">
        <f t="shared" si="23"/>
        <v>0</v>
      </c>
      <c r="I116"/>
    </row>
    <row r="117" spans="1:9">
      <c r="A117" s="10"/>
      <c r="B117" s="4" t="s">
        <v>116</v>
      </c>
      <c r="C117" s="34" t="s">
        <v>117</v>
      </c>
      <c r="D117" s="210">
        <f>+ROUND(+'CE Min'!D585,0)</f>
        <v>0</v>
      </c>
      <c r="E117" s="210">
        <f>+ROUND(+'CE Min'!E585,0)</f>
        <v>0</v>
      </c>
      <c r="F117" s="224">
        <f t="shared" si="22"/>
        <v>0</v>
      </c>
      <c r="G117" s="191"/>
      <c r="I117"/>
    </row>
    <row r="118" spans="1:9">
      <c r="A118" s="252" t="s">
        <v>118</v>
      </c>
      <c r="B118" s="253"/>
      <c r="C118" s="253"/>
      <c r="D118" s="217">
        <f t="shared" ref="D118" si="44">D111+D116+D117</f>
        <v>3334276</v>
      </c>
      <c r="E118" s="217">
        <f t="shared" ref="E118" si="45">E111+E116+E117</f>
        <v>3350457</v>
      </c>
      <c r="F118" s="218">
        <f t="shared" si="22"/>
        <v>-16181</v>
      </c>
      <c r="G118" s="173">
        <f t="shared" si="23"/>
        <v>-4.8294904247390726E-3</v>
      </c>
      <c r="I118"/>
    </row>
    <row r="119" spans="1:9">
      <c r="A119" s="13"/>
      <c r="B119" s="17"/>
      <c r="C119" s="12"/>
      <c r="D119" s="216"/>
      <c r="E119" s="216"/>
      <c r="F119" s="216"/>
      <c r="G119" s="189"/>
      <c r="I119"/>
    </row>
    <row r="120" spans="1:9" ht="13.5" thickBot="1">
      <c r="A120" s="35" t="s">
        <v>119</v>
      </c>
      <c r="B120" s="36"/>
      <c r="C120" s="37"/>
      <c r="D120" s="225">
        <f t="shared" ref="D120" si="46">D108-D118</f>
        <v>0</v>
      </c>
      <c r="E120" s="225">
        <f t="shared" ref="E120" si="47">E108-E118</f>
        <v>0</v>
      </c>
      <c r="F120" s="225">
        <f t="shared" si="22"/>
        <v>0</v>
      </c>
      <c r="G120" s="192">
        <v>0</v>
      </c>
      <c r="I120"/>
    </row>
    <row r="121" spans="1:9">
      <c r="G121" s="257"/>
      <c r="H121" s="347"/>
      <c r="I121"/>
    </row>
    <row r="122" spans="1:9">
      <c r="A122" s="38"/>
      <c r="B122" s="38"/>
      <c r="C122" s="38"/>
      <c r="D122" s="39"/>
      <c r="E122" s="39"/>
      <c r="F122" s="39"/>
      <c r="G122" s="39"/>
      <c r="H122" s="344"/>
      <c r="I122"/>
    </row>
    <row r="123" spans="1:9">
      <c r="G123" s="257"/>
      <c r="H123" s="347"/>
      <c r="I123"/>
    </row>
    <row r="124" spans="1:9">
      <c r="G124" s="257"/>
      <c r="H124" s="347"/>
      <c r="I124"/>
    </row>
    <row r="125" spans="1:9">
      <c r="C125" s="38"/>
      <c r="D125" s="39"/>
      <c r="E125" s="39"/>
      <c r="F125" s="39"/>
      <c r="G125" s="257"/>
      <c r="H125" s="345"/>
      <c r="I125"/>
    </row>
    <row r="126" spans="1:9">
      <c r="G126" s="257"/>
      <c r="H126" s="347"/>
      <c r="I126"/>
    </row>
    <row r="127" spans="1:9">
      <c r="G127" s="257"/>
      <c r="H127" s="347"/>
      <c r="I127"/>
    </row>
    <row r="128" spans="1:9">
      <c r="H128" s="347"/>
      <c r="I128"/>
    </row>
    <row r="129" spans="8:9">
      <c r="H129" s="347"/>
      <c r="I129"/>
    </row>
    <row r="130" spans="8:9">
      <c r="I130" s="346"/>
    </row>
  </sheetData>
  <mergeCells count="6">
    <mergeCell ref="A2:C2"/>
    <mergeCell ref="A4:C4"/>
    <mergeCell ref="F4:G4"/>
    <mergeCell ref="D4:D5"/>
    <mergeCell ref="E4:E5"/>
    <mergeCell ref="D2:G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50"/>
  <sheetViews>
    <sheetView tabSelected="1" topLeftCell="A569" zoomScaleNormal="100" workbookViewId="0">
      <selection activeCell="D313" sqref="D313"/>
    </sheetView>
  </sheetViews>
  <sheetFormatPr defaultColWidth="16.7109375" defaultRowHeight="12.75"/>
  <cols>
    <col min="1" max="1" width="8.5703125" customWidth="1"/>
    <col min="3" max="3" width="52" customWidth="1"/>
    <col min="4" max="4" width="24" customWidth="1"/>
    <col min="5" max="5" width="20.140625" customWidth="1"/>
    <col min="6" max="6" width="20.85546875" customWidth="1"/>
    <col min="7" max="7" width="11.140625" customWidth="1"/>
    <col min="8" max="8" width="5" customWidth="1"/>
    <col min="9" max="9" width="4.7109375" customWidth="1"/>
    <col min="10" max="11" width="5.140625" customWidth="1"/>
    <col min="12" max="12" width="7" customWidth="1"/>
    <col min="13" max="13" width="7.28515625" customWidth="1"/>
    <col min="14" max="14" width="13.28515625" customWidth="1"/>
    <col min="15" max="15" width="8.5703125" hidden="1" customWidth="1"/>
    <col min="16" max="16" width="16.7109375" hidden="1" customWidth="1"/>
    <col min="17" max="17" width="1.28515625" customWidth="1"/>
    <col min="18" max="18" width="16.7109375" hidden="1" customWidth="1"/>
    <col min="19" max="20" width="3.85546875" customWidth="1"/>
    <col min="21" max="21" width="3" customWidth="1"/>
    <col min="22" max="22" width="3.140625" customWidth="1"/>
    <col min="23" max="23" width="4" customWidth="1"/>
    <col min="24" max="24" width="2.42578125" customWidth="1"/>
    <col min="25" max="25" width="3" customWidth="1"/>
    <col min="26" max="26" width="3.85546875" customWidth="1"/>
    <col min="27" max="27" width="2.5703125" customWidth="1"/>
    <col min="28" max="28" width="4" customWidth="1"/>
    <col min="29" max="29" width="2.7109375" customWidth="1"/>
    <col min="30" max="30" width="3.85546875" customWidth="1"/>
    <col min="31" max="31" width="3.42578125" customWidth="1"/>
  </cols>
  <sheetData>
    <row r="1" spans="1:33" s="62" customFormat="1" ht="15" customHeight="1">
      <c r="A1" s="59" t="s">
        <v>1502</v>
      </c>
      <c r="B1" s="60"/>
      <c r="C1" s="61"/>
      <c r="D1" s="61"/>
      <c r="E1" s="61"/>
      <c r="F1" s="408"/>
      <c r="G1" s="408"/>
      <c r="AB1" s="63" t="s">
        <v>1503</v>
      </c>
      <c r="AC1" s="64"/>
      <c r="AD1" s="64"/>
      <c r="AE1" s="65"/>
      <c r="AF1" s="66"/>
    </row>
    <row r="2" spans="1:33" s="62" customFormat="1" ht="15.95" customHeight="1" thickBot="1">
      <c r="A2" s="60"/>
      <c r="B2" s="60"/>
      <c r="C2" s="61"/>
      <c r="D2" s="61"/>
      <c r="E2" s="61"/>
      <c r="F2" s="408"/>
      <c r="G2" s="408"/>
      <c r="AB2" s="67"/>
      <c r="AC2" s="68"/>
      <c r="AD2" s="68"/>
      <c r="AE2" s="69"/>
      <c r="AF2" s="66"/>
    </row>
    <row r="3" spans="1:33" s="62" customFormat="1" ht="18">
      <c r="A3" s="70" t="s">
        <v>1504</v>
      </c>
      <c r="B3" s="60"/>
      <c r="C3" s="61"/>
      <c r="D3" s="61"/>
      <c r="E3" s="61"/>
      <c r="F3" s="408"/>
      <c r="G3" s="408"/>
      <c r="AF3" s="66"/>
    </row>
    <row r="4" spans="1:33" s="62" customFormat="1" ht="18">
      <c r="A4" s="70" t="s">
        <v>1505</v>
      </c>
      <c r="B4" s="60"/>
      <c r="C4" s="61"/>
      <c r="D4" s="61"/>
      <c r="E4" s="61"/>
      <c r="F4" s="408"/>
      <c r="G4" s="408"/>
      <c r="AF4" s="66"/>
    </row>
    <row r="5" spans="1:33" s="62" customFormat="1" ht="18">
      <c r="A5" s="60"/>
      <c r="B5" s="60"/>
      <c r="C5" s="61"/>
      <c r="D5" s="61"/>
      <c r="E5" s="61"/>
      <c r="F5" s="408"/>
      <c r="G5" s="408"/>
      <c r="AF5" s="66"/>
    </row>
    <row r="6" spans="1:33" s="62" customFormat="1" ht="76.5" customHeight="1">
      <c r="A6" s="71" t="s">
        <v>1506</v>
      </c>
      <c r="B6" s="60"/>
      <c r="C6" s="72"/>
      <c r="D6" s="72"/>
      <c r="E6" s="72"/>
      <c r="F6" s="409"/>
      <c r="G6" s="409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4"/>
      <c r="AG6" s="75"/>
    </row>
    <row r="7" spans="1:33" s="62" customFormat="1" ht="21" customHeight="1" thickBot="1">
      <c r="A7" s="76"/>
      <c r="B7" s="77"/>
      <c r="C7" s="77"/>
      <c r="D7" s="77"/>
      <c r="E7" s="77"/>
      <c r="F7" s="78"/>
      <c r="G7" s="78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4"/>
      <c r="AG7" s="75"/>
    </row>
    <row r="8" spans="1:33" s="62" customFormat="1" ht="18.75" thickBot="1">
      <c r="A8" s="79" t="s">
        <v>1507</v>
      </c>
      <c r="B8" s="80"/>
      <c r="C8" s="410"/>
      <c r="D8" s="410"/>
      <c r="E8" s="410"/>
      <c r="F8" s="246"/>
      <c r="G8" s="246"/>
      <c r="H8" s="246"/>
      <c r="I8" s="246"/>
      <c r="J8" s="246"/>
      <c r="K8" s="246"/>
      <c r="L8" s="81"/>
      <c r="M8" s="76"/>
      <c r="N8" s="381" t="s">
        <v>3195</v>
      </c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81"/>
      <c r="AF8" s="74"/>
      <c r="AG8" s="75"/>
    </row>
    <row r="9" spans="1:33" s="62" customFormat="1" ht="18">
      <c r="A9" s="82"/>
      <c r="B9" s="83"/>
      <c r="C9" s="411"/>
      <c r="D9" s="411"/>
      <c r="E9" s="411"/>
      <c r="F9" s="84"/>
      <c r="G9" s="84"/>
      <c r="H9" s="84"/>
      <c r="I9" s="84"/>
      <c r="J9" s="84"/>
      <c r="K9" s="84"/>
      <c r="L9" s="85"/>
      <c r="M9" s="76"/>
      <c r="N9" s="382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  <c r="AF9" s="74"/>
      <c r="AG9" s="75"/>
    </row>
    <row r="10" spans="1:33" s="62" customFormat="1" ht="18">
      <c r="A10" s="86" t="s">
        <v>1508</v>
      </c>
      <c r="B10" s="412">
        <v>60</v>
      </c>
      <c r="C10" s="413" t="s">
        <v>3470</v>
      </c>
      <c r="D10" s="414"/>
      <c r="E10" s="414"/>
      <c r="F10" s="76" t="s">
        <v>3196</v>
      </c>
      <c r="G10" s="76"/>
      <c r="H10" s="87"/>
      <c r="I10" s="87"/>
      <c r="J10" s="87"/>
      <c r="K10" s="87"/>
      <c r="L10" s="88"/>
      <c r="M10" s="76"/>
      <c r="N10" s="383" t="s">
        <v>3197</v>
      </c>
      <c r="O10" s="89"/>
      <c r="P10" s="89"/>
      <c r="Q10" s="89"/>
      <c r="R10" s="89"/>
      <c r="S10" s="76"/>
      <c r="T10" s="76"/>
      <c r="U10" s="87">
        <v>2</v>
      </c>
      <c r="V10" s="87">
        <v>0</v>
      </c>
      <c r="W10" s="87">
        <v>2</v>
      </c>
      <c r="X10" s="87">
        <v>5</v>
      </c>
      <c r="Y10" s="76"/>
      <c r="Z10" s="76"/>
      <c r="AA10" s="76"/>
      <c r="AB10" s="76"/>
      <c r="AC10" s="76"/>
      <c r="AD10" s="76"/>
      <c r="AE10" s="88"/>
      <c r="AF10" s="74"/>
      <c r="AG10" s="75"/>
    </row>
    <row r="11" spans="1:33" s="62" customFormat="1" ht="18">
      <c r="A11" s="86"/>
      <c r="B11" s="77"/>
      <c r="C11" s="414"/>
      <c r="D11" s="414"/>
      <c r="E11" s="414"/>
      <c r="F11" s="76"/>
      <c r="G11" s="76"/>
      <c r="H11" s="76"/>
      <c r="I11" s="76"/>
      <c r="J11" s="76"/>
      <c r="K11" s="76"/>
      <c r="L11" s="88"/>
      <c r="M11" s="76"/>
      <c r="N11" s="384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88"/>
      <c r="AF11" s="74"/>
      <c r="AG11" s="75"/>
    </row>
    <row r="12" spans="1:33" s="62" customFormat="1" ht="18">
      <c r="A12" s="86"/>
      <c r="B12" s="77"/>
      <c r="C12" s="414"/>
      <c r="D12" s="414"/>
      <c r="E12" s="414"/>
      <c r="F12" s="76"/>
      <c r="G12" s="76"/>
      <c r="H12" s="76"/>
      <c r="I12" s="76"/>
      <c r="J12" s="76"/>
      <c r="K12" s="76"/>
      <c r="L12" s="88"/>
      <c r="M12" s="76"/>
      <c r="N12" s="383" t="s">
        <v>3198</v>
      </c>
      <c r="O12" s="89"/>
      <c r="P12" s="89"/>
      <c r="Q12" s="89"/>
      <c r="R12" s="89"/>
      <c r="S12" s="89"/>
      <c r="T12" s="76">
        <v>1</v>
      </c>
      <c r="U12" s="87"/>
      <c r="V12" s="76">
        <v>2</v>
      </c>
      <c r="W12" s="87"/>
      <c r="X12" s="76">
        <v>3</v>
      </c>
      <c r="Y12" s="87"/>
      <c r="Z12" s="76">
        <v>4</v>
      </c>
      <c r="AA12" s="87"/>
      <c r="AE12" s="88"/>
      <c r="AF12" s="74"/>
      <c r="AG12" s="75"/>
    </row>
    <row r="13" spans="1:33" s="62" customFormat="1" ht="18">
      <c r="A13" s="86"/>
      <c r="B13" s="77"/>
      <c r="C13" s="414"/>
      <c r="D13" s="414"/>
      <c r="E13" s="414"/>
      <c r="F13" s="76"/>
      <c r="G13" s="76"/>
      <c r="H13" s="76"/>
      <c r="I13" s="76"/>
      <c r="J13" s="76"/>
      <c r="K13" s="76"/>
      <c r="L13" s="88"/>
      <c r="M13" s="76"/>
      <c r="N13" s="384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88"/>
      <c r="AF13" s="74"/>
      <c r="AG13" s="75"/>
    </row>
    <row r="14" spans="1:33" s="62" customFormat="1" ht="18">
      <c r="A14" s="86"/>
      <c r="B14" s="77"/>
      <c r="C14" s="414"/>
      <c r="D14" s="414"/>
      <c r="E14" s="414"/>
      <c r="F14" s="76"/>
      <c r="G14" s="76"/>
      <c r="H14" s="76"/>
      <c r="I14" s="76"/>
      <c r="J14" s="76"/>
      <c r="K14" s="76"/>
      <c r="L14" s="88"/>
      <c r="M14" s="76"/>
      <c r="N14" s="383" t="s">
        <v>3199</v>
      </c>
      <c r="O14" s="89"/>
      <c r="P14" s="89"/>
      <c r="Q14" s="89"/>
      <c r="R14" s="89"/>
      <c r="S14" s="89"/>
      <c r="T14" s="76"/>
      <c r="U14" s="87" t="s">
        <v>3526</v>
      </c>
      <c r="V14" s="76"/>
      <c r="W14" s="76"/>
      <c r="X14" s="76"/>
      <c r="Y14" s="89"/>
      <c r="Z14" s="89"/>
      <c r="AA14" s="89"/>
      <c r="AB14" s="90" t="s">
        <v>1509</v>
      </c>
      <c r="AC14" s="76"/>
      <c r="AD14" s="87"/>
      <c r="AE14" s="88"/>
      <c r="AF14" s="74"/>
      <c r="AG14" s="75"/>
    </row>
    <row r="15" spans="1:33" s="62" customFormat="1" ht="18.75" thickBot="1">
      <c r="A15" s="91"/>
      <c r="B15" s="92"/>
      <c r="C15" s="415"/>
      <c r="D15" s="415"/>
      <c r="E15" s="415"/>
      <c r="F15" s="93"/>
      <c r="G15" s="93"/>
      <c r="H15" s="93"/>
      <c r="I15" s="93"/>
      <c r="J15" s="93"/>
      <c r="K15" s="93"/>
      <c r="L15" s="94"/>
      <c r="M15" s="76"/>
      <c r="N15" s="385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4"/>
      <c r="AF15" s="74"/>
      <c r="AG15" s="75"/>
    </row>
    <row r="16" spans="1:33" s="62" customFormat="1" ht="18">
      <c r="B16" s="77"/>
      <c r="C16" s="77"/>
      <c r="D16" s="77"/>
      <c r="E16" s="77"/>
      <c r="F16" s="414"/>
      <c r="G16" s="414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4"/>
      <c r="AG16" s="75"/>
    </row>
    <row r="17" spans="1:33" s="62" customFormat="1" ht="18.75" thickBot="1">
      <c r="B17" s="77"/>
      <c r="C17" s="77"/>
      <c r="D17" s="77"/>
      <c r="E17" s="77"/>
      <c r="F17" s="414"/>
      <c r="G17" s="414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4"/>
      <c r="AG17" s="75"/>
    </row>
    <row r="18" spans="1:33" s="62" customFormat="1" ht="15.95" customHeight="1" thickBot="1">
      <c r="A18" s="462" t="s">
        <v>1510</v>
      </c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4"/>
      <c r="AF18" s="74"/>
      <c r="AG18" s="75"/>
    </row>
    <row r="19" spans="1:33" s="62" customFormat="1" ht="18">
      <c r="A19" s="95"/>
      <c r="B19" s="96"/>
      <c r="C19" s="96"/>
      <c r="D19" s="96"/>
      <c r="E19" s="96"/>
      <c r="F19" s="416"/>
      <c r="G19" s="416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386"/>
      <c r="AF19" s="74"/>
      <c r="AG19" s="75"/>
    </row>
    <row r="20" spans="1:33" s="62" customFormat="1" ht="18">
      <c r="A20" s="98"/>
      <c r="B20" s="77"/>
      <c r="C20" s="77"/>
      <c r="D20" s="77"/>
      <c r="E20" s="77"/>
      <c r="F20" s="414"/>
      <c r="G20" s="414"/>
      <c r="H20" s="76"/>
      <c r="I20" s="76"/>
      <c r="J20" s="90"/>
      <c r="K20" s="90" t="s">
        <v>3200</v>
      </c>
      <c r="L20" s="87"/>
      <c r="M20" s="76"/>
      <c r="N20" s="90" t="s">
        <v>1511</v>
      </c>
      <c r="O20" s="87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88"/>
      <c r="AF20" s="74"/>
      <c r="AG20" s="75"/>
    </row>
    <row r="21" spans="1:33" s="62" customFormat="1" ht="18.75" thickBot="1">
      <c r="A21" s="99"/>
      <c r="B21" s="92"/>
      <c r="C21" s="92"/>
      <c r="D21" s="92"/>
      <c r="E21" s="92"/>
      <c r="F21" s="415"/>
      <c r="G21" s="41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4"/>
      <c r="AF21" s="74"/>
      <c r="AG21" s="75"/>
    </row>
    <row r="22" spans="1:33" s="62" customFormat="1" ht="18">
      <c r="A22" s="76"/>
      <c r="B22" s="77"/>
      <c r="C22" s="77"/>
      <c r="D22" s="77"/>
      <c r="E22" s="77"/>
      <c r="F22" s="414"/>
      <c r="G22" s="414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4"/>
      <c r="AG22" s="75"/>
    </row>
    <row r="23" spans="1:33" s="417" customFormat="1" ht="22.5" customHeight="1" thickBot="1">
      <c r="A23" s="100"/>
      <c r="B23" s="101"/>
      <c r="C23" s="101"/>
      <c r="D23" s="465" t="s">
        <v>3467</v>
      </c>
      <c r="E23" s="465"/>
      <c r="G23" s="414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B23" s="418"/>
      <c r="AC23" s="418"/>
      <c r="AD23" s="418"/>
      <c r="AE23" s="418"/>
      <c r="AF23" s="419"/>
      <c r="AG23" s="102"/>
    </row>
    <row r="24" spans="1:33" s="275" customFormat="1" ht="66" customHeight="1" thickBot="1">
      <c r="A24" s="236" t="s">
        <v>1512</v>
      </c>
      <c r="B24" s="103" t="s">
        <v>1513</v>
      </c>
      <c r="C24" s="342" t="s">
        <v>1514</v>
      </c>
      <c r="D24" s="273" t="s">
        <v>3533</v>
      </c>
      <c r="E24" s="273" t="s">
        <v>3534</v>
      </c>
      <c r="F24" s="273" t="s">
        <v>3535</v>
      </c>
      <c r="G24" s="105"/>
      <c r="H24" s="274"/>
      <c r="I24" s="104"/>
      <c r="J24" s="104"/>
      <c r="K24" s="104"/>
      <c r="L24" s="104"/>
      <c r="M24" s="104"/>
      <c r="N24" s="104"/>
      <c r="O24" s="104"/>
      <c r="P24" s="104"/>
      <c r="Q24"/>
      <c r="R24"/>
      <c r="S24"/>
      <c r="T24"/>
      <c r="U24"/>
      <c r="V24"/>
      <c r="W24"/>
      <c r="X24"/>
      <c r="Y24"/>
      <c r="Z24"/>
      <c r="AA24"/>
      <c r="AB24" s="105"/>
      <c r="AC24" s="105"/>
      <c r="AE24" s="276"/>
    </row>
    <row r="25" spans="1:33" ht="18.75">
      <c r="A25" s="237"/>
      <c r="B25" s="135"/>
      <c r="C25" s="136" t="s">
        <v>2114</v>
      </c>
      <c r="D25" s="137"/>
      <c r="E25" s="137"/>
      <c r="F25" s="137"/>
      <c r="G25" s="74"/>
      <c r="H25" s="247"/>
    </row>
    <row r="26" spans="1:33" ht="18.75">
      <c r="A26" s="238"/>
      <c r="B26" s="138" t="s">
        <v>1515</v>
      </c>
      <c r="C26" s="139" t="s">
        <v>1516</v>
      </c>
      <c r="D26" s="140">
        <f t="shared" ref="D26" si="0">(D27+D36+D51+D56)</f>
        <v>41868550.859999999</v>
      </c>
      <c r="E26" s="140">
        <f t="shared" ref="E26" si="1">(E27+E36+E51+E56)</f>
        <v>50826616.079999998</v>
      </c>
      <c r="F26" s="140">
        <f>+D26-E26</f>
        <v>-8958065.2199999988</v>
      </c>
      <c r="G26" s="74" t="s">
        <v>2120</v>
      </c>
      <c r="H26" s="247"/>
      <c r="K26" s="106"/>
    </row>
    <row r="27" spans="1:33" ht="25.5">
      <c r="A27" s="239"/>
      <c r="B27" s="133" t="s">
        <v>1517</v>
      </c>
      <c r="C27" s="134" t="s">
        <v>1518</v>
      </c>
      <c r="D27" s="132">
        <f t="shared" ref="D27" si="2">+D28+D35</f>
        <v>27762865.68</v>
      </c>
      <c r="E27" s="132">
        <f t="shared" ref="E27" si="3">+E28+E35</f>
        <v>30400395.100000001</v>
      </c>
      <c r="F27" s="132">
        <f t="shared" ref="F27:F90" si="4">+D27-E27</f>
        <v>-2637529.4200000018</v>
      </c>
      <c r="G27" s="74" t="s">
        <v>2120</v>
      </c>
      <c r="H27" s="247"/>
      <c r="I27" s="110"/>
      <c r="K27" s="106"/>
      <c r="M27" s="110"/>
    </row>
    <row r="28" spans="1:33" ht="25.5">
      <c r="A28" s="238"/>
      <c r="B28" s="144" t="s">
        <v>132</v>
      </c>
      <c r="C28" s="145" t="s">
        <v>1519</v>
      </c>
      <c r="D28" s="146">
        <f t="shared" ref="D28" si="5">+D29+D30+D31+D34</f>
        <v>27762865.68</v>
      </c>
      <c r="E28" s="146">
        <f t="shared" ref="E28" si="6">+E29+E30+E31+E34</f>
        <v>30400395.100000001</v>
      </c>
      <c r="F28" s="146">
        <f t="shared" si="4"/>
        <v>-2637529.4200000018</v>
      </c>
      <c r="G28" s="74" t="s">
        <v>2120</v>
      </c>
      <c r="H28" s="247"/>
      <c r="I28" s="110"/>
      <c r="K28" s="106"/>
      <c r="M28" s="110"/>
    </row>
    <row r="29" spans="1:33" ht="18.75">
      <c r="A29" s="238"/>
      <c r="B29" s="115" t="s">
        <v>133</v>
      </c>
      <c r="C29" s="116" t="s">
        <v>1520</v>
      </c>
      <c r="D29" s="109">
        <f>'Alimentazione CE Ricavi'!K6</f>
        <v>19736915.68</v>
      </c>
      <c r="E29" s="109">
        <f>'Alimentazione CE Ricavi'!N6</f>
        <v>17232276.609999999</v>
      </c>
      <c r="F29" s="109">
        <f t="shared" si="4"/>
        <v>2504639.0700000003</v>
      </c>
      <c r="G29" s="74"/>
      <c r="H29" s="247"/>
      <c r="I29" s="110"/>
      <c r="K29" s="106"/>
      <c r="M29" s="110"/>
    </row>
    <row r="30" spans="1:33" ht="18.75">
      <c r="A30" s="238"/>
      <c r="B30" s="115" t="s">
        <v>135</v>
      </c>
      <c r="C30" s="116" t="s">
        <v>1521</v>
      </c>
      <c r="D30" s="109">
        <f>'Alimentazione CE Ricavi'!K7</f>
        <v>600000</v>
      </c>
      <c r="E30" s="109">
        <f>'Alimentazione CE Ricavi'!N7</f>
        <v>5531254.4900000002</v>
      </c>
      <c r="F30" s="109">
        <f t="shared" si="4"/>
        <v>-4931254.49</v>
      </c>
      <c r="G30" s="74"/>
      <c r="H30" s="247"/>
      <c r="I30" s="110"/>
      <c r="K30" s="106"/>
      <c r="M30" s="110"/>
    </row>
    <row r="31" spans="1:33" ht="18.75">
      <c r="A31" s="238"/>
      <c r="B31" s="147" t="s">
        <v>136</v>
      </c>
      <c r="C31" s="148" t="s">
        <v>1522</v>
      </c>
      <c r="D31" s="149">
        <f t="shared" ref="D31" si="7">+D32+D33</f>
        <v>7425950</v>
      </c>
      <c r="E31" s="149">
        <f t="shared" ref="E31" si="8">+E32+E33</f>
        <v>7636864</v>
      </c>
      <c r="F31" s="149">
        <f t="shared" si="4"/>
        <v>-210914</v>
      </c>
      <c r="G31" s="74" t="s">
        <v>2120</v>
      </c>
      <c r="H31" s="247"/>
      <c r="I31" s="110"/>
      <c r="K31" s="106"/>
      <c r="M31" s="110"/>
    </row>
    <row r="32" spans="1:33" ht="18.75">
      <c r="A32" s="238"/>
      <c r="B32" s="117" t="s">
        <v>138</v>
      </c>
      <c r="C32" s="118" t="s">
        <v>1523</v>
      </c>
      <c r="D32" s="109">
        <f>'Alimentazione CE Ricavi'!K9</f>
        <v>2328685</v>
      </c>
      <c r="E32" s="109">
        <f>'Alimentazione CE Ricavi'!N9</f>
        <v>2328685</v>
      </c>
      <c r="F32" s="109">
        <f t="shared" si="4"/>
        <v>0</v>
      </c>
      <c r="G32" s="74"/>
      <c r="H32" s="247"/>
      <c r="I32" s="110"/>
      <c r="K32" s="106"/>
      <c r="M32" s="110"/>
    </row>
    <row r="33" spans="1:13" ht="18.75">
      <c r="A33" s="238"/>
      <c r="B33" s="117" t="s">
        <v>140</v>
      </c>
      <c r="C33" s="118" t="s">
        <v>1524</v>
      </c>
      <c r="D33" s="109">
        <f>'Alimentazione CE Ricavi'!K10</f>
        <v>5097265</v>
      </c>
      <c r="E33" s="109">
        <f>'Alimentazione CE Ricavi'!N10</f>
        <v>5308179</v>
      </c>
      <c r="F33" s="109">
        <f t="shared" si="4"/>
        <v>-210914</v>
      </c>
      <c r="G33" s="74"/>
      <c r="H33" s="247"/>
      <c r="I33" s="110"/>
      <c r="K33" s="106"/>
      <c r="M33" s="110"/>
    </row>
    <row r="34" spans="1:13" ht="25.5">
      <c r="A34" s="238"/>
      <c r="B34" s="115" t="s">
        <v>142</v>
      </c>
      <c r="C34" s="116" t="s">
        <v>1525</v>
      </c>
      <c r="D34" s="109">
        <f>'Alimentazione CE Ricavi'!K11</f>
        <v>0</v>
      </c>
      <c r="E34" s="109">
        <f>'Alimentazione CE Ricavi'!N11</f>
        <v>0</v>
      </c>
      <c r="F34" s="109">
        <f t="shared" si="4"/>
        <v>0</v>
      </c>
      <c r="G34" s="74"/>
      <c r="H34" s="247"/>
      <c r="I34" s="110"/>
      <c r="K34" s="106"/>
      <c r="M34" s="110"/>
    </row>
    <row r="35" spans="1:13" ht="25.5">
      <c r="A35" s="238"/>
      <c r="B35" s="144" t="s">
        <v>144</v>
      </c>
      <c r="C35" s="145" t="s">
        <v>1526</v>
      </c>
      <c r="D35" s="146">
        <f>+'Alimentazione CE Ricavi'!K13</f>
        <v>0</v>
      </c>
      <c r="E35" s="146">
        <f>+'Alimentazione CE Ricavi'!N13</f>
        <v>0</v>
      </c>
      <c r="F35" s="146">
        <f t="shared" si="4"/>
        <v>0</v>
      </c>
      <c r="G35" s="74"/>
      <c r="H35" s="247"/>
      <c r="I35" s="110"/>
      <c r="K35" s="106"/>
      <c r="M35" s="110"/>
    </row>
    <row r="36" spans="1:13" ht="18.75">
      <c r="A36" s="238"/>
      <c r="B36" s="133" t="s">
        <v>147</v>
      </c>
      <c r="C36" s="134" t="s">
        <v>1527</v>
      </c>
      <c r="D36" s="132">
        <f t="shared" ref="D36" si="9">+D37+D42+D45</f>
        <v>95000</v>
      </c>
      <c r="E36" s="132">
        <f t="shared" ref="E36" si="10">+E37+E42+E45</f>
        <v>989592.96</v>
      </c>
      <c r="F36" s="132">
        <f t="shared" si="4"/>
        <v>-894592.96</v>
      </c>
      <c r="G36" s="74" t="s">
        <v>2120</v>
      </c>
      <c r="H36" s="247"/>
      <c r="I36" s="110"/>
      <c r="K36" s="106"/>
      <c r="M36" s="110"/>
    </row>
    <row r="37" spans="1:13" ht="18.75">
      <c r="A37" s="238"/>
      <c r="B37" s="144" t="s">
        <v>149</v>
      </c>
      <c r="C37" s="145" t="s">
        <v>1528</v>
      </c>
      <c r="D37" s="146">
        <f t="shared" ref="D37" si="11">+D38+D39+D40+D41</f>
        <v>95000</v>
      </c>
      <c r="E37" s="146">
        <f t="shared" ref="E37" si="12">+E38+E39+E40+E41</f>
        <v>924128.37</v>
      </c>
      <c r="F37" s="146">
        <f t="shared" si="4"/>
        <v>-829128.37</v>
      </c>
      <c r="G37" s="74" t="s">
        <v>2120</v>
      </c>
      <c r="H37" s="247"/>
      <c r="I37" s="110"/>
      <c r="K37" s="106"/>
      <c r="M37" s="110"/>
    </row>
    <row r="38" spans="1:13" ht="25.5">
      <c r="A38" s="238"/>
      <c r="B38" s="115" t="s">
        <v>151</v>
      </c>
      <c r="C38" s="116" t="s">
        <v>1529</v>
      </c>
      <c r="D38" s="109">
        <f>+'Alimentazione CE Ricavi'!K17+'Alimentazione CE Ricavi'!K18+'Alimentazione CE Ricavi'!K19+'Alimentazione CE Ricavi'!K20+'Alimentazione CE Ricavi'!K21+'Alimentazione CE Ricavi'!K22</f>
        <v>95000</v>
      </c>
      <c r="E38" s="109">
        <f>+'Alimentazione CE Ricavi'!N17+'Alimentazione CE Ricavi'!N18+'Alimentazione CE Ricavi'!N19+'Alimentazione CE Ricavi'!N20+'Alimentazione CE Ricavi'!N21+'Alimentazione CE Ricavi'!N22</f>
        <v>493378.37</v>
      </c>
      <c r="F38" s="109">
        <f t="shared" si="4"/>
        <v>-398378.37</v>
      </c>
      <c r="G38" s="74"/>
      <c r="H38" s="247"/>
      <c r="I38" s="110"/>
      <c r="K38" s="106"/>
      <c r="M38" s="110"/>
    </row>
    <row r="39" spans="1:13" ht="38.25">
      <c r="A39" s="238"/>
      <c r="B39" s="115" t="s">
        <v>158</v>
      </c>
      <c r="C39" s="116" t="s">
        <v>2121</v>
      </c>
      <c r="D39" s="109">
        <f>+'Alimentazione CE Ricavi'!K23</f>
        <v>0</v>
      </c>
      <c r="E39" s="109">
        <f>+'Alimentazione CE Ricavi'!N23</f>
        <v>0</v>
      </c>
      <c r="F39" s="109">
        <f t="shared" si="4"/>
        <v>0</v>
      </c>
      <c r="G39" s="74"/>
      <c r="H39" s="247"/>
      <c r="I39" s="110"/>
      <c r="K39" s="106"/>
      <c r="M39" s="110"/>
    </row>
    <row r="40" spans="1:13" ht="38.25">
      <c r="A40" s="238"/>
      <c r="B40" s="115" t="s">
        <v>159</v>
      </c>
      <c r="C40" s="116" t="s">
        <v>2122</v>
      </c>
      <c r="D40" s="109">
        <f>+'Alimentazione CE Ricavi'!K24</f>
        <v>0</v>
      </c>
      <c r="E40" s="109">
        <f>+'Alimentazione CE Ricavi'!N24</f>
        <v>430750</v>
      </c>
      <c r="F40" s="109">
        <f t="shared" si="4"/>
        <v>-430750</v>
      </c>
      <c r="G40" s="74"/>
      <c r="H40" s="247"/>
      <c r="I40" s="110"/>
      <c r="K40" s="106"/>
      <c r="M40" s="110"/>
    </row>
    <row r="41" spans="1:13" ht="25.5">
      <c r="A41" s="238"/>
      <c r="B41" s="115" t="s">
        <v>161</v>
      </c>
      <c r="C41" s="116" t="s">
        <v>1530</v>
      </c>
      <c r="D41" s="109">
        <f>+'Alimentazione CE Ricavi'!K25</f>
        <v>0</v>
      </c>
      <c r="E41" s="109">
        <f>+'Alimentazione CE Ricavi'!N25</f>
        <v>0</v>
      </c>
      <c r="F41" s="109">
        <f t="shared" si="4"/>
        <v>0</v>
      </c>
      <c r="G41" s="74"/>
      <c r="H41" s="247"/>
      <c r="I41" s="110"/>
      <c r="K41" s="106"/>
      <c r="M41" s="110"/>
    </row>
    <row r="42" spans="1:13" ht="25.5">
      <c r="A42" s="238"/>
      <c r="B42" s="144" t="s">
        <v>163</v>
      </c>
      <c r="C42" s="145" t="s">
        <v>1531</v>
      </c>
      <c r="D42" s="146">
        <f t="shared" ref="D42" si="13">+D43+D44</f>
        <v>0</v>
      </c>
      <c r="E42" s="146">
        <f t="shared" ref="E42" si="14">+E43+E44</f>
        <v>0</v>
      </c>
      <c r="F42" s="146">
        <f t="shared" si="4"/>
        <v>0</v>
      </c>
      <c r="G42" s="74" t="s">
        <v>2120</v>
      </c>
      <c r="H42" s="247"/>
      <c r="I42" s="110"/>
      <c r="K42" s="106"/>
      <c r="M42" s="110"/>
    </row>
    <row r="43" spans="1:13" ht="25.5">
      <c r="A43" s="238" t="s">
        <v>1532</v>
      </c>
      <c r="B43" s="115" t="s">
        <v>165</v>
      </c>
      <c r="C43" s="116" t="s">
        <v>1533</v>
      </c>
      <c r="D43" s="109">
        <f>+'Alimentazione CE Ricavi'!K27</f>
        <v>0</v>
      </c>
      <c r="E43" s="109">
        <f>+'Alimentazione CE Ricavi'!N27</f>
        <v>0</v>
      </c>
      <c r="F43" s="109">
        <f t="shared" si="4"/>
        <v>0</v>
      </c>
      <c r="G43" s="74"/>
      <c r="H43" s="247"/>
      <c r="I43" s="110"/>
      <c r="K43" s="106"/>
      <c r="M43" s="110"/>
    </row>
    <row r="44" spans="1:13" ht="25.5">
      <c r="A44" s="238" t="s">
        <v>1532</v>
      </c>
      <c r="B44" s="115" t="s">
        <v>167</v>
      </c>
      <c r="C44" s="116" t="s">
        <v>1534</v>
      </c>
      <c r="D44" s="109">
        <f>+'Alimentazione CE Ricavi'!K28</f>
        <v>0</v>
      </c>
      <c r="E44" s="109">
        <f>+'Alimentazione CE Ricavi'!N28</f>
        <v>0</v>
      </c>
      <c r="F44" s="109">
        <f t="shared" si="4"/>
        <v>0</v>
      </c>
      <c r="G44" s="74"/>
      <c r="H44" s="247"/>
      <c r="I44" s="110"/>
      <c r="K44" s="106"/>
      <c r="M44" s="110"/>
    </row>
    <row r="45" spans="1:13" ht="25.5">
      <c r="A45" s="240"/>
      <c r="B45" s="144" t="s">
        <v>169</v>
      </c>
      <c r="C45" s="145" t="s">
        <v>1535</v>
      </c>
      <c r="D45" s="146">
        <f t="shared" ref="D45" si="15">+D46+D47+D48+D49+D50</f>
        <v>0</v>
      </c>
      <c r="E45" s="146">
        <f t="shared" ref="E45" si="16">+E46+E47+E48+E49+E50</f>
        <v>65464.590000000004</v>
      </c>
      <c r="F45" s="146">
        <f t="shared" si="4"/>
        <v>-65464.590000000004</v>
      </c>
      <c r="G45" s="74" t="s">
        <v>2120</v>
      </c>
      <c r="H45" s="247"/>
      <c r="I45" s="110"/>
      <c r="K45" s="106"/>
      <c r="M45" s="110"/>
    </row>
    <row r="46" spans="1:13" ht="18.75">
      <c r="A46" s="240"/>
      <c r="B46" s="115" t="s">
        <v>171</v>
      </c>
      <c r="C46" s="116" t="s">
        <v>1536</v>
      </c>
      <c r="D46" s="109">
        <f>+'Alimentazione CE Ricavi'!K30</f>
        <v>0</v>
      </c>
      <c r="E46" s="109">
        <f>+'Alimentazione CE Ricavi'!N30</f>
        <v>4397.6099999999997</v>
      </c>
      <c r="F46" s="109">
        <f t="shared" si="4"/>
        <v>-4397.6099999999997</v>
      </c>
      <c r="G46" s="387"/>
      <c r="H46" s="247"/>
      <c r="I46" s="110"/>
      <c r="K46" s="106"/>
      <c r="M46" s="110"/>
    </row>
    <row r="47" spans="1:13" ht="25.5">
      <c r="A47" s="240"/>
      <c r="B47" s="115" t="s">
        <v>173</v>
      </c>
      <c r="C47" s="116" t="s">
        <v>1537</v>
      </c>
      <c r="D47" s="109">
        <f>+'Alimentazione CE Ricavi'!K32+'Alimentazione CE Ricavi'!K33+'Alimentazione CE Ricavi'!K34+'Alimentazione CE Ricavi'!K35+'Alimentazione CE Ricavi'!K36+'Alimentazione CE Ricavi'!K37</f>
        <v>0</v>
      </c>
      <c r="E47" s="109">
        <f>+'Alimentazione CE Ricavi'!N32+'Alimentazione CE Ricavi'!N33+'Alimentazione CE Ricavi'!N34+'Alimentazione CE Ricavi'!N35+'Alimentazione CE Ricavi'!N36+'Alimentazione CE Ricavi'!N37</f>
        <v>61066.98</v>
      </c>
      <c r="F47" s="109">
        <f t="shared" si="4"/>
        <v>-61066.98</v>
      </c>
      <c r="G47" s="387"/>
      <c r="H47" s="247"/>
      <c r="I47" s="110"/>
      <c r="K47" s="106"/>
      <c r="M47" s="110"/>
    </row>
    <row r="48" spans="1:13" ht="25.5">
      <c r="A48" s="240"/>
      <c r="B48" s="115" t="s">
        <v>181</v>
      </c>
      <c r="C48" s="116" t="s">
        <v>1538</v>
      </c>
      <c r="D48" s="109">
        <f>+'Alimentazione CE Ricavi'!K38</f>
        <v>0</v>
      </c>
      <c r="E48" s="109">
        <f>+'Alimentazione CE Ricavi'!N38</f>
        <v>0</v>
      </c>
      <c r="F48" s="109">
        <f t="shared" si="4"/>
        <v>0</v>
      </c>
      <c r="G48" s="387"/>
      <c r="H48" s="247"/>
      <c r="I48" s="110"/>
      <c r="K48" s="106"/>
      <c r="M48" s="110"/>
    </row>
    <row r="49" spans="1:13" ht="25.5">
      <c r="A49" s="240"/>
      <c r="B49" s="115" t="s">
        <v>183</v>
      </c>
      <c r="C49" s="116" t="s">
        <v>1539</v>
      </c>
      <c r="D49" s="109">
        <f>+'Alimentazione CE Ricavi'!K39</f>
        <v>0</v>
      </c>
      <c r="E49" s="109">
        <f>+'Alimentazione CE Ricavi'!N39</f>
        <v>0</v>
      </c>
      <c r="F49" s="109">
        <f t="shared" si="4"/>
        <v>0</v>
      </c>
      <c r="G49" s="387"/>
      <c r="H49" s="247"/>
      <c r="I49" s="110"/>
      <c r="K49" s="106"/>
      <c r="M49" s="110"/>
    </row>
    <row r="50" spans="1:13" ht="51">
      <c r="A50" s="240"/>
      <c r="B50" s="115" t="s">
        <v>185</v>
      </c>
      <c r="C50" s="116" t="s">
        <v>1540</v>
      </c>
      <c r="D50" s="109">
        <f>+'Alimentazione CE Ricavi'!K40</f>
        <v>0</v>
      </c>
      <c r="E50" s="109">
        <f>+'Alimentazione CE Ricavi'!N40</f>
        <v>0</v>
      </c>
      <c r="F50" s="109">
        <f t="shared" si="4"/>
        <v>0</v>
      </c>
      <c r="G50" s="387"/>
      <c r="H50" s="247"/>
      <c r="I50" s="110"/>
      <c r="K50" s="106"/>
      <c r="M50" s="110"/>
    </row>
    <row r="51" spans="1:13" ht="18.75">
      <c r="A51" s="238"/>
      <c r="B51" s="133" t="s">
        <v>187</v>
      </c>
      <c r="C51" s="134" t="s">
        <v>1541</v>
      </c>
      <c r="D51" s="132">
        <f t="shared" ref="D51" si="17">+D52+D53+D54+D55</f>
        <v>13990685.18</v>
      </c>
      <c r="E51" s="132">
        <f t="shared" ref="E51" si="18">+E52+E53+E54+E55</f>
        <v>19436628.02</v>
      </c>
      <c r="F51" s="132">
        <f t="shared" si="4"/>
        <v>-5445942.8399999999</v>
      </c>
      <c r="G51" s="74" t="s">
        <v>2120</v>
      </c>
      <c r="H51" s="247"/>
      <c r="I51" s="110"/>
      <c r="K51" s="106"/>
      <c r="M51" s="110"/>
    </row>
    <row r="52" spans="1:13" ht="25.5">
      <c r="A52" s="238"/>
      <c r="B52" s="113" t="s">
        <v>189</v>
      </c>
      <c r="C52" s="114" t="s">
        <v>1542</v>
      </c>
      <c r="D52" s="109">
        <f>+'Alimentazione CE Ricavi'!K42</f>
        <v>2482257</v>
      </c>
      <c r="E52" s="109">
        <f>+'Alimentazione CE Ricavi'!N42</f>
        <v>3546081.76</v>
      </c>
      <c r="F52" s="109">
        <f t="shared" si="4"/>
        <v>-1063824.7599999998</v>
      </c>
      <c r="G52" s="74"/>
      <c r="H52" s="247"/>
      <c r="I52" s="110"/>
      <c r="K52" s="106"/>
      <c r="M52" s="110"/>
    </row>
    <row r="53" spans="1:13" ht="25.5">
      <c r="A53" s="238"/>
      <c r="B53" s="113" t="s">
        <v>191</v>
      </c>
      <c r="C53" s="114" t="s">
        <v>1543</v>
      </c>
      <c r="D53" s="109">
        <f>+'Alimentazione CE Ricavi'!K43</f>
        <v>207028.22999999998</v>
      </c>
      <c r="E53" s="109">
        <f>+'Alimentazione CE Ricavi'!N43</f>
        <v>3865376.58</v>
      </c>
      <c r="F53" s="109">
        <f t="shared" si="4"/>
        <v>-3658348.35</v>
      </c>
      <c r="G53" s="74"/>
      <c r="H53" s="247"/>
      <c r="I53" s="110"/>
      <c r="K53" s="106"/>
      <c r="M53" s="110"/>
    </row>
    <row r="54" spans="1:13" ht="25.5">
      <c r="A54" s="238"/>
      <c r="B54" s="113" t="s">
        <v>193</v>
      </c>
      <c r="C54" s="114" t="s">
        <v>1544</v>
      </c>
      <c r="D54" s="109">
        <f>+'Alimentazione CE Ricavi'!K45+'Alimentazione CE Ricavi'!K46</f>
        <v>11078315.949999999</v>
      </c>
      <c r="E54" s="109">
        <f>+'Alimentazione CE Ricavi'!N45+'Alimentazione CE Ricavi'!N46</f>
        <v>11865964.68</v>
      </c>
      <c r="F54" s="109">
        <f t="shared" si="4"/>
        <v>-787648.73000000045</v>
      </c>
      <c r="G54" s="74"/>
      <c r="H54" s="247"/>
      <c r="I54" s="110"/>
      <c r="K54" s="106"/>
      <c r="M54" s="110"/>
    </row>
    <row r="55" spans="1:13" ht="18.75">
      <c r="A55" s="238"/>
      <c r="B55" s="113" t="s">
        <v>197</v>
      </c>
      <c r="C55" s="114" t="s">
        <v>1545</v>
      </c>
      <c r="D55" s="109">
        <f>+'Alimentazione CE Ricavi'!K47</f>
        <v>223084</v>
      </c>
      <c r="E55" s="109">
        <f>+'Alimentazione CE Ricavi'!N47</f>
        <v>159205</v>
      </c>
      <c r="F55" s="109">
        <f t="shared" si="4"/>
        <v>63879</v>
      </c>
      <c r="G55" s="74"/>
      <c r="H55" s="247"/>
      <c r="I55" s="110"/>
      <c r="K55" s="106"/>
      <c r="M55" s="110"/>
    </row>
    <row r="56" spans="1:13" ht="18.75">
      <c r="A56" s="238"/>
      <c r="B56" s="133" t="s">
        <v>199</v>
      </c>
      <c r="C56" s="134" t="s">
        <v>1546</v>
      </c>
      <c r="D56" s="132">
        <f>+'Alimentazione CE Ricavi'!K48</f>
        <v>20000</v>
      </c>
      <c r="E56" s="132">
        <f>+'Alimentazione CE Ricavi'!N48</f>
        <v>0</v>
      </c>
      <c r="F56" s="132">
        <f t="shared" si="4"/>
        <v>20000</v>
      </c>
      <c r="G56" s="74"/>
      <c r="H56" s="247"/>
      <c r="I56" s="110"/>
      <c r="K56" s="106"/>
      <c r="M56" s="110"/>
    </row>
    <row r="57" spans="1:13" ht="25.5">
      <c r="A57" s="238"/>
      <c r="B57" s="138" t="s">
        <v>201</v>
      </c>
      <c r="C57" s="139" t="s">
        <v>1547</v>
      </c>
      <c r="D57" s="140">
        <f t="shared" ref="D57" si="19">+D58+D59</f>
        <v>0</v>
      </c>
      <c r="E57" s="140">
        <f t="shared" ref="E57" si="20">+E58+E59</f>
        <v>0</v>
      </c>
      <c r="F57" s="140">
        <f t="shared" si="4"/>
        <v>0</v>
      </c>
      <c r="G57" s="74" t="s">
        <v>2120</v>
      </c>
      <c r="H57" s="247"/>
      <c r="I57" s="110"/>
      <c r="K57" s="106"/>
      <c r="M57" s="110"/>
    </row>
    <row r="58" spans="1:13" ht="38.25">
      <c r="A58" s="238"/>
      <c r="B58" s="111" t="s">
        <v>203</v>
      </c>
      <c r="C58" s="112" t="s">
        <v>1548</v>
      </c>
      <c r="D58" s="109">
        <f>+'Alimentazione CE Ricavi'!K50</f>
        <v>0</v>
      </c>
      <c r="E58" s="109">
        <f>+'Alimentazione CE Ricavi'!N50</f>
        <v>0</v>
      </c>
      <c r="F58" s="109">
        <f t="shared" si="4"/>
        <v>0</v>
      </c>
      <c r="G58" s="74"/>
      <c r="H58" s="247"/>
      <c r="I58" s="110"/>
      <c r="K58" s="106"/>
      <c r="M58" s="110"/>
    </row>
    <row r="59" spans="1:13" ht="25.5">
      <c r="A59" s="238"/>
      <c r="B59" s="111" t="s">
        <v>205</v>
      </c>
      <c r="C59" s="112" t="s">
        <v>1549</v>
      </c>
      <c r="D59" s="109">
        <f>+'Alimentazione CE Ricavi'!K51</f>
        <v>0</v>
      </c>
      <c r="E59" s="109">
        <f>+'Alimentazione CE Ricavi'!N51</f>
        <v>0</v>
      </c>
      <c r="F59" s="109">
        <f t="shared" si="4"/>
        <v>0</v>
      </c>
      <c r="G59" s="74"/>
      <c r="H59" s="247"/>
      <c r="I59" s="110"/>
      <c r="K59" s="106"/>
      <c r="M59" s="110"/>
    </row>
    <row r="60" spans="1:13" ht="25.5">
      <c r="A60" s="240"/>
      <c r="B60" s="138" t="s">
        <v>207</v>
      </c>
      <c r="C60" s="139" t="s">
        <v>1550</v>
      </c>
      <c r="D60" s="140">
        <f t="shared" ref="D60" si="21">+D61+D62+D63+D64+D65</f>
        <v>3603324.67</v>
      </c>
      <c r="E60" s="140">
        <f t="shared" ref="E60" si="22">+E61+E62+E63+E64+E65</f>
        <v>3218317.79</v>
      </c>
      <c r="F60" s="140">
        <f t="shared" si="4"/>
        <v>385006.87999999989</v>
      </c>
      <c r="G60" s="74" t="s">
        <v>2120</v>
      </c>
      <c r="H60" s="247"/>
      <c r="I60" s="110"/>
      <c r="K60" s="106"/>
      <c r="M60" s="110"/>
    </row>
    <row r="61" spans="1:13" ht="38.25">
      <c r="A61" s="240"/>
      <c r="B61" s="111" t="s">
        <v>209</v>
      </c>
      <c r="C61" s="112" t="s">
        <v>1551</v>
      </c>
      <c r="D61" s="109">
        <f>+'Alimentazione CE Ricavi'!K53</f>
        <v>0</v>
      </c>
      <c r="E61" s="109">
        <f>+'Alimentazione CE Ricavi'!N53</f>
        <v>0</v>
      </c>
      <c r="F61" s="109">
        <f t="shared" si="4"/>
        <v>0</v>
      </c>
      <c r="G61" s="387"/>
      <c r="H61" s="247"/>
      <c r="I61" s="110"/>
      <c r="K61" s="106"/>
      <c r="M61" s="110"/>
    </row>
    <row r="62" spans="1:13" ht="38.25">
      <c r="A62" s="240"/>
      <c r="B62" s="111" t="s">
        <v>211</v>
      </c>
      <c r="C62" s="112" t="s">
        <v>1552</v>
      </c>
      <c r="D62" s="109">
        <f>+'Alimentazione CE Ricavi'!K54</f>
        <v>0</v>
      </c>
      <c r="E62" s="109">
        <f>+'Alimentazione CE Ricavi'!N54</f>
        <v>0</v>
      </c>
      <c r="F62" s="109">
        <f t="shared" si="4"/>
        <v>0</v>
      </c>
      <c r="G62" s="387"/>
      <c r="H62" s="247"/>
      <c r="I62" s="110"/>
      <c r="K62" s="106"/>
      <c r="M62" s="110"/>
    </row>
    <row r="63" spans="1:13" ht="38.25">
      <c r="A63" s="240"/>
      <c r="B63" s="111" t="s">
        <v>213</v>
      </c>
      <c r="C63" s="112" t="s">
        <v>1553</v>
      </c>
      <c r="D63" s="109">
        <f>+'Alimentazione CE Ricavi'!K55</f>
        <v>509309.17</v>
      </c>
      <c r="E63" s="109">
        <f>+'Alimentazione CE Ricavi'!N55</f>
        <v>1389495.6700000002</v>
      </c>
      <c r="F63" s="109">
        <f t="shared" si="4"/>
        <v>-880186.50000000023</v>
      </c>
      <c r="G63" s="387"/>
      <c r="H63" s="247"/>
      <c r="I63" s="110"/>
      <c r="K63" s="106"/>
      <c r="M63" s="110"/>
    </row>
    <row r="64" spans="1:13" ht="25.5">
      <c r="A64" s="240"/>
      <c r="B64" s="111" t="s">
        <v>215</v>
      </c>
      <c r="C64" s="112" t="s">
        <v>1554</v>
      </c>
      <c r="D64" s="109">
        <f>+'Alimentazione CE Ricavi'!K56</f>
        <v>3084723.5</v>
      </c>
      <c r="E64" s="109">
        <f>+'Alimentazione CE Ricavi'!N56</f>
        <v>0</v>
      </c>
      <c r="F64" s="109">
        <f t="shared" si="4"/>
        <v>3084723.5</v>
      </c>
      <c r="G64" s="387"/>
      <c r="H64" s="247"/>
      <c r="I64" s="110"/>
      <c r="K64" s="106"/>
      <c r="M64" s="110"/>
    </row>
    <row r="65" spans="1:13" ht="25.5">
      <c r="A65" s="240"/>
      <c r="B65" s="111" t="s">
        <v>217</v>
      </c>
      <c r="C65" s="112" t="s">
        <v>1555</v>
      </c>
      <c r="D65" s="109">
        <f>+'Alimentazione CE Ricavi'!K57</f>
        <v>9292</v>
      </c>
      <c r="E65" s="109">
        <f>+'Alimentazione CE Ricavi'!N57</f>
        <v>1828822.12</v>
      </c>
      <c r="F65" s="109">
        <f t="shared" si="4"/>
        <v>-1819530.12</v>
      </c>
      <c r="G65" s="387"/>
      <c r="H65" s="247"/>
      <c r="I65" s="110"/>
      <c r="K65" s="106"/>
      <c r="M65" s="110"/>
    </row>
    <row r="66" spans="1:13" ht="25.5">
      <c r="A66" s="238"/>
      <c r="B66" s="138" t="s">
        <v>1556</v>
      </c>
      <c r="C66" s="139" t="s">
        <v>1557</v>
      </c>
      <c r="D66" s="140">
        <f t="shared" ref="D66" si="23">+D67+D106+D112+D113</f>
        <v>36005857.879999995</v>
      </c>
      <c r="E66" s="140">
        <f t="shared" ref="E66" si="24">+E67+E106+E112+E113</f>
        <v>35115000.920000002</v>
      </c>
      <c r="F66" s="140">
        <f t="shared" si="4"/>
        <v>890856.95999999344</v>
      </c>
      <c r="G66" s="74" t="s">
        <v>2120</v>
      </c>
      <c r="H66" s="247"/>
      <c r="I66" s="110"/>
      <c r="K66" s="106"/>
      <c r="M66" s="110"/>
    </row>
    <row r="67" spans="1:13" ht="38.25">
      <c r="A67" s="238"/>
      <c r="B67" s="133" t="s">
        <v>220</v>
      </c>
      <c r="C67" s="134" t="s">
        <v>1558</v>
      </c>
      <c r="D67" s="132">
        <f t="shared" ref="D67" si="25">+D68+D84+D85</f>
        <v>33921999.799999997</v>
      </c>
      <c r="E67" s="132">
        <f t="shared" ref="E67" si="26">+E68+E84+E85</f>
        <v>33035310.949999999</v>
      </c>
      <c r="F67" s="132">
        <f t="shared" si="4"/>
        <v>886688.84999999776</v>
      </c>
      <c r="G67" s="74" t="s">
        <v>2120</v>
      </c>
      <c r="H67" s="247"/>
      <c r="I67" s="110"/>
      <c r="K67" s="106"/>
      <c r="M67" s="110"/>
    </row>
    <row r="68" spans="1:13" ht="38.25">
      <c r="A68" s="238" t="s">
        <v>1532</v>
      </c>
      <c r="B68" s="144" t="s">
        <v>222</v>
      </c>
      <c r="C68" s="145" t="s">
        <v>1559</v>
      </c>
      <c r="D68" s="146">
        <f t="shared" ref="D68" si="27">SUM(D69:D83)</f>
        <v>28208630.800000001</v>
      </c>
      <c r="E68" s="146">
        <f t="shared" ref="E68" si="28">SUM(E69:E83)</f>
        <v>27321941.949999999</v>
      </c>
      <c r="F68" s="146">
        <f t="shared" si="4"/>
        <v>886688.85000000149</v>
      </c>
      <c r="G68" s="74" t="s">
        <v>2120</v>
      </c>
      <c r="H68" s="247"/>
      <c r="I68" s="110"/>
      <c r="K68" s="106"/>
      <c r="M68" s="110"/>
    </row>
    <row r="69" spans="1:13" ht="18.75">
      <c r="A69" s="238" t="s">
        <v>1532</v>
      </c>
      <c r="B69" s="115" t="s">
        <v>224</v>
      </c>
      <c r="C69" s="116" t="s">
        <v>1560</v>
      </c>
      <c r="D69" s="109">
        <f>+'Alimentazione CE Ricavi'!K62+'Alimentazione CE Ricavi'!K63</f>
        <v>18983581</v>
      </c>
      <c r="E69" s="109">
        <f>+'Alimentazione CE Ricavi'!N62+'Alimentazione CE Ricavi'!N63</f>
        <v>18227389</v>
      </c>
      <c r="F69" s="109">
        <f t="shared" si="4"/>
        <v>756192</v>
      </c>
      <c r="G69" s="74"/>
      <c r="H69" s="247"/>
      <c r="I69" s="110"/>
      <c r="K69" s="106"/>
      <c r="M69" s="110"/>
    </row>
    <row r="70" spans="1:13" ht="18.75">
      <c r="A70" s="240" t="s">
        <v>1532</v>
      </c>
      <c r="B70" s="115" t="s">
        <v>228</v>
      </c>
      <c r="C70" s="116" t="s">
        <v>1561</v>
      </c>
      <c r="D70" s="109">
        <f>+'Alimentazione CE Ricavi'!K65+'Alimentazione CE Ricavi'!K66</f>
        <v>8391337.8000000007</v>
      </c>
      <c r="E70" s="109">
        <f>+'Alimentazione CE Ricavi'!N65+'Alimentazione CE Ricavi'!N66</f>
        <v>8276936.7999999998</v>
      </c>
      <c r="F70" s="109">
        <f t="shared" si="4"/>
        <v>114401.00000000093</v>
      </c>
      <c r="G70" s="387"/>
      <c r="H70" s="247"/>
      <c r="I70" s="110"/>
      <c r="K70" s="106"/>
      <c r="M70" s="110"/>
    </row>
    <row r="71" spans="1:13" ht="25.5">
      <c r="A71" s="240" t="s">
        <v>1532</v>
      </c>
      <c r="B71" s="115" t="s">
        <v>231</v>
      </c>
      <c r="C71" s="116" t="s">
        <v>1562</v>
      </c>
      <c r="D71" s="109">
        <f>+'Alimentazione CE Ricavi'!K67</f>
        <v>0</v>
      </c>
      <c r="E71" s="109">
        <f>+'Alimentazione CE Ricavi'!N67</f>
        <v>0</v>
      </c>
      <c r="F71" s="109">
        <f t="shared" si="4"/>
        <v>0</v>
      </c>
      <c r="G71" s="387"/>
      <c r="H71" s="247"/>
      <c r="I71" s="110"/>
      <c r="K71" s="106"/>
      <c r="M71" s="110"/>
    </row>
    <row r="72" spans="1:13" ht="25.5">
      <c r="A72" s="240" t="s">
        <v>1532</v>
      </c>
      <c r="B72" s="115" t="s">
        <v>233</v>
      </c>
      <c r="C72" s="116" t="s">
        <v>1563</v>
      </c>
      <c r="D72" s="109">
        <f>+'Alimentazione CE Ricavi'!K68</f>
        <v>0</v>
      </c>
      <c r="E72" s="109">
        <f>+'Alimentazione CE Ricavi'!N68</f>
        <v>0</v>
      </c>
      <c r="F72" s="109">
        <f t="shared" si="4"/>
        <v>0</v>
      </c>
      <c r="G72" s="387"/>
      <c r="H72" s="247"/>
      <c r="I72" s="110"/>
      <c r="K72" s="106"/>
      <c r="M72" s="110"/>
    </row>
    <row r="73" spans="1:13" ht="18.75">
      <c r="A73" s="240" t="s">
        <v>1532</v>
      </c>
      <c r="B73" s="115" t="s">
        <v>235</v>
      </c>
      <c r="C73" s="116" t="s">
        <v>1564</v>
      </c>
      <c r="D73" s="109">
        <f>+'Alimentazione CE Ricavi'!K69</f>
        <v>659942</v>
      </c>
      <c r="E73" s="109">
        <f>+'Alimentazione CE Ricavi'!N69</f>
        <v>643846.15</v>
      </c>
      <c r="F73" s="109">
        <f t="shared" si="4"/>
        <v>16095.849999999977</v>
      </c>
      <c r="G73" s="387"/>
      <c r="H73" s="247"/>
      <c r="I73" s="110"/>
      <c r="K73" s="106"/>
      <c r="M73" s="110"/>
    </row>
    <row r="74" spans="1:13" ht="25.5">
      <c r="A74" s="240" t="s">
        <v>1532</v>
      </c>
      <c r="B74" s="115" t="s">
        <v>237</v>
      </c>
      <c r="C74" s="116" t="s">
        <v>1565</v>
      </c>
      <c r="D74" s="109">
        <f>+'Alimentazione CE Ricavi'!K70</f>
        <v>0</v>
      </c>
      <c r="E74" s="109">
        <f>+'Alimentazione CE Ricavi'!N70</f>
        <v>0</v>
      </c>
      <c r="F74" s="109">
        <f t="shared" si="4"/>
        <v>0</v>
      </c>
      <c r="G74" s="387"/>
      <c r="H74" s="247"/>
      <c r="I74" s="110"/>
      <c r="K74" s="106"/>
      <c r="M74" s="110"/>
    </row>
    <row r="75" spans="1:13" ht="18.75">
      <c r="A75" s="240" t="s">
        <v>1532</v>
      </c>
      <c r="B75" s="115" t="s">
        <v>239</v>
      </c>
      <c r="C75" s="116" t="s">
        <v>1566</v>
      </c>
      <c r="D75" s="109">
        <f>+'Alimentazione CE Ricavi'!K71</f>
        <v>0</v>
      </c>
      <c r="E75" s="109">
        <f>+'Alimentazione CE Ricavi'!N71</f>
        <v>0</v>
      </c>
      <c r="F75" s="109">
        <f t="shared" si="4"/>
        <v>0</v>
      </c>
      <c r="G75" s="387"/>
      <c r="H75" s="247"/>
      <c r="I75" s="110"/>
      <c r="K75" s="106"/>
      <c r="M75" s="110"/>
    </row>
    <row r="76" spans="1:13" ht="18.75">
      <c r="A76" s="240" t="s">
        <v>1532</v>
      </c>
      <c r="B76" s="115" t="s">
        <v>241</v>
      </c>
      <c r="C76" s="116" t="s">
        <v>1567</v>
      </c>
      <c r="D76" s="109">
        <f>+'Alimentazione CE Ricavi'!K72</f>
        <v>0</v>
      </c>
      <c r="E76" s="109">
        <f>+'Alimentazione CE Ricavi'!N72</f>
        <v>0</v>
      </c>
      <c r="F76" s="109">
        <f t="shared" si="4"/>
        <v>0</v>
      </c>
      <c r="G76" s="387"/>
      <c r="H76" s="247"/>
      <c r="I76" s="110"/>
      <c r="K76" s="106"/>
      <c r="M76" s="110"/>
    </row>
    <row r="77" spans="1:13" ht="18.75">
      <c r="A77" s="240" t="s">
        <v>1532</v>
      </c>
      <c r="B77" s="115" t="s">
        <v>243</v>
      </c>
      <c r="C77" s="116" t="s">
        <v>1568</v>
      </c>
      <c r="D77" s="109">
        <f>+'Alimentazione CE Ricavi'!K73</f>
        <v>0</v>
      </c>
      <c r="E77" s="109">
        <f>+'Alimentazione CE Ricavi'!N73</f>
        <v>0</v>
      </c>
      <c r="F77" s="109">
        <f t="shared" si="4"/>
        <v>0</v>
      </c>
      <c r="G77" s="387"/>
      <c r="H77" s="247"/>
      <c r="I77" s="110"/>
      <c r="K77" s="106"/>
      <c r="M77" s="110"/>
    </row>
    <row r="78" spans="1:13" ht="18.75">
      <c r="A78" s="240" t="s">
        <v>1532</v>
      </c>
      <c r="B78" s="115" t="s">
        <v>245</v>
      </c>
      <c r="C78" s="116" t="s">
        <v>1569</v>
      </c>
      <c r="D78" s="109">
        <f>+'Alimentazione CE Ricavi'!K74</f>
        <v>0</v>
      </c>
      <c r="E78" s="109">
        <f>+'Alimentazione CE Ricavi'!N74</f>
        <v>0</v>
      </c>
      <c r="F78" s="109">
        <f t="shared" si="4"/>
        <v>0</v>
      </c>
      <c r="G78" s="387"/>
      <c r="H78" s="247"/>
      <c r="I78" s="110"/>
      <c r="K78" s="106"/>
      <c r="M78" s="110"/>
    </row>
    <row r="79" spans="1:13" ht="18.75">
      <c r="A79" s="240" t="s">
        <v>1532</v>
      </c>
      <c r="B79" s="115" t="s">
        <v>247</v>
      </c>
      <c r="C79" s="116" t="s">
        <v>1570</v>
      </c>
      <c r="D79" s="109">
        <f>+'Alimentazione CE Ricavi'!K75</f>
        <v>0</v>
      </c>
      <c r="E79" s="109">
        <f>+'Alimentazione CE Ricavi'!N75</f>
        <v>0</v>
      </c>
      <c r="F79" s="109">
        <f t="shared" si="4"/>
        <v>0</v>
      </c>
      <c r="G79" s="388"/>
      <c r="H79" s="247"/>
      <c r="I79" s="110"/>
      <c r="K79" s="106"/>
      <c r="M79" s="110"/>
    </row>
    <row r="80" spans="1:13" ht="25.5">
      <c r="A80" s="238" t="s">
        <v>1532</v>
      </c>
      <c r="B80" s="115" t="s">
        <v>249</v>
      </c>
      <c r="C80" s="116" t="s">
        <v>1571</v>
      </c>
      <c r="D80" s="109">
        <f>+'Alimentazione CE Ricavi'!K76</f>
        <v>0</v>
      </c>
      <c r="E80" s="109">
        <f>+'Alimentazione CE Ricavi'!N76</f>
        <v>0</v>
      </c>
      <c r="F80" s="109">
        <f t="shared" si="4"/>
        <v>0</v>
      </c>
      <c r="G80" s="388"/>
      <c r="H80" s="247"/>
      <c r="I80" s="110"/>
      <c r="K80" s="106"/>
      <c r="M80" s="110"/>
    </row>
    <row r="81" spans="1:13" ht="25.5">
      <c r="A81" s="238" t="s">
        <v>1532</v>
      </c>
      <c r="B81" s="115" t="s">
        <v>251</v>
      </c>
      <c r="C81" s="116" t="s">
        <v>1572</v>
      </c>
      <c r="D81" s="109">
        <f>+'Alimentazione CE Ricavi'!K77</f>
        <v>0</v>
      </c>
      <c r="E81" s="109">
        <f>+'Alimentazione CE Ricavi'!N77</f>
        <v>0</v>
      </c>
      <c r="F81" s="109">
        <f t="shared" si="4"/>
        <v>0</v>
      </c>
      <c r="G81" s="388"/>
      <c r="H81" s="247"/>
      <c r="I81" s="110"/>
      <c r="K81" s="106"/>
      <c r="M81" s="110"/>
    </row>
    <row r="82" spans="1:13" ht="25.5">
      <c r="A82" s="238" t="s">
        <v>1532</v>
      </c>
      <c r="B82" s="115" t="s">
        <v>253</v>
      </c>
      <c r="C82" s="116" t="s">
        <v>1573</v>
      </c>
      <c r="D82" s="109">
        <f>+'Alimentazione CE Ricavi'!K78</f>
        <v>0</v>
      </c>
      <c r="E82" s="109">
        <f>+'Alimentazione CE Ricavi'!N78</f>
        <v>0</v>
      </c>
      <c r="F82" s="109">
        <f t="shared" si="4"/>
        <v>0</v>
      </c>
      <c r="G82" s="388"/>
      <c r="H82" s="247"/>
      <c r="I82" s="110"/>
      <c r="K82" s="106"/>
      <c r="M82" s="110"/>
    </row>
    <row r="83" spans="1:13" ht="25.5">
      <c r="A83" s="238" t="s">
        <v>1532</v>
      </c>
      <c r="B83" s="115" t="s">
        <v>255</v>
      </c>
      <c r="C83" s="116" t="s">
        <v>1574</v>
      </c>
      <c r="D83" s="109">
        <f>+'Alimentazione CE Ricavi'!K80+'Alimentazione CE Ricavi'!K81</f>
        <v>173770</v>
      </c>
      <c r="E83" s="109">
        <f>+'Alimentazione CE Ricavi'!N80+'Alimentazione CE Ricavi'!N81</f>
        <v>173770</v>
      </c>
      <c r="F83" s="109">
        <f t="shared" si="4"/>
        <v>0</v>
      </c>
      <c r="G83" s="388"/>
      <c r="H83" s="247"/>
      <c r="I83" s="110"/>
      <c r="K83" s="106"/>
      <c r="M83" s="110"/>
    </row>
    <row r="84" spans="1:13" ht="25.5">
      <c r="A84" s="238"/>
      <c r="B84" s="113" t="s">
        <v>258</v>
      </c>
      <c r="C84" s="114" t="s">
        <v>1575</v>
      </c>
      <c r="D84" s="109">
        <f>+'Alimentazione CE Ricavi'!K82</f>
        <v>0</v>
      </c>
      <c r="E84" s="109">
        <f>+'Alimentazione CE Ricavi'!N82</f>
        <v>0</v>
      </c>
      <c r="F84" s="109">
        <f t="shared" si="4"/>
        <v>0</v>
      </c>
      <c r="G84" s="74"/>
      <c r="H84" s="247"/>
      <c r="I84" s="110"/>
      <c r="K84" s="106"/>
      <c r="M84" s="110"/>
    </row>
    <row r="85" spans="1:13" ht="25.5">
      <c r="A85" s="238"/>
      <c r="B85" s="144" t="s">
        <v>260</v>
      </c>
      <c r="C85" s="145" t="s">
        <v>1576</v>
      </c>
      <c r="D85" s="146">
        <f t="shared" ref="D85" si="29">SUM(D86:D100,D103,D104,D105)</f>
        <v>5713369</v>
      </c>
      <c r="E85" s="146">
        <f t="shared" ref="E85" si="30">SUM(E86:E100,E103,E104,E105)</f>
        <v>5713369</v>
      </c>
      <c r="F85" s="146">
        <f t="shared" si="4"/>
        <v>0</v>
      </c>
      <c r="G85" s="74" t="s">
        <v>2120</v>
      </c>
      <c r="H85" s="247"/>
      <c r="I85" s="110"/>
      <c r="K85" s="106"/>
      <c r="M85" s="110"/>
    </row>
    <row r="86" spans="1:13" ht="18.75">
      <c r="A86" s="238" t="s">
        <v>1577</v>
      </c>
      <c r="B86" s="115" t="s">
        <v>261</v>
      </c>
      <c r="C86" s="116" t="s">
        <v>1578</v>
      </c>
      <c r="D86" s="109">
        <f>+'Alimentazione CE Ricavi'!K85</f>
        <v>3956495</v>
      </c>
      <c r="E86" s="109">
        <f>+'Alimentazione CE Ricavi'!N85</f>
        <v>3956495</v>
      </c>
      <c r="F86" s="109">
        <f t="shared" si="4"/>
        <v>0</v>
      </c>
      <c r="G86" s="74"/>
      <c r="H86" s="247"/>
      <c r="I86" s="110"/>
      <c r="K86" s="106"/>
      <c r="M86" s="110"/>
    </row>
    <row r="87" spans="1:13" ht="18.75">
      <c r="A87" s="238" t="s">
        <v>1577</v>
      </c>
      <c r="B87" s="115" t="s">
        <v>264</v>
      </c>
      <c r="C87" s="116" t="s">
        <v>1579</v>
      </c>
      <c r="D87" s="109">
        <f>+'Alimentazione CE Ricavi'!K87</f>
        <v>1120222</v>
      </c>
      <c r="E87" s="109">
        <f>+'Alimentazione CE Ricavi'!N87</f>
        <v>1120222</v>
      </c>
      <c r="F87" s="109">
        <f t="shared" si="4"/>
        <v>0</v>
      </c>
      <c r="G87" s="74"/>
      <c r="H87" s="247"/>
      <c r="I87" s="110"/>
      <c r="K87" s="106"/>
      <c r="M87" s="110"/>
    </row>
    <row r="88" spans="1:13" ht="25.5">
      <c r="A88" s="238" t="s">
        <v>1577</v>
      </c>
      <c r="B88" s="115" t="s">
        <v>267</v>
      </c>
      <c r="C88" s="116" t="s">
        <v>1580</v>
      </c>
      <c r="D88" s="109">
        <f>+'Alimentazione CE Ricavi'!K88</f>
        <v>0</v>
      </c>
      <c r="E88" s="109">
        <f>+'Alimentazione CE Ricavi'!N88</f>
        <v>0</v>
      </c>
      <c r="F88" s="109">
        <f t="shared" si="4"/>
        <v>0</v>
      </c>
      <c r="G88" s="387"/>
      <c r="H88" s="247"/>
      <c r="I88" s="110"/>
      <c r="K88" s="106"/>
      <c r="M88" s="110"/>
    </row>
    <row r="89" spans="1:13" ht="25.5">
      <c r="A89" s="240" t="s">
        <v>1581</v>
      </c>
      <c r="B89" s="115" t="s">
        <v>269</v>
      </c>
      <c r="C89" s="116" t="s">
        <v>1582</v>
      </c>
      <c r="D89" s="109">
        <f>+'Alimentazione CE Ricavi'!K89</f>
        <v>0</v>
      </c>
      <c r="E89" s="109">
        <f>+'Alimentazione CE Ricavi'!N89</f>
        <v>0</v>
      </c>
      <c r="F89" s="109">
        <f t="shared" si="4"/>
        <v>0</v>
      </c>
      <c r="G89" s="387"/>
      <c r="H89" s="247"/>
      <c r="I89" s="110"/>
      <c r="K89" s="106"/>
      <c r="M89" s="110"/>
    </row>
    <row r="90" spans="1:13" ht="18.75">
      <c r="A90" s="240" t="s">
        <v>1577</v>
      </c>
      <c r="B90" s="115" t="s">
        <v>270</v>
      </c>
      <c r="C90" s="116" t="s">
        <v>1583</v>
      </c>
      <c r="D90" s="109">
        <f>+'Alimentazione CE Ricavi'!K90</f>
        <v>199555</v>
      </c>
      <c r="E90" s="109">
        <f>+'Alimentazione CE Ricavi'!N90</f>
        <v>199555</v>
      </c>
      <c r="F90" s="109">
        <f t="shared" si="4"/>
        <v>0</v>
      </c>
      <c r="G90" s="74"/>
      <c r="H90" s="247"/>
      <c r="I90" s="110"/>
      <c r="K90" s="106"/>
      <c r="M90" s="110"/>
    </row>
    <row r="91" spans="1:13" ht="25.5">
      <c r="A91" s="240" t="s">
        <v>1577</v>
      </c>
      <c r="B91" s="115" t="s">
        <v>272</v>
      </c>
      <c r="C91" s="116" t="s">
        <v>1584</v>
      </c>
      <c r="D91" s="109">
        <f>+'Alimentazione CE Ricavi'!K91</f>
        <v>0</v>
      </c>
      <c r="E91" s="109">
        <f>+'Alimentazione CE Ricavi'!N91</f>
        <v>0</v>
      </c>
      <c r="F91" s="109">
        <f t="shared" ref="F91:F154" si="31">+D91-E91</f>
        <v>0</v>
      </c>
      <c r="G91" s="387"/>
      <c r="H91" s="247"/>
      <c r="I91" s="110"/>
      <c r="K91" s="106"/>
      <c r="M91" s="110"/>
    </row>
    <row r="92" spans="1:13" ht="25.5">
      <c r="A92" s="240" t="s">
        <v>1577</v>
      </c>
      <c r="B92" s="115" t="s">
        <v>274</v>
      </c>
      <c r="C92" s="116" t="s">
        <v>1585</v>
      </c>
      <c r="D92" s="109">
        <f>+'Alimentazione CE Ricavi'!K92</f>
        <v>0</v>
      </c>
      <c r="E92" s="109">
        <f>+'Alimentazione CE Ricavi'!N92</f>
        <v>0</v>
      </c>
      <c r="F92" s="109">
        <f t="shared" si="31"/>
        <v>0</v>
      </c>
      <c r="G92" s="387"/>
      <c r="H92" s="247"/>
      <c r="I92" s="110"/>
      <c r="K92" s="106"/>
      <c r="M92" s="110"/>
    </row>
    <row r="93" spans="1:13" ht="18.75">
      <c r="A93" s="240" t="s">
        <v>1577</v>
      </c>
      <c r="B93" s="115" t="s">
        <v>276</v>
      </c>
      <c r="C93" s="116" t="s">
        <v>1586</v>
      </c>
      <c r="D93" s="109">
        <f>+'Alimentazione CE Ricavi'!K93</f>
        <v>0</v>
      </c>
      <c r="E93" s="109">
        <f>+'Alimentazione CE Ricavi'!N93</f>
        <v>0</v>
      </c>
      <c r="F93" s="109">
        <f t="shared" si="31"/>
        <v>0</v>
      </c>
      <c r="G93" s="387"/>
      <c r="H93" s="247"/>
      <c r="I93" s="110"/>
      <c r="K93" s="106"/>
      <c r="M93" s="110"/>
    </row>
    <row r="94" spans="1:13" ht="25.5">
      <c r="A94" s="240" t="s">
        <v>1577</v>
      </c>
      <c r="B94" s="115" t="s">
        <v>278</v>
      </c>
      <c r="C94" s="116" t="s">
        <v>1587</v>
      </c>
      <c r="D94" s="109">
        <f>+'Alimentazione CE Ricavi'!K94</f>
        <v>0</v>
      </c>
      <c r="E94" s="109">
        <f>+'Alimentazione CE Ricavi'!N94</f>
        <v>0</v>
      </c>
      <c r="F94" s="109">
        <f t="shared" si="31"/>
        <v>0</v>
      </c>
      <c r="G94" s="387"/>
      <c r="H94" s="247"/>
      <c r="I94" s="110"/>
      <c r="K94" s="106"/>
      <c r="M94" s="110"/>
    </row>
    <row r="95" spans="1:13" ht="25.5">
      <c r="A95" s="240" t="s">
        <v>1581</v>
      </c>
      <c r="B95" s="115" t="s">
        <v>280</v>
      </c>
      <c r="C95" s="116" t="s">
        <v>1588</v>
      </c>
      <c r="D95" s="109">
        <f>+'Alimentazione CE Ricavi'!K95</f>
        <v>0</v>
      </c>
      <c r="E95" s="109">
        <f>+'Alimentazione CE Ricavi'!N95</f>
        <v>0</v>
      </c>
      <c r="F95" s="109">
        <f t="shared" si="31"/>
        <v>0</v>
      </c>
      <c r="G95" s="387"/>
      <c r="H95" s="247"/>
      <c r="I95" s="110"/>
      <c r="K95" s="106"/>
      <c r="M95" s="110"/>
    </row>
    <row r="96" spans="1:13" ht="25.5">
      <c r="A96" s="240" t="s">
        <v>1581</v>
      </c>
      <c r="B96" s="115" t="s">
        <v>282</v>
      </c>
      <c r="C96" s="116" t="s">
        <v>1589</v>
      </c>
      <c r="D96" s="109">
        <f>+'Alimentazione CE Ricavi'!K96</f>
        <v>0</v>
      </c>
      <c r="E96" s="109">
        <f>+'Alimentazione CE Ricavi'!N96</f>
        <v>0</v>
      </c>
      <c r="F96" s="109">
        <f t="shared" si="31"/>
        <v>0</v>
      </c>
      <c r="G96" s="387"/>
      <c r="H96" s="247"/>
      <c r="I96" s="110"/>
      <c r="K96" s="106"/>
      <c r="M96" s="110"/>
    </row>
    <row r="97" spans="1:13" ht="25.5">
      <c r="A97" s="240" t="s">
        <v>1577</v>
      </c>
      <c r="B97" s="115" t="s">
        <v>284</v>
      </c>
      <c r="C97" s="116" t="s">
        <v>1590</v>
      </c>
      <c r="D97" s="109">
        <f>+'Alimentazione CE Ricavi'!K97</f>
        <v>0</v>
      </c>
      <c r="E97" s="109">
        <f>+'Alimentazione CE Ricavi'!N97</f>
        <v>0</v>
      </c>
      <c r="F97" s="109">
        <f t="shared" si="31"/>
        <v>0</v>
      </c>
      <c r="G97" s="387"/>
      <c r="H97" s="247"/>
      <c r="I97" s="110"/>
      <c r="K97" s="106"/>
      <c r="M97" s="110"/>
    </row>
    <row r="98" spans="1:13" ht="25.5">
      <c r="A98" s="240" t="s">
        <v>1577</v>
      </c>
      <c r="B98" s="115" t="s">
        <v>285</v>
      </c>
      <c r="C98" s="116" t="s">
        <v>1591</v>
      </c>
      <c r="D98" s="109">
        <f>+'Alimentazione CE Ricavi'!K98</f>
        <v>0</v>
      </c>
      <c r="E98" s="109">
        <f>+'Alimentazione CE Ricavi'!N98</f>
        <v>0</v>
      </c>
      <c r="F98" s="109">
        <f t="shared" si="31"/>
        <v>0</v>
      </c>
      <c r="G98" s="387"/>
      <c r="H98" s="247"/>
      <c r="I98" s="110"/>
      <c r="K98" s="106"/>
      <c r="M98" s="110"/>
    </row>
    <row r="99" spans="1:13" ht="25.5">
      <c r="A99" s="240" t="s">
        <v>1577</v>
      </c>
      <c r="B99" s="115" t="s">
        <v>288</v>
      </c>
      <c r="C99" s="116" t="s">
        <v>1592</v>
      </c>
      <c r="D99" s="109">
        <f>+'Alimentazione CE Ricavi'!K99</f>
        <v>260481</v>
      </c>
      <c r="E99" s="109">
        <f>+'Alimentazione CE Ricavi'!N99</f>
        <v>260481</v>
      </c>
      <c r="F99" s="109">
        <f t="shared" si="31"/>
        <v>0</v>
      </c>
      <c r="G99" s="387"/>
      <c r="H99" s="247"/>
      <c r="I99" s="110"/>
      <c r="K99" s="106"/>
      <c r="M99" s="110"/>
    </row>
    <row r="100" spans="1:13" ht="38.25">
      <c r="A100" s="240" t="s">
        <v>1581</v>
      </c>
      <c r="B100" s="147" t="s">
        <v>290</v>
      </c>
      <c r="C100" s="148" t="s">
        <v>1593</v>
      </c>
      <c r="D100" s="149">
        <f t="shared" ref="D100" si="32">+D101+D102</f>
        <v>66000</v>
      </c>
      <c r="E100" s="149">
        <f t="shared" ref="E100" si="33">+E101+E102</f>
        <v>66000</v>
      </c>
      <c r="F100" s="149">
        <f t="shared" si="31"/>
        <v>0</v>
      </c>
      <c r="G100" s="74" t="s">
        <v>2120</v>
      </c>
      <c r="H100" s="247"/>
      <c r="I100" s="110"/>
      <c r="K100" s="106"/>
      <c r="M100" s="110"/>
    </row>
    <row r="101" spans="1:13" ht="25.5">
      <c r="A101" s="240" t="s">
        <v>1581</v>
      </c>
      <c r="B101" s="113" t="s">
        <v>292</v>
      </c>
      <c r="C101" s="114" t="s">
        <v>1594</v>
      </c>
      <c r="D101" s="109">
        <f>+'Alimentazione CE Ricavi'!K101</f>
        <v>0</v>
      </c>
      <c r="E101" s="109">
        <f>+'Alimentazione CE Ricavi'!N101</f>
        <v>0</v>
      </c>
      <c r="F101" s="109">
        <f t="shared" si="31"/>
        <v>0</v>
      </c>
      <c r="G101" s="387"/>
      <c r="H101" s="247"/>
      <c r="I101" s="110"/>
      <c r="K101" s="106"/>
      <c r="M101" s="110"/>
    </row>
    <row r="102" spans="1:13" ht="38.25">
      <c r="A102" s="240" t="s">
        <v>1581</v>
      </c>
      <c r="B102" s="113" t="s">
        <v>294</v>
      </c>
      <c r="C102" s="114" t="s">
        <v>1595</v>
      </c>
      <c r="D102" s="109">
        <f>+'Alimentazione CE Ricavi'!K103+'Alimentazione CE Ricavi'!K106+'Alimentazione CE Ricavi'!K104+'Alimentazione CE Ricavi'!K105</f>
        <v>66000</v>
      </c>
      <c r="E102" s="109">
        <f>+'Alimentazione CE Ricavi'!N103+'Alimentazione CE Ricavi'!N106+'Alimentazione CE Ricavi'!N104+'Alimentazione CE Ricavi'!N105</f>
        <v>66000</v>
      </c>
      <c r="F102" s="109">
        <f t="shared" si="31"/>
        <v>0</v>
      </c>
      <c r="G102" s="387"/>
      <c r="H102" s="247"/>
      <c r="I102" s="110"/>
      <c r="K102" s="106"/>
      <c r="M102" s="110"/>
    </row>
    <row r="103" spans="1:13" ht="25.5">
      <c r="A103" s="240"/>
      <c r="B103" s="115" t="s">
        <v>296</v>
      </c>
      <c r="C103" s="116" t="s">
        <v>1596</v>
      </c>
      <c r="D103" s="109">
        <f>+'Alimentazione CE Ricavi'!K107</f>
        <v>110616</v>
      </c>
      <c r="E103" s="109">
        <f>+'Alimentazione CE Ricavi'!N107</f>
        <v>110616</v>
      </c>
      <c r="F103" s="109">
        <f t="shared" si="31"/>
        <v>0</v>
      </c>
      <c r="G103" s="387"/>
      <c r="H103" s="247"/>
      <c r="I103" s="110"/>
      <c r="K103" s="106"/>
      <c r="M103" s="110"/>
    </row>
    <row r="104" spans="1:13" ht="25.5">
      <c r="A104" s="238" t="s">
        <v>1532</v>
      </c>
      <c r="B104" s="115" t="s">
        <v>298</v>
      </c>
      <c r="C104" s="116" t="s">
        <v>1597</v>
      </c>
      <c r="D104" s="109">
        <f>+'Alimentazione CE Ricavi'!K108</f>
        <v>0</v>
      </c>
      <c r="E104" s="109">
        <f>+'Alimentazione CE Ricavi'!N108</f>
        <v>0</v>
      </c>
      <c r="F104" s="109">
        <f t="shared" si="31"/>
        <v>0</v>
      </c>
      <c r="G104" s="387"/>
      <c r="H104" s="247"/>
      <c r="I104" s="110"/>
      <c r="K104" s="106"/>
      <c r="M104" s="110"/>
    </row>
    <row r="105" spans="1:13" ht="38.25">
      <c r="A105" s="238" t="s">
        <v>1581</v>
      </c>
      <c r="B105" s="115" t="s">
        <v>300</v>
      </c>
      <c r="C105" s="116" t="s">
        <v>1598</v>
      </c>
      <c r="D105" s="109">
        <f>+'Alimentazione CE Ricavi'!K109</f>
        <v>0</v>
      </c>
      <c r="E105" s="109">
        <f>+'Alimentazione CE Ricavi'!N109</f>
        <v>0</v>
      </c>
      <c r="F105" s="109">
        <f t="shared" si="31"/>
        <v>0</v>
      </c>
      <c r="G105" s="387"/>
      <c r="H105" s="247"/>
      <c r="I105" s="110"/>
      <c r="K105" s="106"/>
      <c r="M105" s="110"/>
    </row>
    <row r="106" spans="1:13" ht="51">
      <c r="A106" s="241" t="s">
        <v>1577</v>
      </c>
      <c r="B106" s="133" t="s">
        <v>302</v>
      </c>
      <c r="C106" s="134" t="s">
        <v>1599</v>
      </c>
      <c r="D106" s="132">
        <f t="shared" ref="D106" si="34">SUM(D107:D111)</f>
        <v>0</v>
      </c>
      <c r="E106" s="132">
        <f t="shared" ref="E106" si="35">SUM(E107:E111)</f>
        <v>0</v>
      </c>
      <c r="F106" s="132">
        <f t="shared" si="31"/>
        <v>0</v>
      </c>
      <c r="G106" s="74" t="s">
        <v>2120</v>
      </c>
      <c r="H106" s="247"/>
      <c r="I106" s="110"/>
      <c r="K106" s="106"/>
      <c r="M106" s="110"/>
    </row>
    <row r="107" spans="1:13" ht="25.5">
      <c r="A107" s="240" t="s">
        <v>1577</v>
      </c>
      <c r="B107" s="115" t="s">
        <v>304</v>
      </c>
      <c r="C107" s="116" t="s">
        <v>1600</v>
      </c>
      <c r="D107" s="109">
        <f>+'Alimentazione CE Ricavi'!K111</f>
        <v>0</v>
      </c>
      <c r="E107" s="109">
        <f>+'Alimentazione CE Ricavi'!N111</f>
        <v>0</v>
      </c>
      <c r="F107" s="109">
        <f t="shared" si="31"/>
        <v>0</v>
      </c>
      <c r="G107" s="387"/>
      <c r="H107" s="247"/>
      <c r="I107" s="110"/>
      <c r="K107" s="106"/>
      <c r="M107" s="110"/>
    </row>
    <row r="108" spans="1:13" ht="25.5">
      <c r="A108" s="240" t="s">
        <v>1577</v>
      </c>
      <c r="B108" s="113" t="s">
        <v>306</v>
      </c>
      <c r="C108" s="114" t="s">
        <v>1601</v>
      </c>
      <c r="D108" s="109">
        <f>+'Alimentazione CE Ricavi'!K112</f>
        <v>0</v>
      </c>
      <c r="E108" s="109">
        <f>+'Alimentazione CE Ricavi'!N112</f>
        <v>0</v>
      </c>
      <c r="F108" s="109">
        <f t="shared" si="31"/>
        <v>0</v>
      </c>
      <c r="G108" s="387"/>
      <c r="H108" s="247"/>
      <c r="I108" s="110"/>
      <c r="K108" s="106"/>
      <c r="M108" s="110"/>
    </row>
    <row r="109" spans="1:13" ht="38.25">
      <c r="A109" s="240" t="s">
        <v>1577</v>
      </c>
      <c r="B109" s="113" t="s">
        <v>308</v>
      </c>
      <c r="C109" s="114" t="s">
        <v>1602</v>
      </c>
      <c r="D109" s="109">
        <f>+'Alimentazione CE Ricavi'!K113</f>
        <v>0</v>
      </c>
      <c r="E109" s="109">
        <f>+'Alimentazione CE Ricavi'!N113</f>
        <v>0</v>
      </c>
      <c r="F109" s="109">
        <f t="shared" si="31"/>
        <v>0</v>
      </c>
      <c r="G109" s="387"/>
      <c r="H109" s="247"/>
      <c r="I109" s="110"/>
      <c r="K109" s="106"/>
      <c r="M109" s="110"/>
    </row>
    <row r="110" spans="1:13" ht="25.5">
      <c r="A110" s="238" t="s">
        <v>1577</v>
      </c>
      <c r="B110" s="113" t="s">
        <v>310</v>
      </c>
      <c r="C110" s="114" t="s">
        <v>1603</v>
      </c>
      <c r="D110" s="109">
        <f>+'Alimentazione CE Ricavi'!K114</f>
        <v>0</v>
      </c>
      <c r="E110" s="109">
        <f>+'Alimentazione CE Ricavi'!N114</f>
        <v>0</v>
      </c>
      <c r="F110" s="109">
        <f t="shared" si="31"/>
        <v>0</v>
      </c>
      <c r="G110" s="387"/>
      <c r="H110" s="247"/>
      <c r="I110" s="110"/>
      <c r="K110" s="106"/>
      <c r="M110" s="110"/>
    </row>
    <row r="111" spans="1:13" ht="38.25">
      <c r="A111" s="238" t="s">
        <v>1577</v>
      </c>
      <c r="B111" s="113" t="s">
        <v>312</v>
      </c>
      <c r="C111" s="114" t="s">
        <v>1604</v>
      </c>
      <c r="D111" s="109">
        <f>+'Alimentazione CE Ricavi'!K115</f>
        <v>0</v>
      </c>
      <c r="E111" s="109">
        <f>+'Alimentazione CE Ricavi'!N115</f>
        <v>0</v>
      </c>
      <c r="F111" s="109">
        <f t="shared" si="31"/>
        <v>0</v>
      </c>
      <c r="G111" s="387"/>
      <c r="H111" s="247"/>
      <c r="I111" s="110"/>
      <c r="K111" s="106"/>
      <c r="M111" s="110"/>
    </row>
    <row r="112" spans="1:13" ht="25.5">
      <c r="A112" s="238"/>
      <c r="B112" s="133" t="s">
        <v>314</v>
      </c>
      <c r="C112" s="134" t="s">
        <v>1605</v>
      </c>
      <c r="D112" s="132">
        <f>+ROUND(SUM('Alimentazione CE Ricavi'!K118:K152),2)</f>
        <v>875251.62</v>
      </c>
      <c r="E112" s="132">
        <f>+ROUND(SUM('Alimentazione CE Ricavi'!N118:N152),2)</f>
        <v>871083.51</v>
      </c>
      <c r="F112" s="132">
        <f t="shared" si="31"/>
        <v>4168.109999999986</v>
      </c>
      <c r="G112" s="74"/>
      <c r="H112" s="247"/>
      <c r="I112" s="110"/>
      <c r="K112" s="106"/>
      <c r="M112" s="110"/>
    </row>
    <row r="113" spans="1:13" ht="25.5">
      <c r="A113" s="238"/>
      <c r="B113" s="133" t="s">
        <v>1606</v>
      </c>
      <c r="C113" s="134" t="s">
        <v>1607</v>
      </c>
      <c r="D113" s="132">
        <f t="shared" ref="D113" si="36">SUM(D114:D120)</f>
        <v>1208606.4600000002</v>
      </c>
      <c r="E113" s="132">
        <f t="shared" ref="E113" si="37">SUM(E114:E120)</f>
        <v>1208606.4600000002</v>
      </c>
      <c r="F113" s="132">
        <f t="shared" si="31"/>
        <v>0</v>
      </c>
      <c r="G113" s="74" t="s">
        <v>2120</v>
      </c>
      <c r="H113" s="247"/>
      <c r="I113" s="110"/>
      <c r="K113" s="106"/>
      <c r="M113" s="110"/>
    </row>
    <row r="114" spans="1:13" ht="25.5">
      <c r="A114" s="238"/>
      <c r="B114" s="113" t="s">
        <v>351</v>
      </c>
      <c r="C114" s="114" t="s">
        <v>1608</v>
      </c>
      <c r="D114" s="109">
        <f>+'Alimentazione CE Ricavi'!K154</f>
        <v>128383.27</v>
      </c>
      <c r="E114" s="109">
        <f>+'Alimentazione CE Ricavi'!N154</f>
        <v>128383.27</v>
      </c>
      <c r="F114" s="109">
        <f t="shared" si="31"/>
        <v>0</v>
      </c>
      <c r="G114" s="74"/>
      <c r="H114" s="247"/>
      <c r="I114" s="110"/>
      <c r="K114" s="106"/>
      <c r="M114" s="110"/>
    </row>
    <row r="115" spans="1:13" ht="25.5">
      <c r="A115" s="238"/>
      <c r="B115" s="113" t="s">
        <v>353</v>
      </c>
      <c r="C115" s="114" t="s">
        <v>1609</v>
      </c>
      <c r="D115" s="109">
        <f>+'Alimentazione CE Ricavi'!K155</f>
        <v>830638</v>
      </c>
      <c r="E115" s="109">
        <f>+'Alimentazione CE Ricavi'!N155</f>
        <v>830638</v>
      </c>
      <c r="F115" s="109">
        <f t="shared" si="31"/>
        <v>0</v>
      </c>
      <c r="G115" s="74"/>
      <c r="H115" s="247"/>
      <c r="I115" s="110"/>
      <c r="K115" s="106"/>
      <c r="M115" s="110"/>
    </row>
    <row r="116" spans="1:13" ht="25.5">
      <c r="A116" s="238"/>
      <c r="B116" s="113" t="s">
        <v>355</v>
      </c>
      <c r="C116" s="114" t="s">
        <v>1610</v>
      </c>
      <c r="D116" s="109">
        <f>+'Alimentazione CE Ricavi'!K156</f>
        <v>0</v>
      </c>
      <c r="E116" s="109">
        <f>+'Alimentazione CE Ricavi'!N156</f>
        <v>0</v>
      </c>
      <c r="F116" s="109">
        <f t="shared" si="31"/>
        <v>0</v>
      </c>
      <c r="G116" s="74"/>
      <c r="H116" s="247"/>
      <c r="I116" s="110"/>
      <c r="K116" s="106"/>
      <c r="M116" s="110"/>
    </row>
    <row r="117" spans="1:13" ht="25.5">
      <c r="A117" s="238"/>
      <c r="B117" s="113" t="s">
        <v>357</v>
      </c>
      <c r="C117" s="114" t="s">
        <v>1611</v>
      </c>
      <c r="D117" s="109">
        <f>+'Alimentazione CE Ricavi'!K157</f>
        <v>200356.08</v>
      </c>
      <c r="E117" s="109">
        <f>+'Alimentazione CE Ricavi'!N157</f>
        <v>200356.08</v>
      </c>
      <c r="F117" s="109">
        <f t="shared" si="31"/>
        <v>0</v>
      </c>
      <c r="G117" s="74"/>
      <c r="H117" s="247"/>
      <c r="I117" s="110"/>
      <c r="K117" s="106"/>
      <c r="M117" s="110"/>
    </row>
    <row r="118" spans="1:13" ht="38.25">
      <c r="A118" s="238" t="s">
        <v>1532</v>
      </c>
      <c r="B118" s="113" t="s">
        <v>359</v>
      </c>
      <c r="C118" s="114" t="s">
        <v>1612</v>
      </c>
      <c r="D118" s="109">
        <f>+'Alimentazione CE Ricavi'!K158</f>
        <v>41000</v>
      </c>
      <c r="E118" s="109">
        <f>+'Alimentazione CE Ricavi'!N158</f>
        <v>41000</v>
      </c>
      <c r="F118" s="109">
        <f t="shared" si="31"/>
        <v>0</v>
      </c>
      <c r="G118" s="74"/>
      <c r="H118" s="247"/>
      <c r="I118" s="110"/>
      <c r="K118" s="106"/>
      <c r="M118" s="110"/>
    </row>
    <row r="119" spans="1:13" ht="18.75">
      <c r="A119" s="238"/>
      <c r="B119" s="113" t="s">
        <v>361</v>
      </c>
      <c r="C119" s="114" t="s">
        <v>1613</v>
      </c>
      <c r="D119" s="109">
        <f>+'Alimentazione CE Ricavi'!K159</f>
        <v>8229.11</v>
      </c>
      <c r="E119" s="109">
        <f>+'Alimentazione CE Ricavi'!N159</f>
        <v>8229.11</v>
      </c>
      <c r="F119" s="109">
        <f t="shared" si="31"/>
        <v>0</v>
      </c>
      <c r="G119" s="74"/>
      <c r="H119" s="247"/>
      <c r="I119" s="110"/>
      <c r="K119" s="106"/>
      <c r="M119" s="110"/>
    </row>
    <row r="120" spans="1:13" ht="25.5">
      <c r="A120" s="238" t="s">
        <v>1532</v>
      </c>
      <c r="B120" s="113" t="s">
        <v>363</v>
      </c>
      <c r="C120" s="114" t="s">
        <v>1614</v>
      </c>
      <c r="D120" s="109">
        <f>+'Alimentazione CE Ricavi'!K160</f>
        <v>0</v>
      </c>
      <c r="E120" s="109">
        <f>+'Alimentazione CE Ricavi'!N160</f>
        <v>0</v>
      </c>
      <c r="F120" s="109">
        <f t="shared" si="31"/>
        <v>0</v>
      </c>
      <c r="G120" s="74"/>
      <c r="H120" s="247"/>
      <c r="I120" s="110"/>
      <c r="K120" s="106"/>
      <c r="M120" s="110"/>
    </row>
    <row r="121" spans="1:13" ht="18.75">
      <c r="A121" s="238"/>
      <c r="B121" s="138" t="s">
        <v>1615</v>
      </c>
      <c r="C121" s="139" t="s">
        <v>1616</v>
      </c>
      <c r="D121" s="140">
        <f t="shared" ref="D121" si="38">+D122+D123+D126+D131+D135</f>
        <v>1715940.62</v>
      </c>
      <c r="E121" s="140">
        <f t="shared" ref="E121" si="39">+E122+E123+E126+E131+E135</f>
        <v>394370.1</v>
      </c>
      <c r="F121" s="140">
        <f t="shared" si="31"/>
        <v>1321570.52</v>
      </c>
      <c r="G121" s="74"/>
      <c r="H121" s="247"/>
      <c r="I121" s="110"/>
      <c r="K121" s="106"/>
      <c r="M121" s="110"/>
    </row>
    <row r="122" spans="1:13" ht="18.75">
      <c r="A122" s="238"/>
      <c r="B122" s="111" t="s">
        <v>366</v>
      </c>
      <c r="C122" s="112" t="s">
        <v>1617</v>
      </c>
      <c r="D122" s="109">
        <f>+'Alimentazione CE Ricavi'!K162</f>
        <v>0</v>
      </c>
      <c r="E122" s="109">
        <f>+'Alimentazione CE Ricavi'!N162</f>
        <v>2538.8000000000002</v>
      </c>
      <c r="F122" s="109">
        <f t="shared" si="31"/>
        <v>-2538.8000000000002</v>
      </c>
      <c r="G122" s="74"/>
      <c r="H122" s="247"/>
      <c r="I122" s="110"/>
      <c r="K122" s="106"/>
      <c r="M122" s="110"/>
    </row>
    <row r="123" spans="1:13" ht="18.75">
      <c r="A123" s="242"/>
      <c r="B123" s="133" t="s">
        <v>1618</v>
      </c>
      <c r="C123" s="134" t="s">
        <v>1619</v>
      </c>
      <c r="D123" s="132">
        <f t="shared" ref="D123" si="40">+D124+D125</f>
        <v>0</v>
      </c>
      <c r="E123" s="132">
        <f t="shared" ref="E123" si="41">+E124+E125</f>
        <v>0</v>
      </c>
      <c r="F123" s="132">
        <f t="shared" si="31"/>
        <v>0</v>
      </c>
      <c r="G123" s="74" t="s">
        <v>2120</v>
      </c>
      <c r="H123" s="247"/>
      <c r="I123" s="110"/>
      <c r="K123" s="106"/>
      <c r="M123" s="110"/>
    </row>
    <row r="124" spans="1:13" ht="25.5">
      <c r="A124" s="242"/>
      <c r="B124" s="113" t="s">
        <v>369</v>
      </c>
      <c r="C124" s="114" t="s">
        <v>1620</v>
      </c>
      <c r="D124" s="109">
        <f>+'Alimentazione CE Ricavi'!K164</f>
        <v>0</v>
      </c>
      <c r="E124" s="109">
        <f>+'Alimentazione CE Ricavi'!N164</f>
        <v>0</v>
      </c>
      <c r="F124" s="109">
        <f t="shared" si="31"/>
        <v>0</v>
      </c>
      <c r="G124" s="74"/>
      <c r="H124" s="247"/>
      <c r="I124" s="110"/>
      <c r="K124" s="106"/>
      <c r="M124" s="110"/>
    </row>
    <row r="125" spans="1:13" ht="25.5">
      <c r="A125" s="242"/>
      <c r="B125" s="113" t="s">
        <v>371</v>
      </c>
      <c r="C125" s="114" t="s">
        <v>1621</v>
      </c>
      <c r="D125" s="109">
        <f>+'Alimentazione CE Ricavi'!K165</f>
        <v>0</v>
      </c>
      <c r="E125" s="109">
        <f>+'Alimentazione CE Ricavi'!N165</f>
        <v>0</v>
      </c>
      <c r="F125" s="109">
        <f t="shared" si="31"/>
        <v>0</v>
      </c>
      <c r="G125" s="74"/>
      <c r="H125" s="247"/>
      <c r="I125" s="110"/>
      <c r="K125" s="106"/>
      <c r="M125" s="110"/>
    </row>
    <row r="126" spans="1:13" ht="25.5">
      <c r="A126" s="241" t="s">
        <v>1532</v>
      </c>
      <c r="B126" s="133" t="s">
        <v>1622</v>
      </c>
      <c r="C126" s="134" t="s">
        <v>1623</v>
      </c>
      <c r="D126" s="132">
        <f t="shared" ref="D126" si="42">+D127+D128+D129+D130</f>
        <v>135023</v>
      </c>
      <c r="E126" s="132">
        <f t="shared" ref="E126" si="43">+E127+E128+E129+E130</f>
        <v>82023.28</v>
      </c>
      <c r="F126" s="132">
        <f t="shared" si="31"/>
        <v>52999.72</v>
      </c>
      <c r="G126" s="74" t="s">
        <v>2120</v>
      </c>
      <c r="H126" s="247"/>
      <c r="I126" s="110"/>
      <c r="K126" s="106"/>
      <c r="M126" s="110"/>
    </row>
    <row r="127" spans="1:13" ht="38.25">
      <c r="A127" s="238" t="s">
        <v>1532</v>
      </c>
      <c r="B127" s="113" t="s">
        <v>374</v>
      </c>
      <c r="C127" s="114" t="s">
        <v>1624</v>
      </c>
      <c r="D127" s="109">
        <f>+'Alimentazione CE Ricavi'!K167</f>
        <v>97023</v>
      </c>
      <c r="E127" s="109">
        <f>+'Alimentazione CE Ricavi'!N167</f>
        <v>44023.28</v>
      </c>
      <c r="F127" s="109">
        <f t="shared" si="31"/>
        <v>52999.72</v>
      </c>
      <c r="G127" s="74"/>
      <c r="H127" s="247"/>
      <c r="I127" s="110"/>
      <c r="K127" s="106"/>
      <c r="M127" s="110"/>
    </row>
    <row r="128" spans="1:13" ht="25.5">
      <c r="A128" s="238" t="s">
        <v>1532</v>
      </c>
      <c r="B128" s="113" t="s">
        <v>376</v>
      </c>
      <c r="C128" s="114" t="s">
        <v>1625</v>
      </c>
      <c r="D128" s="109">
        <f>+'Alimentazione CE Ricavi'!K168</f>
        <v>0</v>
      </c>
      <c r="E128" s="109">
        <f>+'Alimentazione CE Ricavi'!N168</f>
        <v>0</v>
      </c>
      <c r="F128" s="109">
        <f t="shared" si="31"/>
        <v>0</v>
      </c>
      <c r="G128" s="74"/>
      <c r="H128" s="247"/>
      <c r="I128" s="110"/>
      <c r="K128" s="106"/>
      <c r="M128" s="110"/>
    </row>
    <row r="129" spans="1:13" ht="25.5">
      <c r="A129" s="238" t="s">
        <v>1532</v>
      </c>
      <c r="B129" s="113" t="s">
        <v>378</v>
      </c>
      <c r="C129" s="114" t="s">
        <v>1626</v>
      </c>
      <c r="D129" s="109">
        <f>+'Alimentazione CE Ricavi'!K170+'Alimentazione CE Ricavi'!K171+'Alimentazione CE Ricavi'!K172</f>
        <v>38000</v>
      </c>
      <c r="E129" s="109">
        <f>+'Alimentazione CE Ricavi'!N170+'Alimentazione CE Ricavi'!N171+'Alimentazione CE Ricavi'!N172</f>
        <v>38000</v>
      </c>
      <c r="F129" s="109">
        <f t="shared" si="31"/>
        <v>0</v>
      </c>
      <c r="G129" s="74"/>
      <c r="H129" s="247"/>
      <c r="I129" s="110"/>
      <c r="K129" s="106"/>
      <c r="M129" s="110"/>
    </row>
    <row r="130" spans="1:13" ht="25.5">
      <c r="A130" s="238" t="s">
        <v>1532</v>
      </c>
      <c r="B130" s="113" t="s">
        <v>382</v>
      </c>
      <c r="C130" s="114" t="s">
        <v>1627</v>
      </c>
      <c r="D130" s="109">
        <f>+'Alimentazione CE Ricavi'!K173</f>
        <v>0</v>
      </c>
      <c r="E130" s="109">
        <f>+'Alimentazione CE Ricavi'!N173</f>
        <v>0</v>
      </c>
      <c r="F130" s="109">
        <f t="shared" si="31"/>
        <v>0</v>
      </c>
      <c r="G130" s="74"/>
      <c r="H130" s="247"/>
      <c r="I130" s="110"/>
      <c r="K130" s="106"/>
      <c r="M130" s="110"/>
    </row>
    <row r="131" spans="1:13" ht="25.5">
      <c r="A131" s="238"/>
      <c r="B131" s="133" t="s">
        <v>384</v>
      </c>
      <c r="C131" s="134" t="s">
        <v>1628</v>
      </c>
      <c r="D131" s="132">
        <f t="shared" ref="D131" si="44">+D132+D133+D134</f>
        <v>72660.539999999994</v>
      </c>
      <c r="E131" s="132">
        <f t="shared" ref="E131" si="45">+E132+E133+E134</f>
        <v>164176.35</v>
      </c>
      <c r="F131" s="132">
        <f t="shared" si="31"/>
        <v>-91515.810000000012</v>
      </c>
      <c r="G131" s="74" t="s">
        <v>2120</v>
      </c>
      <c r="H131" s="247"/>
      <c r="I131" s="110"/>
      <c r="K131" s="106"/>
      <c r="M131" s="110"/>
    </row>
    <row r="132" spans="1:13" ht="38.25">
      <c r="A132" s="238"/>
      <c r="B132" s="113" t="s">
        <v>386</v>
      </c>
      <c r="C132" s="114" t="s">
        <v>1629</v>
      </c>
      <c r="D132" s="109">
        <f>+'Alimentazione CE Ricavi'!K175</f>
        <v>0</v>
      </c>
      <c r="E132" s="109">
        <f>+'Alimentazione CE Ricavi'!N175</f>
        <v>0</v>
      </c>
      <c r="F132" s="109">
        <f t="shared" si="31"/>
        <v>0</v>
      </c>
      <c r="G132" s="74"/>
      <c r="H132" s="247"/>
      <c r="I132" s="110"/>
      <c r="K132" s="106"/>
      <c r="M132" s="110"/>
    </row>
    <row r="133" spans="1:13" ht="25.5">
      <c r="A133" s="238"/>
      <c r="B133" s="113" t="s">
        <v>388</v>
      </c>
      <c r="C133" s="114" t="s">
        <v>1630</v>
      </c>
      <c r="D133" s="109">
        <f>+'Alimentazione CE Ricavi'!K176</f>
        <v>0</v>
      </c>
      <c r="E133" s="109">
        <f>+'Alimentazione CE Ricavi'!N176</f>
        <v>0</v>
      </c>
      <c r="F133" s="109">
        <f t="shared" si="31"/>
        <v>0</v>
      </c>
      <c r="G133" s="74"/>
      <c r="H133" s="247"/>
      <c r="I133" s="110"/>
      <c r="K133" s="106"/>
      <c r="M133" s="110"/>
    </row>
    <row r="134" spans="1:13" ht="25.5">
      <c r="A134" s="238"/>
      <c r="B134" s="113" t="s">
        <v>390</v>
      </c>
      <c r="C134" s="114" t="s">
        <v>1631</v>
      </c>
      <c r="D134" s="109">
        <f>+ROUND(SUM('Alimentazione CE Ricavi'!K178:K183),2)</f>
        <v>72660.539999999994</v>
      </c>
      <c r="E134" s="109">
        <f>+ROUND(SUM('Alimentazione CE Ricavi'!N178:N183),2)</f>
        <v>164176.35</v>
      </c>
      <c r="F134" s="109">
        <f t="shared" si="31"/>
        <v>-91515.810000000012</v>
      </c>
      <c r="G134" s="74"/>
      <c r="H134" s="247"/>
      <c r="I134" s="110"/>
      <c r="K134" s="106"/>
      <c r="M134" s="110"/>
    </row>
    <row r="135" spans="1:13" ht="18.75">
      <c r="A135" s="238"/>
      <c r="B135" s="133" t="s">
        <v>397</v>
      </c>
      <c r="C135" s="134" t="s">
        <v>1632</v>
      </c>
      <c r="D135" s="132">
        <f t="shared" ref="D135" si="46">+D136+D140+D141</f>
        <v>1508257.08</v>
      </c>
      <c r="E135" s="132">
        <f t="shared" ref="E135" si="47">+E136+E140+E141</f>
        <v>145631.67000000001</v>
      </c>
      <c r="F135" s="132">
        <f t="shared" si="31"/>
        <v>1362625.4100000001</v>
      </c>
      <c r="G135" s="74" t="s">
        <v>2120</v>
      </c>
      <c r="H135" s="247"/>
      <c r="I135" s="110"/>
      <c r="K135" s="106"/>
      <c r="M135" s="110"/>
    </row>
    <row r="136" spans="1:13" ht="18.75">
      <c r="A136" s="238"/>
      <c r="B136" s="150" t="s">
        <v>399</v>
      </c>
      <c r="C136" s="151" t="s">
        <v>1633</v>
      </c>
      <c r="D136" s="152">
        <f t="shared" ref="D136" si="48">+D137+D138+D139</f>
        <v>1389469</v>
      </c>
      <c r="E136" s="152">
        <f t="shared" ref="E136" si="49">+E137+E138+E139</f>
        <v>26843.59</v>
      </c>
      <c r="F136" s="152">
        <f t="shared" si="31"/>
        <v>1362625.41</v>
      </c>
      <c r="G136" s="74" t="s">
        <v>2120</v>
      </c>
      <c r="H136" s="248"/>
      <c r="I136" s="110"/>
      <c r="K136" s="106"/>
      <c r="M136" s="110"/>
    </row>
    <row r="137" spans="1:13" ht="25.5">
      <c r="A137" s="238"/>
      <c r="B137" s="115" t="s">
        <v>401</v>
      </c>
      <c r="C137" s="116" t="s">
        <v>1634</v>
      </c>
      <c r="D137" s="109">
        <f>+'Alimentazione CE Ricavi'!K186</f>
        <v>0</v>
      </c>
      <c r="E137" s="109">
        <f>+'Alimentazione CE Ricavi'!N186</f>
        <v>0</v>
      </c>
      <c r="F137" s="109">
        <f t="shared" si="31"/>
        <v>0</v>
      </c>
      <c r="G137" s="74"/>
      <c r="H137" s="247"/>
      <c r="I137" s="110"/>
      <c r="K137" s="106"/>
      <c r="M137" s="110"/>
    </row>
    <row r="138" spans="1:13" ht="25.5">
      <c r="A138" s="238"/>
      <c r="B138" s="115" t="s">
        <v>403</v>
      </c>
      <c r="C138" s="116" t="s">
        <v>1635</v>
      </c>
      <c r="D138" s="109">
        <f>+'Alimentazione CE Ricavi'!K187</f>
        <v>1389469</v>
      </c>
      <c r="E138" s="109">
        <f>+'Alimentazione CE Ricavi'!N187</f>
        <v>0</v>
      </c>
      <c r="F138" s="109">
        <f t="shared" si="31"/>
        <v>1389469</v>
      </c>
      <c r="G138" s="74"/>
      <c r="H138" s="247"/>
      <c r="I138" s="110"/>
      <c r="K138" s="106"/>
      <c r="M138" s="110"/>
    </row>
    <row r="139" spans="1:13" ht="18.75">
      <c r="A139" s="238"/>
      <c r="B139" s="115" t="s">
        <v>405</v>
      </c>
      <c r="C139" s="116" t="s">
        <v>1636</v>
      </c>
      <c r="D139" s="109">
        <f>+'Alimentazione CE Ricavi'!K188</f>
        <v>0</v>
      </c>
      <c r="E139" s="109">
        <f>+'Alimentazione CE Ricavi'!N188</f>
        <v>26843.59</v>
      </c>
      <c r="F139" s="109">
        <f t="shared" si="31"/>
        <v>-26843.59</v>
      </c>
      <c r="G139" s="74"/>
      <c r="H139" s="247"/>
      <c r="I139" s="110"/>
      <c r="K139" s="106"/>
      <c r="M139" s="110"/>
    </row>
    <row r="140" spans="1:13" ht="18.75">
      <c r="A140" s="240"/>
      <c r="B140" s="113" t="s">
        <v>407</v>
      </c>
      <c r="C140" s="114" t="s">
        <v>1637</v>
      </c>
      <c r="D140" s="109">
        <f>+'Alimentazione CE Ricavi'!K189</f>
        <v>0</v>
      </c>
      <c r="E140" s="109">
        <f>+'Alimentazione CE Ricavi'!N189</f>
        <v>0</v>
      </c>
      <c r="F140" s="109">
        <f t="shared" si="31"/>
        <v>0</v>
      </c>
      <c r="G140" s="387"/>
      <c r="H140" s="247"/>
      <c r="I140" s="110"/>
      <c r="K140" s="106"/>
      <c r="M140" s="110"/>
    </row>
    <row r="141" spans="1:13" ht="18.75">
      <c r="A141" s="240"/>
      <c r="B141" s="113" t="s">
        <v>409</v>
      </c>
      <c r="C141" s="114" t="s">
        <v>1638</v>
      </c>
      <c r="D141" s="109">
        <f>+ROUND(SUM('Alimentazione CE Ricavi'!K191:K203),2)</f>
        <v>118788.08</v>
      </c>
      <c r="E141" s="109">
        <f>+ROUND(SUM('Alimentazione CE Ricavi'!N191:N203),2)</f>
        <v>118788.08</v>
      </c>
      <c r="F141" s="109">
        <f t="shared" si="31"/>
        <v>0</v>
      </c>
      <c r="G141" s="387"/>
      <c r="H141" s="247"/>
      <c r="I141" s="110"/>
      <c r="K141" s="106"/>
      <c r="M141" s="110"/>
    </row>
    <row r="142" spans="1:13" ht="25.5">
      <c r="A142" s="240"/>
      <c r="B142" s="138" t="s">
        <v>423</v>
      </c>
      <c r="C142" s="139" t="s">
        <v>1639</v>
      </c>
      <c r="D142" s="140">
        <f t="shared" ref="D142" si="50">+D143+D144+D145</f>
        <v>1807206.6500000001</v>
      </c>
      <c r="E142" s="140">
        <f t="shared" ref="E142" si="51">+E143+E144+E145</f>
        <v>1807206.6500000001</v>
      </c>
      <c r="F142" s="140">
        <f t="shared" si="31"/>
        <v>0</v>
      </c>
      <c r="G142" s="74" t="s">
        <v>2120</v>
      </c>
      <c r="H142" s="247"/>
      <c r="I142" s="110"/>
      <c r="K142" s="106"/>
      <c r="M142" s="110"/>
    </row>
    <row r="143" spans="1:13" ht="38.25">
      <c r="A143" s="240"/>
      <c r="B143" s="111" t="s">
        <v>424</v>
      </c>
      <c r="C143" s="112" t="s">
        <v>1640</v>
      </c>
      <c r="D143" s="109">
        <f>+'Alimentazione CE Ricavi'!K205</f>
        <v>1792592.55</v>
      </c>
      <c r="E143" s="109">
        <f>+'Alimentazione CE Ricavi'!N205</f>
        <v>1792592.55</v>
      </c>
      <c r="F143" s="109">
        <f t="shared" si="31"/>
        <v>0</v>
      </c>
      <c r="G143" s="387"/>
      <c r="H143" s="247"/>
      <c r="I143" s="110"/>
      <c r="K143" s="106"/>
      <c r="M143" s="110"/>
    </row>
    <row r="144" spans="1:13" ht="25.5">
      <c r="A144" s="238"/>
      <c r="B144" s="111" t="s">
        <v>426</v>
      </c>
      <c r="C144" s="112" t="s">
        <v>1641</v>
      </c>
      <c r="D144" s="109">
        <f>+'Alimentazione CE Ricavi'!K206</f>
        <v>14614.1</v>
      </c>
      <c r="E144" s="109">
        <f>+'Alimentazione CE Ricavi'!N206</f>
        <v>14614.1</v>
      </c>
      <c r="F144" s="109">
        <f t="shared" si="31"/>
        <v>0</v>
      </c>
      <c r="G144" s="74"/>
      <c r="H144" s="247"/>
      <c r="I144" s="110"/>
      <c r="K144" s="106"/>
      <c r="M144" s="110"/>
    </row>
    <row r="145" spans="1:13" ht="25.5">
      <c r="A145" s="238"/>
      <c r="B145" s="111" t="s">
        <v>428</v>
      </c>
      <c r="C145" s="112" t="s">
        <v>1642</v>
      </c>
      <c r="D145" s="109">
        <f>+'Alimentazione CE Ricavi'!K207</f>
        <v>0</v>
      </c>
      <c r="E145" s="109">
        <f>+'Alimentazione CE Ricavi'!N207</f>
        <v>0</v>
      </c>
      <c r="F145" s="109">
        <f t="shared" si="31"/>
        <v>0</v>
      </c>
      <c r="G145" s="74"/>
      <c r="H145" s="247"/>
      <c r="I145" s="110"/>
      <c r="K145" s="106"/>
      <c r="M145" s="110"/>
    </row>
    <row r="146" spans="1:13" ht="25.5">
      <c r="A146" s="238"/>
      <c r="B146" s="138" t="s">
        <v>430</v>
      </c>
      <c r="C146" s="139" t="s">
        <v>1643</v>
      </c>
      <c r="D146" s="140">
        <f t="shared" ref="D146" si="52">+D147+D148+D149+D150+D151+D152</f>
        <v>3018516.65</v>
      </c>
      <c r="E146" s="140">
        <f t="shared" ref="E146" si="53">+E147+E148+E149+E150+E151+E152</f>
        <v>3018516.65</v>
      </c>
      <c r="F146" s="140">
        <f t="shared" si="31"/>
        <v>0</v>
      </c>
      <c r="G146" s="74" t="s">
        <v>2120</v>
      </c>
      <c r="H146" s="247"/>
      <c r="I146" s="110"/>
      <c r="K146" s="106"/>
      <c r="M146" s="110"/>
    </row>
    <row r="147" spans="1:13" ht="25.5">
      <c r="A147" s="238"/>
      <c r="B147" s="111" t="s">
        <v>432</v>
      </c>
      <c r="C147" s="112" t="s">
        <v>1644</v>
      </c>
      <c r="D147" s="109">
        <f>+'Alimentazione CE Ricavi'!K209</f>
        <v>555733.81999999995</v>
      </c>
      <c r="E147" s="109">
        <f>+'Alimentazione CE Ricavi'!N209</f>
        <v>555733.81999999995</v>
      </c>
      <c r="F147" s="109">
        <f t="shared" si="31"/>
        <v>0</v>
      </c>
      <c r="G147" s="74"/>
      <c r="H147" s="247"/>
      <c r="I147" s="110"/>
      <c r="K147" s="106"/>
      <c r="M147" s="110"/>
    </row>
    <row r="148" spans="1:13" ht="25.5">
      <c r="A148" s="238"/>
      <c r="B148" s="111" t="s">
        <v>434</v>
      </c>
      <c r="C148" s="112" t="s">
        <v>1645</v>
      </c>
      <c r="D148" s="109">
        <f>+'Alimentazione CE Ricavi'!K210</f>
        <v>1737503.22</v>
      </c>
      <c r="E148" s="109">
        <f>+'Alimentazione CE Ricavi'!N210</f>
        <v>1737503.22</v>
      </c>
      <c r="F148" s="109">
        <f t="shared" si="31"/>
        <v>0</v>
      </c>
      <c r="G148" s="74"/>
      <c r="H148" s="247"/>
      <c r="I148" s="110"/>
      <c r="K148" s="106"/>
      <c r="M148" s="110"/>
    </row>
    <row r="149" spans="1:13" ht="25.5">
      <c r="A149" s="238"/>
      <c r="B149" s="111" t="s">
        <v>436</v>
      </c>
      <c r="C149" s="112" t="s">
        <v>1646</v>
      </c>
      <c r="D149" s="109">
        <f>+'Alimentazione CE Ricavi'!K211</f>
        <v>185533.9</v>
      </c>
      <c r="E149" s="109">
        <f>+'Alimentazione CE Ricavi'!N211</f>
        <v>185533.9</v>
      </c>
      <c r="F149" s="109">
        <f t="shared" si="31"/>
        <v>0</v>
      </c>
      <c r="G149" s="74"/>
      <c r="H149" s="247"/>
      <c r="I149" s="110"/>
      <c r="K149" s="106"/>
      <c r="M149" s="110"/>
    </row>
    <row r="150" spans="1:13" ht="25.5">
      <c r="A150" s="238"/>
      <c r="B150" s="111" t="s">
        <v>438</v>
      </c>
      <c r="C150" s="112" t="s">
        <v>1647</v>
      </c>
      <c r="D150" s="109">
        <f>+'Alimentazione CE Ricavi'!K212</f>
        <v>0</v>
      </c>
      <c r="E150" s="109">
        <f>+'Alimentazione CE Ricavi'!N212</f>
        <v>0</v>
      </c>
      <c r="F150" s="109">
        <f t="shared" si="31"/>
        <v>0</v>
      </c>
      <c r="G150" s="74"/>
      <c r="H150" s="247"/>
      <c r="I150" s="110"/>
      <c r="K150" s="106"/>
      <c r="M150" s="110"/>
    </row>
    <row r="151" spans="1:13" ht="25.5">
      <c r="A151" s="238"/>
      <c r="B151" s="111" t="s">
        <v>440</v>
      </c>
      <c r="C151" s="112" t="s">
        <v>1648</v>
      </c>
      <c r="D151" s="109">
        <f>+'Alimentazione CE Ricavi'!K213</f>
        <v>16467.14</v>
      </c>
      <c r="E151" s="109">
        <f>+'Alimentazione CE Ricavi'!N213</f>
        <v>16467.14</v>
      </c>
      <c r="F151" s="109">
        <f t="shared" si="31"/>
        <v>0</v>
      </c>
      <c r="G151" s="74"/>
      <c r="H151" s="247"/>
      <c r="I151" s="110"/>
      <c r="K151" s="106"/>
      <c r="M151" s="110"/>
    </row>
    <row r="152" spans="1:13" ht="25.5">
      <c r="A152" s="238"/>
      <c r="B152" s="111" t="s">
        <v>442</v>
      </c>
      <c r="C152" s="112" t="s">
        <v>1649</v>
      </c>
      <c r="D152" s="109">
        <f>+'Alimentazione CE Ricavi'!K214</f>
        <v>523278.56999999995</v>
      </c>
      <c r="E152" s="109">
        <f>+'Alimentazione CE Ricavi'!N214</f>
        <v>523278.56999999995</v>
      </c>
      <c r="F152" s="109">
        <f t="shared" si="31"/>
        <v>0</v>
      </c>
      <c r="G152" s="74"/>
      <c r="H152" s="247"/>
      <c r="I152" s="110"/>
      <c r="K152" s="106"/>
      <c r="M152" s="110"/>
    </row>
    <row r="153" spans="1:13" ht="25.5">
      <c r="A153" s="238"/>
      <c r="B153" s="138" t="s">
        <v>443</v>
      </c>
      <c r="C153" s="139" t="s">
        <v>1650</v>
      </c>
      <c r="D153" s="140">
        <f>+'Alimentazione CE Ricavi'!K215</f>
        <v>0</v>
      </c>
      <c r="E153" s="140">
        <f>+'Alimentazione CE Ricavi'!N215</f>
        <v>0</v>
      </c>
      <c r="F153" s="140">
        <f t="shared" si="31"/>
        <v>0</v>
      </c>
      <c r="G153" s="74"/>
      <c r="H153" s="247"/>
      <c r="I153" s="110"/>
      <c r="K153" s="106"/>
      <c r="M153" s="110"/>
    </row>
    <row r="154" spans="1:13" ht="18.75">
      <c r="A154" s="238"/>
      <c r="B154" s="138" t="s">
        <v>444</v>
      </c>
      <c r="C154" s="139" t="s">
        <v>1651</v>
      </c>
      <c r="D154" s="140">
        <f t="shared" ref="D154" si="54">+D155+D156+D157</f>
        <v>125000</v>
      </c>
      <c r="E154" s="140">
        <f t="shared" ref="E154" si="55">+E155+E156+E157</f>
        <v>125000</v>
      </c>
      <c r="F154" s="140">
        <f t="shared" si="31"/>
        <v>0</v>
      </c>
      <c r="G154" s="74" t="s">
        <v>2120</v>
      </c>
      <c r="H154" s="247"/>
      <c r="I154" s="110"/>
      <c r="K154" s="106"/>
      <c r="M154" s="110"/>
    </row>
    <row r="155" spans="1:13" ht="18.75">
      <c r="A155" s="238"/>
      <c r="B155" s="111" t="s">
        <v>446</v>
      </c>
      <c r="C155" s="112" t="s">
        <v>1652</v>
      </c>
      <c r="D155" s="109">
        <f>+'Alimentazione CE Ricavi'!K218+'Alimentazione CE Ricavi'!K219+'Alimentazione CE Ricavi'!K220</f>
        <v>0</v>
      </c>
      <c r="E155" s="109">
        <f>+'Alimentazione CE Ricavi'!N218+'Alimentazione CE Ricavi'!N219+'Alimentazione CE Ricavi'!N220</f>
        <v>0</v>
      </c>
      <c r="F155" s="109">
        <f t="shared" ref="F155:F218" si="56">+D155-E155</f>
        <v>0</v>
      </c>
      <c r="G155" s="74"/>
      <c r="H155" s="247"/>
      <c r="I155" s="110"/>
      <c r="K155" s="106"/>
      <c r="M155" s="110"/>
    </row>
    <row r="156" spans="1:13" ht="25.5">
      <c r="A156" s="238"/>
      <c r="B156" s="111" t="s">
        <v>451</v>
      </c>
      <c r="C156" s="112" t="s">
        <v>1653</v>
      </c>
      <c r="D156" s="109">
        <f>+'Alimentazione CE Ricavi'!K222+'Alimentazione CE Ricavi'!K223+'Alimentazione CE Ricavi'!K224</f>
        <v>0</v>
      </c>
      <c r="E156" s="109">
        <f>+'Alimentazione CE Ricavi'!N222+'Alimentazione CE Ricavi'!N223+'Alimentazione CE Ricavi'!N224</f>
        <v>0</v>
      </c>
      <c r="F156" s="109">
        <f t="shared" si="56"/>
        <v>0</v>
      </c>
      <c r="G156" s="74"/>
      <c r="H156" s="247"/>
      <c r="I156" s="110"/>
      <c r="K156" s="106"/>
      <c r="M156" s="110"/>
    </row>
    <row r="157" spans="1:13" ht="18.75">
      <c r="A157" s="238"/>
      <c r="B157" s="111" t="s">
        <v>456</v>
      </c>
      <c r="C157" s="112" t="s">
        <v>1654</v>
      </c>
      <c r="D157" s="109">
        <f>+'Alimentazione CE Ricavi'!K226+'Alimentazione CE Ricavi'!K227+'Alimentazione CE Ricavi'!K228</f>
        <v>125000</v>
      </c>
      <c r="E157" s="109">
        <f>+'Alimentazione CE Ricavi'!N226+'Alimentazione CE Ricavi'!N227+'Alimentazione CE Ricavi'!N228</f>
        <v>125000</v>
      </c>
      <c r="F157" s="109">
        <f t="shared" si="56"/>
        <v>0</v>
      </c>
      <c r="G157" s="74"/>
      <c r="H157" s="247"/>
      <c r="I157" s="110"/>
      <c r="K157" s="106"/>
      <c r="M157" s="110"/>
    </row>
    <row r="158" spans="1:13" ht="18.75">
      <c r="A158" s="238"/>
      <c r="B158" s="141" t="s">
        <v>1655</v>
      </c>
      <c r="C158" s="142" t="s">
        <v>1656</v>
      </c>
      <c r="D158" s="143">
        <f t="shared" ref="D158" si="57">+D154+D153+D146+D142+D121+D66+D60+D57+D26</f>
        <v>88144397.329999998</v>
      </c>
      <c r="E158" s="143">
        <f t="shared" ref="E158" si="58">+E154+E153+E146+E142+E121+E66+E60+E57+E26</f>
        <v>94505028.189999998</v>
      </c>
      <c r="F158" s="143">
        <f t="shared" si="56"/>
        <v>-6360630.8599999994</v>
      </c>
      <c r="G158" s="74" t="s">
        <v>2120</v>
      </c>
      <c r="H158" s="247"/>
      <c r="I158" s="110"/>
      <c r="K158" s="106"/>
      <c r="M158" s="110"/>
    </row>
    <row r="159" spans="1:13" ht="18.75">
      <c r="A159" s="238"/>
      <c r="B159" s="154"/>
      <c r="C159" s="158" t="s">
        <v>1657</v>
      </c>
      <c r="D159" s="156"/>
      <c r="E159" s="156"/>
      <c r="F159" s="156">
        <f t="shared" si="56"/>
        <v>0</v>
      </c>
      <c r="G159" s="74"/>
      <c r="H159" s="247"/>
      <c r="I159" s="110"/>
      <c r="K159" s="106"/>
      <c r="M159" s="110"/>
    </row>
    <row r="160" spans="1:13" ht="18.75">
      <c r="A160" s="238"/>
      <c r="B160" s="138" t="s">
        <v>537</v>
      </c>
      <c r="C160" s="139" t="s">
        <v>1658</v>
      </c>
      <c r="D160" s="140">
        <f>+D161+D191</f>
        <v>12797090.99</v>
      </c>
      <c r="E160" s="140">
        <f>+E161+E191</f>
        <v>13233661.359999999</v>
      </c>
      <c r="F160" s="140">
        <f t="shared" si="56"/>
        <v>-436570.36999999918</v>
      </c>
      <c r="G160" s="74" t="s">
        <v>2120</v>
      </c>
      <c r="H160" s="247"/>
      <c r="I160" s="110"/>
      <c r="K160" s="106"/>
      <c r="M160" s="110"/>
    </row>
    <row r="161" spans="1:13" ht="18.75">
      <c r="A161" s="238"/>
      <c r="B161" s="133" t="s">
        <v>539</v>
      </c>
      <c r="C161" s="134" t="s">
        <v>1659</v>
      </c>
      <c r="D161" s="132">
        <f t="shared" ref="D161" si="59">+D162+D170+D174+D178+D179+D180+D181+D182+D183</f>
        <v>12336540.15</v>
      </c>
      <c r="E161" s="132">
        <f t="shared" ref="E161" si="60">+E162+E170+E174+E178+E179+E180+E181+E182+E183</f>
        <v>12787210.52</v>
      </c>
      <c r="F161" s="132">
        <f t="shared" si="56"/>
        <v>-450670.36999999918</v>
      </c>
      <c r="G161" s="74" t="s">
        <v>2120</v>
      </c>
      <c r="H161" s="247"/>
      <c r="I161" s="110"/>
      <c r="K161" s="106"/>
      <c r="M161" s="110"/>
    </row>
    <row r="162" spans="1:13" ht="18.75">
      <c r="A162" s="238"/>
      <c r="B162" s="144" t="s">
        <v>541</v>
      </c>
      <c r="C162" s="145" t="s">
        <v>1660</v>
      </c>
      <c r="D162" s="146">
        <f t="shared" ref="D162" si="61">SUM(D163:D166)</f>
        <v>714458.80999999994</v>
      </c>
      <c r="E162" s="146">
        <f t="shared" ref="E162" si="62">SUM(E163:E166)</f>
        <v>869398.58000000007</v>
      </c>
      <c r="F162" s="146">
        <f t="shared" si="56"/>
        <v>-154939.77000000014</v>
      </c>
      <c r="G162" s="74" t="s">
        <v>2120</v>
      </c>
      <c r="H162" s="247"/>
      <c r="I162" s="110"/>
      <c r="K162" s="106"/>
      <c r="M162" s="110"/>
    </row>
    <row r="163" spans="1:13" ht="38.25">
      <c r="A163" s="240"/>
      <c r="B163" s="115" t="s">
        <v>543</v>
      </c>
      <c r="C163" s="116" t="s">
        <v>1661</v>
      </c>
      <c r="D163" s="109">
        <f>ROUND('Alimentazione CE Costi'!K6+'Alimentazione CE Costi'!K7,2)</f>
        <v>608823.13</v>
      </c>
      <c r="E163" s="109">
        <f>ROUND('Alimentazione CE Costi'!N6+'Alimentazione CE Costi'!N7,2)</f>
        <v>761162.26</v>
      </c>
      <c r="F163" s="109">
        <f t="shared" si="56"/>
        <v>-152339.13</v>
      </c>
      <c r="G163" s="387"/>
      <c r="H163" s="247"/>
      <c r="I163" s="110"/>
      <c r="K163" s="106"/>
      <c r="M163" s="110"/>
    </row>
    <row r="164" spans="1:13" ht="18.75">
      <c r="A164" s="240"/>
      <c r="B164" s="115" t="s">
        <v>546</v>
      </c>
      <c r="C164" s="116" t="s">
        <v>1662</v>
      </c>
      <c r="D164" s="109">
        <f>ROUND('Alimentazione CE Costi'!K8+'Alimentazione CE Costi'!K9,2)</f>
        <v>526.46</v>
      </c>
      <c r="E164" s="109">
        <f>ROUND('Alimentazione CE Costi'!N8+'Alimentazione CE Costi'!N9,2)</f>
        <v>5473.05</v>
      </c>
      <c r="F164" s="109">
        <f t="shared" si="56"/>
        <v>-4946.59</v>
      </c>
      <c r="G164" s="387"/>
      <c r="H164" s="247"/>
      <c r="I164" s="110"/>
      <c r="K164" s="106"/>
      <c r="M164" s="110"/>
    </row>
    <row r="165" spans="1:13" ht="18.75">
      <c r="A165" s="240"/>
      <c r="B165" s="115" t="s">
        <v>548</v>
      </c>
      <c r="C165" s="116" t="s">
        <v>1663</v>
      </c>
      <c r="D165" s="109">
        <f>ROUND('Alimentazione CE Costi'!K10,2)</f>
        <v>105109.22</v>
      </c>
      <c r="E165" s="109">
        <f>ROUND('Alimentazione CE Costi'!N10,2)</f>
        <v>102763.27</v>
      </c>
      <c r="F165" s="109">
        <f t="shared" si="56"/>
        <v>2345.9499999999971</v>
      </c>
      <c r="G165" s="387"/>
      <c r="H165" s="247"/>
      <c r="I165" s="110"/>
      <c r="K165" s="106"/>
      <c r="M165" s="110"/>
    </row>
    <row r="166" spans="1:13" ht="18.75">
      <c r="A166" s="238"/>
      <c r="B166" s="147" t="s">
        <v>550</v>
      </c>
      <c r="C166" s="148" t="s">
        <v>1664</v>
      </c>
      <c r="D166" s="149">
        <f t="shared" ref="D166" si="63">SUM(D167:D169)</f>
        <v>0</v>
      </c>
      <c r="E166" s="149">
        <f t="shared" ref="E166" si="64">SUM(E167:E169)</f>
        <v>0</v>
      </c>
      <c r="F166" s="149">
        <f t="shared" si="56"/>
        <v>0</v>
      </c>
      <c r="G166" s="74" t="s">
        <v>2120</v>
      </c>
      <c r="H166" s="247"/>
      <c r="I166" s="110"/>
      <c r="K166" s="106"/>
      <c r="M166" s="110"/>
    </row>
    <row r="167" spans="1:13" ht="38.25">
      <c r="A167" s="240" t="s">
        <v>1532</v>
      </c>
      <c r="B167" s="115" t="s">
        <v>552</v>
      </c>
      <c r="C167" s="116" t="s">
        <v>1665</v>
      </c>
      <c r="D167" s="109">
        <f>ROUND('Alimentazione CE Costi'!K12,2)</f>
        <v>0</v>
      </c>
      <c r="E167" s="109">
        <f>ROUND('Alimentazione CE Costi'!N12,2)</f>
        <v>0</v>
      </c>
      <c r="F167" s="109">
        <f t="shared" si="56"/>
        <v>0</v>
      </c>
      <c r="G167" s="387"/>
      <c r="H167" s="247"/>
      <c r="I167" s="110"/>
      <c r="K167" s="106"/>
      <c r="M167" s="110"/>
    </row>
    <row r="168" spans="1:13" ht="38.25">
      <c r="A168" s="240" t="s">
        <v>1577</v>
      </c>
      <c r="B168" s="115" t="s">
        <v>554</v>
      </c>
      <c r="C168" s="116" t="s">
        <v>1666</v>
      </c>
      <c r="D168" s="109">
        <f>ROUND('Alimentazione CE Costi'!K13,2)</f>
        <v>0</v>
      </c>
      <c r="E168" s="109">
        <f>ROUND('Alimentazione CE Costi'!N13,2)</f>
        <v>0</v>
      </c>
      <c r="F168" s="109">
        <f t="shared" si="56"/>
        <v>0</v>
      </c>
      <c r="G168" s="387"/>
      <c r="H168" s="247"/>
      <c r="I168" s="110"/>
      <c r="K168" s="106"/>
      <c r="M168" s="110"/>
    </row>
    <row r="169" spans="1:13" ht="25.5">
      <c r="A169" s="240"/>
      <c r="B169" s="115" t="s">
        <v>556</v>
      </c>
      <c r="C169" s="116" t="s">
        <v>1667</v>
      </c>
      <c r="D169" s="109">
        <f>ROUND('Alimentazione CE Costi'!K14,2)</f>
        <v>0</v>
      </c>
      <c r="E169" s="109">
        <f>ROUND('Alimentazione CE Costi'!N14,2)</f>
        <v>0</v>
      </c>
      <c r="F169" s="109">
        <f t="shared" si="56"/>
        <v>0</v>
      </c>
      <c r="G169" s="387"/>
      <c r="H169" s="247"/>
      <c r="I169" s="110"/>
      <c r="K169" s="106"/>
      <c r="M169" s="110"/>
    </row>
    <row r="170" spans="1:13" ht="18.75">
      <c r="A170" s="238"/>
      <c r="B170" s="144" t="s">
        <v>558</v>
      </c>
      <c r="C170" s="145" t="s">
        <v>1668</v>
      </c>
      <c r="D170" s="146">
        <f t="shared" ref="D170" si="65">SUM(D171:D173)</f>
        <v>0</v>
      </c>
      <c r="E170" s="146">
        <f t="shared" ref="E170" si="66">SUM(E171:E173)</f>
        <v>0</v>
      </c>
      <c r="F170" s="146">
        <f t="shared" si="56"/>
        <v>0</v>
      </c>
      <c r="G170" s="74" t="s">
        <v>2120</v>
      </c>
      <c r="H170" s="247"/>
      <c r="I170" s="110"/>
      <c r="K170" s="106"/>
      <c r="M170" s="110"/>
    </row>
    <row r="171" spans="1:13" ht="25.5">
      <c r="A171" s="238" t="s">
        <v>1532</v>
      </c>
      <c r="B171" s="115" t="s">
        <v>560</v>
      </c>
      <c r="C171" s="116" t="s">
        <v>1669</v>
      </c>
      <c r="D171" s="109">
        <f>ROUND('Alimentazione CE Costi'!K16,2)</f>
        <v>0</v>
      </c>
      <c r="E171" s="109">
        <f>ROUND('Alimentazione CE Costi'!N16,2)</f>
        <v>0</v>
      </c>
      <c r="F171" s="109">
        <f t="shared" si="56"/>
        <v>0</v>
      </c>
      <c r="G171" s="74"/>
      <c r="H171" s="247"/>
      <c r="I171" s="110"/>
      <c r="K171" s="106"/>
      <c r="M171" s="110"/>
    </row>
    <row r="172" spans="1:13" ht="25.5">
      <c r="A172" s="238" t="s">
        <v>1577</v>
      </c>
      <c r="B172" s="115" t="s">
        <v>562</v>
      </c>
      <c r="C172" s="116" t="s">
        <v>1670</v>
      </c>
      <c r="D172" s="109">
        <f>ROUND('Alimentazione CE Costi'!K17,2)</f>
        <v>0</v>
      </c>
      <c r="E172" s="109">
        <f>ROUND('Alimentazione CE Costi'!N17,2)</f>
        <v>0</v>
      </c>
      <c r="F172" s="109">
        <f t="shared" si="56"/>
        <v>0</v>
      </c>
      <c r="G172" s="74"/>
      <c r="H172" s="247"/>
      <c r="I172" s="110"/>
      <c r="K172" s="106"/>
      <c r="M172" s="110"/>
    </row>
    <row r="173" spans="1:13" ht="18.75">
      <c r="A173" s="238"/>
      <c r="B173" s="115" t="s">
        <v>564</v>
      </c>
      <c r="C173" s="116" t="s">
        <v>1671</v>
      </c>
      <c r="D173" s="109">
        <f>ROUND('Alimentazione CE Costi'!K18,2)</f>
        <v>0</v>
      </c>
      <c r="E173" s="109">
        <f>ROUND('Alimentazione CE Costi'!N18,2)</f>
        <v>0</v>
      </c>
      <c r="F173" s="109">
        <f t="shared" si="56"/>
        <v>0</v>
      </c>
      <c r="G173" s="74"/>
      <c r="H173" s="247"/>
      <c r="I173" s="110"/>
      <c r="K173" s="106"/>
      <c r="M173" s="110"/>
    </row>
    <row r="174" spans="1:13" ht="18.75">
      <c r="A174" s="238"/>
      <c r="B174" s="144" t="s">
        <v>566</v>
      </c>
      <c r="C174" s="145" t="s">
        <v>1672</v>
      </c>
      <c r="D174" s="146">
        <f t="shared" ref="D174" si="67">SUM(D175:D177)</f>
        <v>6431336.2000000002</v>
      </c>
      <c r="E174" s="146">
        <f t="shared" ref="E174" si="68">SUM(E175:E177)</f>
        <v>6445086.4100000001</v>
      </c>
      <c r="F174" s="146">
        <f t="shared" si="56"/>
        <v>-13750.209999999963</v>
      </c>
      <c r="G174" s="389" t="s">
        <v>2120</v>
      </c>
      <c r="H174" s="247"/>
      <c r="I174" s="110"/>
      <c r="K174" s="106"/>
      <c r="M174" s="110"/>
    </row>
    <row r="175" spans="1:13" ht="18.75">
      <c r="A175" s="238"/>
      <c r="B175" s="115" t="s">
        <v>568</v>
      </c>
      <c r="C175" s="116" t="s">
        <v>1673</v>
      </c>
      <c r="D175" s="109">
        <f>ROUND('Alimentazione CE Costi'!K20+'Alimentazione CE Costi'!K21,2)</f>
        <v>2483269.4900000002</v>
      </c>
      <c r="E175" s="109">
        <f>ROUND('Alimentazione CE Costi'!N20+'Alimentazione CE Costi'!N21,2)</f>
        <v>2323643.5</v>
      </c>
      <c r="F175" s="109">
        <f t="shared" si="56"/>
        <v>159625.99000000022</v>
      </c>
      <c r="G175" s="74"/>
      <c r="H175" s="247"/>
      <c r="I175" s="110"/>
      <c r="K175" s="106"/>
      <c r="M175" s="110"/>
    </row>
    <row r="176" spans="1:13" ht="18.75">
      <c r="A176" s="238"/>
      <c r="B176" s="115" t="s">
        <v>570</v>
      </c>
      <c r="C176" s="116" t="s">
        <v>1674</v>
      </c>
      <c r="D176" s="109">
        <f>ROUND('Alimentazione CE Costi'!K22+'Alimentazione CE Costi'!K23,2)</f>
        <v>353496</v>
      </c>
      <c r="E176" s="109">
        <f>ROUND('Alimentazione CE Costi'!N22+'Alimentazione CE Costi'!N23,2)</f>
        <v>353496</v>
      </c>
      <c r="F176" s="109">
        <f t="shared" si="56"/>
        <v>0</v>
      </c>
      <c r="G176" s="74"/>
      <c r="H176" s="247"/>
      <c r="I176" s="110"/>
      <c r="K176" s="106"/>
      <c r="M176" s="110"/>
    </row>
    <row r="177" spans="1:13" ht="18.75">
      <c r="A177" s="238"/>
      <c r="B177" s="115" t="s">
        <v>572</v>
      </c>
      <c r="C177" s="116" t="s">
        <v>1675</v>
      </c>
      <c r="D177" s="109">
        <f>ROUND('Alimentazione CE Costi'!K24+'Alimentazione CE Costi'!K25,2)</f>
        <v>3594570.71</v>
      </c>
      <c r="E177" s="109">
        <f>ROUND('Alimentazione CE Costi'!N24+'Alimentazione CE Costi'!N25,2)</f>
        <v>3767946.91</v>
      </c>
      <c r="F177" s="109">
        <f t="shared" si="56"/>
        <v>-173376.20000000019</v>
      </c>
      <c r="G177" s="74"/>
      <c r="H177" s="247"/>
      <c r="I177" s="110"/>
      <c r="K177" s="106"/>
      <c r="M177" s="110"/>
    </row>
    <row r="178" spans="1:13" ht="18.75">
      <c r="A178" s="238"/>
      <c r="B178" s="113" t="s">
        <v>574</v>
      </c>
      <c r="C178" s="114" t="s">
        <v>1676</v>
      </c>
      <c r="D178" s="119">
        <f>ROUND('Alimentazione CE Costi'!K26+'Alimentazione CE Costi'!K27,2)</f>
        <v>2101.4699999999998</v>
      </c>
      <c r="E178" s="119">
        <f>ROUND('Alimentazione CE Costi'!N26+'Alimentazione CE Costi'!N27,2)</f>
        <v>2298.9499999999998</v>
      </c>
      <c r="F178" s="119">
        <f t="shared" si="56"/>
        <v>-197.48000000000002</v>
      </c>
      <c r="G178" s="387"/>
      <c r="H178" s="247"/>
      <c r="I178" s="110"/>
      <c r="K178" s="106"/>
      <c r="M178" s="110"/>
    </row>
    <row r="179" spans="1:13" ht="18.75">
      <c r="A179" s="238"/>
      <c r="B179" s="113" t="s">
        <v>576</v>
      </c>
      <c r="C179" s="114" t="s">
        <v>1677</v>
      </c>
      <c r="D179" s="119">
        <f>ROUND('Alimentazione CE Costi'!K28+'Alimentazione CE Costi'!K29,2)</f>
        <v>0</v>
      </c>
      <c r="E179" s="119">
        <f>ROUND('Alimentazione CE Costi'!N28+'Alimentazione CE Costi'!N29,2)</f>
        <v>96519.679999999993</v>
      </c>
      <c r="F179" s="119">
        <f t="shared" si="56"/>
        <v>-96519.679999999993</v>
      </c>
      <c r="G179" s="387"/>
      <c r="H179" s="247"/>
      <c r="I179" s="110"/>
      <c r="K179" s="106"/>
      <c r="M179" s="110"/>
    </row>
    <row r="180" spans="1:13" ht="18.75">
      <c r="A180" s="238"/>
      <c r="B180" s="113" t="s">
        <v>578</v>
      </c>
      <c r="C180" s="114" t="s">
        <v>1678</v>
      </c>
      <c r="D180" s="119">
        <f>ROUND('Alimentazione CE Costi'!K30+'Alimentazione CE Costi'!K31,2)</f>
        <v>5000</v>
      </c>
      <c r="E180" s="119">
        <f>ROUND('Alimentazione CE Costi'!N30+'Alimentazione CE Costi'!N31,2)</f>
        <v>3081.45</v>
      </c>
      <c r="F180" s="119">
        <f t="shared" si="56"/>
        <v>1918.5500000000002</v>
      </c>
      <c r="G180" s="387"/>
      <c r="H180" s="247"/>
      <c r="I180" s="110"/>
      <c r="K180" s="106"/>
      <c r="M180" s="110"/>
    </row>
    <row r="181" spans="1:13" ht="18.75">
      <c r="A181" s="238"/>
      <c r="B181" s="113" t="s">
        <v>580</v>
      </c>
      <c r="C181" s="114" t="s">
        <v>1679</v>
      </c>
      <c r="D181" s="119">
        <f>ROUND('Alimentazione CE Costi'!K32+'Alimentazione CE Costi'!K33,2)</f>
        <v>0</v>
      </c>
      <c r="E181" s="119">
        <f>ROUND('Alimentazione CE Costi'!N32+'Alimentazione CE Costi'!N33,2)</f>
        <v>0</v>
      </c>
      <c r="F181" s="119">
        <f t="shared" si="56"/>
        <v>0</v>
      </c>
      <c r="G181" s="387"/>
      <c r="H181" s="247"/>
      <c r="I181" s="110"/>
      <c r="K181" s="106"/>
      <c r="M181" s="110"/>
    </row>
    <row r="182" spans="1:13" ht="18.75">
      <c r="A182" s="238"/>
      <c r="B182" s="113" t="s">
        <v>582</v>
      </c>
      <c r="C182" s="114" t="s">
        <v>1680</v>
      </c>
      <c r="D182" s="119">
        <f>ROUND('Alimentazione CE Costi'!K34+'Alimentazione CE Costi'!K35,2)</f>
        <v>232389.2</v>
      </c>
      <c r="E182" s="119">
        <f>ROUND('Alimentazione CE Costi'!N34+'Alimentazione CE Costi'!N35,2)</f>
        <v>499526.57</v>
      </c>
      <c r="F182" s="119">
        <f t="shared" si="56"/>
        <v>-267137.37</v>
      </c>
      <c r="G182" s="387"/>
      <c r="H182" s="247"/>
      <c r="I182" s="110"/>
      <c r="K182" s="106"/>
      <c r="M182" s="110"/>
    </row>
    <row r="183" spans="1:13" ht="25.5">
      <c r="A183" s="238" t="s">
        <v>1532</v>
      </c>
      <c r="B183" s="144" t="s">
        <v>584</v>
      </c>
      <c r="C183" s="145" t="s">
        <v>1681</v>
      </c>
      <c r="D183" s="146">
        <f>SUM(D184:D190)</f>
        <v>4951254.4700000007</v>
      </c>
      <c r="E183" s="146">
        <f>SUM(E184:E190)</f>
        <v>4871298.88</v>
      </c>
      <c r="F183" s="146">
        <f t="shared" si="56"/>
        <v>79955.590000000782</v>
      </c>
      <c r="G183" s="387" t="s">
        <v>2120</v>
      </c>
      <c r="H183" s="247"/>
      <c r="K183" s="106"/>
      <c r="M183" s="110"/>
    </row>
    <row r="184" spans="1:13" ht="18.75">
      <c r="A184" s="238" t="s">
        <v>1532</v>
      </c>
      <c r="B184" s="113" t="s">
        <v>585</v>
      </c>
      <c r="C184" s="114" t="s">
        <v>1682</v>
      </c>
      <c r="D184" s="119">
        <f>ROUND('Alimentazione CE Costi'!K37+'Alimentazione CE Costi'!K38+'Alimentazione CE Costi'!K39,2)</f>
        <v>3207954.47</v>
      </c>
      <c r="E184" s="119">
        <f>ROUND('Alimentazione CE Costi'!N37+'Alimentazione CE Costi'!N38+'Alimentazione CE Costi'!N39,2)</f>
        <v>3157112.81</v>
      </c>
      <c r="F184" s="119">
        <f t="shared" si="56"/>
        <v>50841.660000000149</v>
      </c>
      <c r="G184" s="387"/>
      <c r="H184" s="247"/>
      <c r="K184" s="106"/>
      <c r="M184" s="110"/>
    </row>
    <row r="185" spans="1:13" ht="18.75">
      <c r="A185" s="238" t="s">
        <v>1532</v>
      </c>
      <c r="B185" s="113" t="s">
        <v>586</v>
      </c>
      <c r="C185" s="114" t="s">
        <v>1683</v>
      </c>
      <c r="D185" s="119">
        <f>ROUND('Alimentazione CE Costi'!K40+'Alimentazione CE Costi'!K41+'Alimentazione CE Costi'!K42,2)</f>
        <v>1663000</v>
      </c>
      <c r="E185" s="119">
        <f>ROUND('Alimentazione CE Costi'!N40+'Alimentazione CE Costi'!N41+'Alimentazione CE Costi'!N42,2)</f>
        <v>1640266.23</v>
      </c>
      <c r="F185" s="119">
        <f t="shared" si="56"/>
        <v>22733.770000000019</v>
      </c>
      <c r="G185" s="387"/>
      <c r="H185" s="247"/>
      <c r="K185" s="106"/>
      <c r="M185" s="110"/>
    </row>
    <row r="186" spans="1:13" ht="18.75">
      <c r="A186" s="238" t="s">
        <v>1532</v>
      </c>
      <c r="B186" s="113" t="s">
        <v>587</v>
      </c>
      <c r="C186" s="114" t="s">
        <v>1684</v>
      </c>
      <c r="D186" s="119">
        <f>ROUND('Alimentazione CE Costi'!K43,2)</f>
        <v>12000</v>
      </c>
      <c r="E186" s="119">
        <f>ROUND('Alimentazione CE Costi'!N43,2)</f>
        <v>12234.98</v>
      </c>
      <c r="F186" s="119">
        <f t="shared" si="56"/>
        <v>-234.97999999999956</v>
      </c>
      <c r="G186" s="387"/>
      <c r="H186" s="247"/>
      <c r="K186" s="106"/>
      <c r="M186" s="110"/>
    </row>
    <row r="187" spans="1:13" ht="18.75">
      <c r="A187" s="238" t="s">
        <v>1532</v>
      </c>
      <c r="B187" s="113" t="s">
        <v>588</v>
      </c>
      <c r="C187" s="114" t="s">
        <v>1685</v>
      </c>
      <c r="D187" s="119">
        <f>ROUND('Alimentazione CE Costi'!K44,2)</f>
        <v>12000</v>
      </c>
      <c r="E187" s="119">
        <f>ROUND('Alimentazione CE Costi'!N44,2)</f>
        <v>11687.97</v>
      </c>
      <c r="F187" s="119">
        <f t="shared" si="56"/>
        <v>312.03000000000065</v>
      </c>
      <c r="G187" s="387"/>
      <c r="H187" s="247"/>
      <c r="K187" s="106"/>
      <c r="M187" s="110"/>
    </row>
    <row r="188" spans="1:13" ht="18.75">
      <c r="A188" s="238" t="s">
        <v>1532</v>
      </c>
      <c r="B188" s="113" t="s">
        <v>589</v>
      </c>
      <c r="C188" s="114" t="s">
        <v>1686</v>
      </c>
      <c r="D188" s="119">
        <f>ROUND('Alimentazione CE Costi'!K45,2)</f>
        <v>0</v>
      </c>
      <c r="E188" s="119">
        <f>ROUND('Alimentazione CE Costi'!N45,2)</f>
        <v>0</v>
      </c>
      <c r="F188" s="119">
        <f t="shared" si="56"/>
        <v>0</v>
      </c>
      <c r="G188" s="387"/>
      <c r="H188" s="247"/>
      <c r="K188" s="106"/>
      <c r="M188" s="110"/>
    </row>
    <row r="189" spans="1:13" ht="18.75">
      <c r="A189" s="238" t="s">
        <v>1532</v>
      </c>
      <c r="B189" s="113" t="s">
        <v>590</v>
      </c>
      <c r="C189" s="114" t="s">
        <v>1687</v>
      </c>
      <c r="D189" s="119">
        <f>ROUND('Alimentazione CE Costi'!K46,2)</f>
        <v>0</v>
      </c>
      <c r="E189" s="119">
        <f>ROUND('Alimentazione CE Costi'!N46,2)</f>
        <v>0</v>
      </c>
      <c r="F189" s="119">
        <f t="shared" si="56"/>
        <v>0</v>
      </c>
      <c r="G189" s="387"/>
      <c r="H189" s="247"/>
      <c r="K189" s="106"/>
      <c r="M189" s="110"/>
    </row>
    <row r="190" spans="1:13" ht="18.75">
      <c r="A190" s="238" t="s">
        <v>1532</v>
      </c>
      <c r="B190" s="113" t="s">
        <v>592</v>
      </c>
      <c r="C190" s="114" t="s">
        <v>1688</v>
      </c>
      <c r="D190" s="119">
        <f>ROUND('Alimentazione CE Costi'!K47,2)</f>
        <v>56300</v>
      </c>
      <c r="E190" s="119">
        <f>ROUND('Alimentazione CE Costi'!N47,2)</f>
        <v>49996.89</v>
      </c>
      <c r="F190" s="119">
        <f t="shared" si="56"/>
        <v>6303.1100000000006</v>
      </c>
      <c r="G190" s="387"/>
      <c r="H190" s="247"/>
      <c r="K190" s="106"/>
      <c r="M190" s="110"/>
    </row>
    <row r="191" spans="1:13" ht="18.75">
      <c r="A191" s="238"/>
      <c r="B191" s="133" t="s">
        <v>594</v>
      </c>
      <c r="C191" s="134" t="s">
        <v>1689</v>
      </c>
      <c r="D191" s="132">
        <f t="shared" ref="D191" si="69">SUM(D192:D198)</f>
        <v>460550.84</v>
      </c>
      <c r="E191" s="132">
        <f t="shared" ref="E191" si="70">SUM(E192:E198)</f>
        <v>446450.83999999997</v>
      </c>
      <c r="F191" s="132">
        <f t="shared" si="56"/>
        <v>14100.000000000058</v>
      </c>
      <c r="G191" s="74" t="s">
        <v>2120</v>
      </c>
      <c r="H191" s="247"/>
      <c r="I191" s="110"/>
      <c r="K191" s="106"/>
      <c r="M191" s="110"/>
    </row>
    <row r="192" spans="1:13" ht="18.75">
      <c r="A192" s="238"/>
      <c r="B192" s="113" t="s">
        <v>596</v>
      </c>
      <c r="C192" s="114" t="s">
        <v>1690</v>
      </c>
      <c r="D192" s="109">
        <f>ROUND('Alimentazione CE Costi'!K49+'Alimentazione CE Costi'!K50,2)</f>
        <v>4131.6099999999997</v>
      </c>
      <c r="E192" s="109">
        <f>ROUND('Alimentazione CE Costi'!N49+'Alimentazione CE Costi'!N50,2)</f>
        <v>4103.95</v>
      </c>
      <c r="F192" s="109">
        <f t="shared" si="56"/>
        <v>27.659999999999854</v>
      </c>
      <c r="G192" s="74"/>
      <c r="H192" s="247"/>
      <c r="I192" s="110"/>
      <c r="K192" s="106"/>
      <c r="M192" s="110"/>
    </row>
    <row r="193" spans="1:13" ht="25.5">
      <c r="A193" s="238"/>
      <c r="B193" s="113" t="s">
        <v>598</v>
      </c>
      <c r="C193" s="114" t="s">
        <v>1691</v>
      </c>
      <c r="D193" s="109">
        <f>ROUND('Alimentazione CE Costi'!K51+'Alimentazione CE Costi'!K52,2)</f>
        <v>28084.66</v>
      </c>
      <c r="E193" s="109">
        <f>ROUND('Alimentazione CE Costi'!N51+'Alimentazione CE Costi'!N52,2)</f>
        <v>9861.91</v>
      </c>
      <c r="F193" s="109">
        <f t="shared" si="56"/>
        <v>18222.75</v>
      </c>
      <c r="G193" s="74"/>
      <c r="H193" s="247"/>
      <c r="I193" s="110"/>
      <c r="K193" s="106"/>
      <c r="M193" s="110"/>
    </row>
    <row r="194" spans="1:13" ht="18.75">
      <c r="A194" s="238"/>
      <c r="B194" s="113" t="s">
        <v>600</v>
      </c>
      <c r="C194" s="114" t="s">
        <v>1692</v>
      </c>
      <c r="D194" s="109">
        <f>ROUND('Alimentazione CE Costi'!K53+'Alimentazione CE Costi'!K54,2)</f>
        <v>7665.83</v>
      </c>
      <c r="E194" s="109">
        <f>ROUND('Alimentazione CE Costi'!N53+'Alimentazione CE Costi'!N54,2)</f>
        <v>7665.83</v>
      </c>
      <c r="F194" s="109">
        <f t="shared" si="56"/>
        <v>0</v>
      </c>
      <c r="G194" s="74"/>
      <c r="H194" s="247"/>
      <c r="I194" s="110"/>
      <c r="K194" s="106"/>
      <c r="M194" s="110"/>
    </row>
    <row r="195" spans="1:13" ht="18.75">
      <c r="A195" s="238"/>
      <c r="B195" s="113" t="s">
        <v>602</v>
      </c>
      <c r="C195" s="114" t="s">
        <v>1693</v>
      </c>
      <c r="D195" s="109">
        <f>ROUND('Alimentazione CE Costi'!K56+'Alimentazione CE Costi'!K57+'Alimentazione CE Costi'!K58+'Alimentazione CE Costi'!K59,2)</f>
        <v>150282.29</v>
      </c>
      <c r="E195" s="109">
        <f>ROUND('Alimentazione CE Costi'!N56+'Alimentazione CE Costi'!N57+'Alimentazione CE Costi'!N58+'Alimentazione CE Costi'!N59,2)</f>
        <v>149872.69</v>
      </c>
      <c r="F195" s="109">
        <f t="shared" si="56"/>
        <v>409.60000000000582</v>
      </c>
      <c r="G195" s="74"/>
      <c r="H195" s="247"/>
      <c r="I195" s="110"/>
      <c r="K195" s="106"/>
      <c r="M195" s="110"/>
    </row>
    <row r="196" spans="1:13" ht="18.75">
      <c r="A196" s="238"/>
      <c r="B196" s="113" t="s">
        <v>607</v>
      </c>
      <c r="C196" s="114" t="s">
        <v>1694</v>
      </c>
      <c r="D196" s="109">
        <f>ROUND('Alimentazione CE Costi'!K61+'Alimentazione CE Costi'!K62+'Alimentazione CE Costi'!K63,2)</f>
        <v>21909.72</v>
      </c>
      <c r="E196" s="109">
        <f>ROUND('Alimentazione CE Costi'!N61+'Alimentazione CE Costi'!N62+'Alimentazione CE Costi'!N63,2)</f>
        <v>21909.72</v>
      </c>
      <c r="F196" s="109">
        <f t="shared" si="56"/>
        <v>0</v>
      </c>
      <c r="G196" s="74"/>
      <c r="H196" s="247"/>
      <c r="I196" s="110"/>
      <c r="K196" s="106"/>
      <c r="M196" s="110"/>
    </row>
    <row r="197" spans="1:13" ht="18.75">
      <c r="A197" s="238"/>
      <c r="B197" s="113" t="s">
        <v>611</v>
      </c>
      <c r="C197" s="114" t="s">
        <v>1695</v>
      </c>
      <c r="D197" s="109">
        <f>+ROUND('Alimentazione CE Costi'!K64+'Alimentazione CE Costi'!K65,2)</f>
        <v>87976.73</v>
      </c>
      <c r="E197" s="109">
        <f>+ROUND('Alimentazione CE Costi'!N64+'Alimentazione CE Costi'!N65,2)</f>
        <v>74376.53</v>
      </c>
      <c r="F197" s="109">
        <f t="shared" si="56"/>
        <v>13600.199999999997</v>
      </c>
      <c r="G197" s="74"/>
      <c r="H197" s="247"/>
      <c r="I197" s="110"/>
      <c r="K197" s="106"/>
      <c r="M197" s="110"/>
    </row>
    <row r="198" spans="1:13" ht="25.5">
      <c r="A198" s="238" t="s">
        <v>1532</v>
      </c>
      <c r="B198" s="113" t="s">
        <v>613</v>
      </c>
      <c r="C198" s="114" t="s">
        <v>1696</v>
      </c>
      <c r="D198" s="109">
        <f>ROUND(SUM('Alimentazione CE Costi'!K67:K72),2)</f>
        <v>160500</v>
      </c>
      <c r="E198" s="109">
        <f>ROUND(SUM('Alimentazione CE Costi'!N67:N72),2)</f>
        <v>178660.21</v>
      </c>
      <c r="F198" s="109">
        <f t="shared" si="56"/>
        <v>-18160.209999999992</v>
      </c>
      <c r="G198" s="74"/>
      <c r="H198" s="247"/>
      <c r="I198" s="110"/>
      <c r="K198" s="106"/>
      <c r="M198" s="110"/>
    </row>
    <row r="199" spans="1:13" ht="18.75">
      <c r="A199" s="238"/>
      <c r="B199" s="138" t="s">
        <v>616</v>
      </c>
      <c r="C199" s="139" t="s">
        <v>1697</v>
      </c>
      <c r="D199" s="140">
        <f t="shared" ref="D199" si="71">+D200+D330</f>
        <v>18395334.140000001</v>
      </c>
      <c r="E199" s="140">
        <f t="shared" ref="E199" si="72">+E200+E330</f>
        <v>20392437.68</v>
      </c>
      <c r="F199" s="140">
        <f t="shared" si="56"/>
        <v>-1997103.5399999991</v>
      </c>
      <c r="G199" s="74" t="s">
        <v>2120</v>
      </c>
      <c r="H199" s="247"/>
      <c r="I199" s="110"/>
      <c r="K199" s="106"/>
      <c r="M199" s="110"/>
    </row>
    <row r="200" spans="1:13" ht="18.75">
      <c r="A200" s="238"/>
      <c r="B200" s="133" t="s">
        <v>618</v>
      </c>
      <c r="C200" s="134" t="s">
        <v>1698</v>
      </c>
      <c r="D200" s="132">
        <f t="shared" ref="D200" si="73">+D201+D209+D213+D232+D238+D243+D248+D258+D264+D271+D277+D282+D291+D299+D307+D321+D329</f>
        <v>6732870.6600000001</v>
      </c>
      <c r="E200" s="132">
        <f t="shared" ref="E200" si="74">+E201+E209+E213+E232+E238+E243+E248+E258+E264+E271+E277+E282+E291+E299+E307+E321+E329</f>
        <v>8449655.6899999995</v>
      </c>
      <c r="F200" s="132">
        <f t="shared" si="56"/>
        <v>-1716785.0299999993</v>
      </c>
      <c r="G200" s="74" t="s">
        <v>2120</v>
      </c>
      <c r="H200" s="247"/>
      <c r="I200" s="110"/>
      <c r="K200" s="106"/>
      <c r="M200" s="110"/>
    </row>
    <row r="201" spans="1:13" ht="25.5">
      <c r="A201" s="238"/>
      <c r="B201" s="159" t="s">
        <v>620</v>
      </c>
      <c r="C201" s="160" t="s">
        <v>1699</v>
      </c>
      <c r="D201" s="146">
        <f t="shared" ref="D201" si="75">+D202+D207+D208</f>
        <v>0</v>
      </c>
      <c r="E201" s="146">
        <f t="shared" ref="E201" si="76">+E202+E207+E208</f>
        <v>0</v>
      </c>
      <c r="F201" s="146">
        <f t="shared" si="56"/>
        <v>0</v>
      </c>
      <c r="G201" s="74" t="s">
        <v>2120</v>
      </c>
      <c r="H201" s="247"/>
      <c r="I201" s="110"/>
      <c r="K201" s="106"/>
      <c r="M201" s="110"/>
    </row>
    <row r="202" spans="1:13" ht="18.75">
      <c r="A202" s="238"/>
      <c r="B202" s="150" t="s">
        <v>622</v>
      </c>
      <c r="C202" s="151" t="s">
        <v>1700</v>
      </c>
      <c r="D202" s="149">
        <f t="shared" ref="D202" si="77">SUM(D203:D206)</f>
        <v>0</v>
      </c>
      <c r="E202" s="149">
        <f t="shared" ref="E202" si="78">SUM(E203:E206)</f>
        <v>0</v>
      </c>
      <c r="F202" s="149">
        <f t="shared" si="56"/>
        <v>0</v>
      </c>
      <c r="G202" s="74" t="s">
        <v>2120</v>
      </c>
      <c r="H202" s="247"/>
      <c r="I202" s="110"/>
      <c r="K202" s="106"/>
      <c r="M202" s="110"/>
    </row>
    <row r="203" spans="1:13" ht="18.75">
      <c r="A203" s="238"/>
      <c r="B203" s="113" t="s">
        <v>624</v>
      </c>
      <c r="C203" s="114" t="s">
        <v>1701</v>
      </c>
      <c r="D203" s="109">
        <f>+ROUND(SUM('Alimentazione CE Costi'!K78:K88),2)</f>
        <v>0</v>
      </c>
      <c r="E203" s="109">
        <f>+ROUND(SUM('Alimentazione CE Costi'!N78:N88),2)</f>
        <v>0</v>
      </c>
      <c r="F203" s="109">
        <f t="shared" si="56"/>
        <v>0</v>
      </c>
      <c r="G203" s="74"/>
      <c r="H203" s="247"/>
      <c r="I203" s="110"/>
      <c r="K203" s="106"/>
      <c r="M203" s="110"/>
    </row>
    <row r="204" spans="1:13" ht="18.75">
      <c r="A204" s="238"/>
      <c r="B204" s="113" t="s">
        <v>637</v>
      </c>
      <c r="C204" s="114" t="s">
        <v>1702</v>
      </c>
      <c r="D204" s="109">
        <f>+ROUND(SUM('Alimentazione CE Costi'!K90:K100),2)</f>
        <v>0</v>
      </c>
      <c r="E204" s="109">
        <f>+ROUND(SUM('Alimentazione CE Costi'!N90:N100),2)</f>
        <v>0</v>
      </c>
      <c r="F204" s="109">
        <f t="shared" si="56"/>
        <v>0</v>
      </c>
      <c r="G204" s="74"/>
      <c r="H204" s="247"/>
      <c r="I204" s="110"/>
      <c r="K204" s="106"/>
      <c r="M204" s="110"/>
    </row>
    <row r="205" spans="1:13" ht="18.75">
      <c r="A205" s="238"/>
      <c r="B205" s="113" t="s">
        <v>639</v>
      </c>
      <c r="C205" s="114" t="s">
        <v>1703</v>
      </c>
      <c r="D205" s="109">
        <f>+ROUND(SUM('Alimentazione CE Costi'!K102:K115),2)</f>
        <v>0</v>
      </c>
      <c r="E205" s="109">
        <f>+ROUND(SUM('Alimentazione CE Costi'!N102:N115),2)</f>
        <v>0</v>
      </c>
      <c r="F205" s="109">
        <f t="shared" si="56"/>
        <v>0</v>
      </c>
      <c r="G205" s="74"/>
      <c r="H205" s="247"/>
      <c r="I205" s="110"/>
      <c r="K205" s="106"/>
      <c r="M205" s="110"/>
    </row>
    <row r="206" spans="1:13" ht="25.5">
      <c r="A206" s="238"/>
      <c r="B206" s="113" t="s">
        <v>655</v>
      </c>
      <c r="C206" s="114" t="s">
        <v>1704</v>
      </c>
      <c r="D206" s="109">
        <f>+ROUND(SUM('Alimentazione CE Costi'!K117:K124),2)</f>
        <v>0</v>
      </c>
      <c r="E206" s="109">
        <f>+ROUND(SUM('Alimentazione CE Costi'!N117:N124),2)</f>
        <v>0</v>
      </c>
      <c r="F206" s="109">
        <f t="shared" si="56"/>
        <v>0</v>
      </c>
      <c r="G206" s="74"/>
      <c r="H206" s="247"/>
      <c r="I206" s="110"/>
      <c r="K206" s="106"/>
      <c r="M206" s="110"/>
    </row>
    <row r="207" spans="1:13" ht="25.5">
      <c r="A207" s="238" t="s">
        <v>1532</v>
      </c>
      <c r="B207" s="113" t="s">
        <v>659</v>
      </c>
      <c r="C207" s="114" t="s">
        <v>1705</v>
      </c>
      <c r="D207" s="109">
        <f>+'Alimentazione CE Costi'!K125</f>
        <v>0</v>
      </c>
      <c r="E207" s="109">
        <f>+'Alimentazione CE Costi'!N125</f>
        <v>0</v>
      </c>
      <c r="F207" s="109">
        <f t="shared" si="56"/>
        <v>0</v>
      </c>
      <c r="G207" s="74"/>
      <c r="H207" s="247"/>
      <c r="I207" s="110"/>
      <c r="K207" s="106"/>
      <c r="M207" s="110"/>
    </row>
    <row r="208" spans="1:13" ht="25.5">
      <c r="A208" s="238" t="s">
        <v>1577</v>
      </c>
      <c r="B208" s="113" t="s">
        <v>661</v>
      </c>
      <c r="C208" s="114" t="s">
        <v>1706</v>
      </c>
      <c r="D208" s="109">
        <f>+'Alimentazione CE Costi'!K126</f>
        <v>0</v>
      </c>
      <c r="E208" s="109">
        <f>+'Alimentazione CE Costi'!N126</f>
        <v>0</v>
      </c>
      <c r="F208" s="109">
        <f t="shared" si="56"/>
        <v>0</v>
      </c>
      <c r="G208" s="74"/>
      <c r="H208" s="247"/>
      <c r="I208" s="110"/>
      <c r="K208" s="106"/>
      <c r="M208" s="110"/>
    </row>
    <row r="209" spans="1:13" ht="18.75">
      <c r="A209" s="238"/>
      <c r="B209" s="159" t="s">
        <v>663</v>
      </c>
      <c r="C209" s="160" t="s">
        <v>1707</v>
      </c>
      <c r="D209" s="146">
        <f t="shared" ref="D209" si="79">+D210+D211+D212</f>
        <v>0</v>
      </c>
      <c r="E209" s="146">
        <f t="shared" ref="E209" si="80">+E210+E211+E212</f>
        <v>0</v>
      </c>
      <c r="F209" s="146">
        <f t="shared" si="56"/>
        <v>0</v>
      </c>
      <c r="G209" s="74" t="s">
        <v>2120</v>
      </c>
      <c r="H209" s="247"/>
      <c r="I209" s="110"/>
      <c r="K209" s="106"/>
      <c r="M209" s="110"/>
    </row>
    <row r="210" spans="1:13" ht="18.75">
      <c r="A210" s="238"/>
      <c r="B210" s="113" t="s">
        <v>664</v>
      </c>
      <c r="C210" s="114" t="s">
        <v>1708</v>
      </c>
      <c r="D210" s="109">
        <f>+'Alimentazione CE Costi'!K129+'Alimentazione CE Costi'!K130</f>
        <v>0</v>
      </c>
      <c r="E210" s="109">
        <f>+'Alimentazione CE Costi'!N129+'Alimentazione CE Costi'!N130</f>
        <v>0</v>
      </c>
      <c r="F210" s="109">
        <f t="shared" si="56"/>
        <v>0</v>
      </c>
      <c r="G210" s="74"/>
      <c r="H210" s="247"/>
      <c r="I210" s="110"/>
      <c r="K210" s="106"/>
      <c r="M210" s="110"/>
    </row>
    <row r="211" spans="1:13" ht="25.5">
      <c r="A211" s="238" t="s">
        <v>1532</v>
      </c>
      <c r="B211" s="113" t="s">
        <v>668</v>
      </c>
      <c r="C211" s="114" t="s">
        <v>1709</v>
      </c>
      <c r="D211" s="109">
        <f>+'Alimentazione CE Costi'!K131</f>
        <v>0</v>
      </c>
      <c r="E211" s="109">
        <f>+'Alimentazione CE Costi'!N131</f>
        <v>0</v>
      </c>
      <c r="F211" s="109">
        <f t="shared" si="56"/>
        <v>0</v>
      </c>
      <c r="G211" s="74"/>
      <c r="H211" s="247"/>
      <c r="I211" s="110"/>
      <c r="K211" s="106"/>
      <c r="M211" s="110"/>
    </row>
    <row r="212" spans="1:13" ht="18.75">
      <c r="A212" s="240" t="s">
        <v>1577</v>
      </c>
      <c r="B212" s="113" t="s">
        <v>670</v>
      </c>
      <c r="C212" s="114" t="s">
        <v>1710</v>
      </c>
      <c r="D212" s="109">
        <f>+'Alimentazione CE Costi'!K132</f>
        <v>0</v>
      </c>
      <c r="E212" s="109">
        <f>+'Alimentazione CE Costi'!N132</f>
        <v>0</v>
      </c>
      <c r="F212" s="109">
        <f t="shared" si="56"/>
        <v>0</v>
      </c>
      <c r="G212" s="387"/>
      <c r="H212" s="247"/>
      <c r="I212" s="110"/>
      <c r="K212" s="106"/>
      <c r="M212" s="110"/>
    </row>
    <row r="213" spans="1:13" ht="25.5">
      <c r="A213" s="240"/>
      <c r="B213" s="159" t="s">
        <v>672</v>
      </c>
      <c r="C213" s="160" t="s">
        <v>1711</v>
      </c>
      <c r="D213" s="146">
        <f t="shared" ref="D213" si="81">+D214+D215+D216+D217+D218+D219+D220+D221+D230+D231</f>
        <v>408265</v>
      </c>
      <c r="E213" s="146">
        <f t="shared" ref="E213" si="82">+E214+E215+E216+E217+E218+E219+E220+E221+E230+E231</f>
        <v>408265</v>
      </c>
      <c r="F213" s="146">
        <f t="shared" si="56"/>
        <v>0</v>
      </c>
      <c r="G213" s="74" t="s">
        <v>2120</v>
      </c>
      <c r="H213" s="247"/>
      <c r="I213" s="110"/>
      <c r="K213" s="106"/>
      <c r="M213" s="110"/>
    </row>
    <row r="214" spans="1:13" ht="25.5">
      <c r="A214" s="240" t="s">
        <v>1532</v>
      </c>
      <c r="B214" s="113" t="s">
        <v>674</v>
      </c>
      <c r="C214" s="114" t="s">
        <v>1712</v>
      </c>
      <c r="D214" s="109">
        <f>+'Alimentazione CE Costi'!K135+'Alimentazione CE Costi'!K136</f>
        <v>408265</v>
      </c>
      <c r="E214" s="109">
        <f>+'Alimentazione CE Costi'!N135+'Alimentazione CE Costi'!N136</f>
        <v>408265</v>
      </c>
      <c r="F214" s="109">
        <f t="shared" si="56"/>
        <v>0</v>
      </c>
      <c r="G214" s="387"/>
      <c r="H214" s="247"/>
      <c r="I214" s="110"/>
      <c r="K214" s="106"/>
      <c r="M214" s="110"/>
    </row>
    <row r="215" spans="1:13" ht="38.25">
      <c r="A215" s="240" t="s">
        <v>1532</v>
      </c>
      <c r="B215" s="113" t="s">
        <v>678</v>
      </c>
      <c r="C215" s="114" t="s">
        <v>1713</v>
      </c>
      <c r="D215" s="109">
        <f>+'Alimentazione CE Costi'!K137</f>
        <v>0</v>
      </c>
      <c r="E215" s="109">
        <f>+'Alimentazione CE Costi'!N137</f>
        <v>0</v>
      </c>
      <c r="F215" s="109">
        <f t="shared" si="56"/>
        <v>0</v>
      </c>
      <c r="G215" s="387"/>
      <c r="H215" s="247"/>
      <c r="I215" s="110"/>
      <c r="K215" s="106"/>
      <c r="M215" s="110"/>
    </row>
    <row r="216" spans="1:13" ht="18.75">
      <c r="A216" s="240"/>
      <c r="B216" s="113" t="s">
        <v>680</v>
      </c>
      <c r="C216" s="114" t="s">
        <v>1714</v>
      </c>
      <c r="D216" s="109">
        <f>+'Alimentazione CE Costi'!K138</f>
        <v>0</v>
      </c>
      <c r="E216" s="109">
        <f>+'Alimentazione CE Costi'!N138</f>
        <v>0</v>
      </c>
      <c r="F216" s="109">
        <f t="shared" si="56"/>
        <v>0</v>
      </c>
      <c r="G216" s="387"/>
      <c r="H216" s="247"/>
      <c r="I216" s="110"/>
      <c r="K216" s="106"/>
      <c r="M216" s="110"/>
    </row>
    <row r="217" spans="1:13" ht="25.5">
      <c r="A217" s="240"/>
      <c r="B217" s="113" t="s">
        <v>682</v>
      </c>
      <c r="C217" s="114" t="s">
        <v>1715</v>
      </c>
      <c r="D217" s="109">
        <f>+'Alimentazione CE Costi'!K139</f>
        <v>0</v>
      </c>
      <c r="E217" s="109">
        <f>+'Alimentazione CE Costi'!N139</f>
        <v>0</v>
      </c>
      <c r="F217" s="109">
        <f t="shared" si="56"/>
        <v>0</v>
      </c>
      <c r="G217" s="387"/>
      <c r="H217" s="247"/>
      <c r="I217" s="110"/>
      <c r="K217" s="106"/>
      <c r="M217" s="110"/>
    </row>
    <row r="218" spans="1:13" ht="18.75">
      <c r="A218" s="240" t="s">
        <v>1577</v>
      </c>
      <c r="B218" s="113" t="s">
        <v>683</v>
      </c>
      <c r="C218" s="114" t="s">
        <v>1716</v>
      </c>
      <c r="D218" s="109">
        <f>+'Alimentazione CE Costi'!K141</f>
        <v>0</v>
      </c>
      <c r="E218" s="109">
        <f>+'Alimentazione CE Costi'!N141</f>
        <v>0</v>
      </c>
      <c r="F218" s="109">
        <f t="shared" si="56"/>
        <v>0</v>
      </c>
      <c r="G218" s="387"/>
      <c r="H218" s="247"/>
      <c r="I218" s="110"/>
      <c r="K218" s="106"/>
      <c r="M218" s="110"/>
    </row>
    <row r="219" spans="1:13" ht="25.5">
      <c r="A219" s="240" t="s">
        <v>1577</v>
      </c>
      <c r="B219" s="113" t="s">
        <v>687</v>
      </c>
      <c r="C219" s="114" t="s">
        <v>1717</v>
      </c>
      <c r="D219" s="109">
        <f>+'Alimentazione CE Costi'!K142</f>
        <v>0</v>
      </c>
      <c r="E219" s="109">
        <f>+'Alimentazione CE Costi'!N142</f>
        <v>0</v>
      </c>
      <c r="F219" s="109">
        <f t="shared" ref="F219:F282" si="83">+D219-E219</f>
        <v>0</v>
      </c>
      <c r="G219" s="387"/>
      <c r="H219" s="247"/>
      <c r="I219" s="110"/>
      <c r="K219" s="106"/>
      <c r="M219" s="110"/>
    </row>
    <row r="220" spans="1:13" ht="18.75">
      <c r="A220" s="240"/>
      <c r="B220" s="113" t="s">
        <v>689</v>
      </c>
      <c r="C220" s="114" t="s">
        <v>1718</v>
      </c>
      <c r="D220" s="109">
        <f>+ROUND(SUM('Alimentazione CE Costi'!K144:K150),2)</f>
        <v>0</v>
      </c>
      <c r="E220" s="109">
        <f>+ROUND(SUM('Alimentazione CE Costi'!N144:N150),2)</f>
        <v>0</v>
      </c>
      <c r="F220" s="109">
        <f t="shared" si="83"/>
        <v>0</v>
      </c>
      <c r="G220" s="387"/>
      <c r="H220" s="247"/>
      <c r="I220" s="110"/>
      <c r="K220" s="106"/>
      <c r="M220" s="110"/>
    </row>
    <row r="221" spans="1:13" ht="18.75">
      <c r="A221" s="240"/>
      <c r="B221" s="150" t="s">
        <v>693</v>
      </c>
      <c r="C221" s="151" t="s">
        <v>1719</v>
      </c>
      <c r="D221" s="149">
        <f t="shared" ref="D221" si="84">SUM(D222:D229)</f>
        <v>0</v>
      </c>
      <c r="E221" s="149">
        <f t="shared" ref="E221" si="85">SUM(E222:E229)</f>
        <v>0</v>
      </c>
      <c r="F221" s="149">
        <f t="shared" si="83"/>
        <v>0</v>
      </c>
      <c r="G221" s="74" t="s">
        <v>2120</v>
      </c>
      <c r="H221" s="247"/>
      <c r="I221" s="110"/>
      <c r="K221" s="106"/>
      <c r="M221" s="110"/>
    </row>
    <row r="222" spans="1:13" ht="25.5">
      <c r="A222" s="240"/>
      <c r="B222" s="115" t="s">
        <v>695</v>
      </c>
      <c r="C222" s="116" t="s">
        <v>1720</v>
      </c>
      <c r="D222" s="109">
        <f>+'Alimentazione CE Costi'!K152</f>
        <v>0</v>
      </c>
      <c r="E222" s="109">
        <f>+'Alimentazione CE Costi'!N152</f>
        <v>0</v>
      </c>
      <c r="F222" s="109">
        <f t="shared" si="83"/>
        <v>0</v>
      </c>
      <c r="G222" s="387"/>
      <c r="H222" s="247"/>
      <c r="I222" s="110"/>
      <c r="K222" s="106"/>
      <c r="M222" s="110"/>
    </row>
    <row r="223" spans="1:13" ht="38.25">
      <c r="A223" s="240"/>
      <c r="B223" s="115" t="s">
        <v>697</v>
      </c>
      <c r="C223" s="116" t="s">
        <v>1721</v>
      </c>
      <c r="D223" s="109">
        <f>+'Alimentazione CE Costi'!K153</f>
        <v>0</v>
      </c>
      <c r="E223" s="109">
        <f>+'Alimentazione CE Costi'!N153</f>
        <v>0</v>
      </c>
      <c r="F223" s="109">
        <f t="shared" si="83"/>
        <v>0</v>
      </c>
      <c r="G223" s="387"/>
      <c r="H223" s="247"/>
      <c r="I223" s="110"/>
      <c r="K223" s="106"/>
      <c r="M223" s="110"/>
    </row>
    <row r="224" spans="1:13" ht="25.5">
      <c r="A224" s="240"/>
      <c r="B224" s="115" t="s">
        <v>699</v>
      </c>
      <c r="C224" s="116" t="s">
        <v>1722</v>
      </c>
      <c r="D224" s="109">
        <f>+'Alimentazione CE Costi'!K154</f>
        <v>0</v>
      </c>
      <c r="E224" s="109">
        <f>+'Alimentazione CE Costi'!N154</f>
        <v>0</v>
      </c>
      <c r="F224" s="109">
        <f t="shared" si="83"/>
        <v>0</v>
      </c>
      <c r="G224" s="387"/>
      <c r="H224" s="247"/>
      <c r="I224" s="110"/>
      <c r="K224" s="106"/>
      <c r="M224" s="110"/>
    </row>
    <row r="225" spans="1:13" ht="38.25">
      <c r="A225" s="240"/>
      <c r="B225" s="115" t="s">
        <v>701</v>
      </c>
      <c r="C225" s="116" t="s">
        <v>1723</v>
      </c>
      <c r="D225" s="109">
        <f>+'Alimentazione CE Costi'!K155</f>
        <v>0</v>
      </c>
      <c r="E225" s="109">
        <f>+'Alimentazione CE Costi'!N155</f>
        <v>0</v>
      </c>
      <c r="F225" s="109">
        <f t="shared" si="83"/>
        <v>0</v>
      </c>
      <c r="G225" s="387"/>
      <c r="H225" s="247"/>
      <c r="I225" s="110"/>
      <c r="K225" s="106"/>
      <c r="M225" s="110"/>
    </row>
    <row r="226" spans="1:13" ht="25.5">
      <c r="A226" s="240"/>
      <c r="B226" s="115" t="s">
        <v>703</v>
      </c>
      <c r="C226" s="116" t="s">
        <v>1724</v>
      </c>
      <c r="D226" s="109">
        <f>+'Alimentazione CE Costi'!K156</f>
        <v>0</v>
      </c>
      <c r="E226" s="109">
        <f>+'Alimentazione CE Costi'!N156</f>
        <v>0</v>
      </c>
      <c r="F226" s="109">
        <f t="shared" si="83"/>
        <v>0</v>
      </c>
      <c r="G226" s="387"/>
      <c r="H226" s="247"/>
      <c r="I226" s="110"/>
      <c r="K226" s="106"/>
      <c r="M226" s="110"/>
    </row>
    <row r="227" spans="1:13" ht="25.5">
      <c r="A227" s="240"/>
      <c r="B227" s="115" t="s">
        <v>705</v>
      </c>
      <c r="C227" s="116" t="s">
        <v>1725</v>
      </c>
      <c r="D227" s="109">
        <f>+'Alimentazione CE Costi'!K157</f>
        <v>0</v>
      </c>
      <c r="E227" s="109">
        <f>+'Alimentazione CE Costi'!N157</f>
        <v>0</v>
      </c>
      <c r="F227" s="109">
        <f t="shared" si="83"/>
        <v>0</v>
      </c>
      <c r="G227" s="387"/>
      <c r="H227" s="247"/>
      <c r="I227" s="110"/>
      <c r="K227" s="106"/>
      <c r="M227" s="110"/>
    </row>
    <row r="228" spans="1:13" ht="25.5">
      <c r="A228" s="240"/>
      <c r="B228" s="115" t="s">
        <v>707</v>
      </c>
      <c r="C228" s="116" t="s">
        <v>1726</v>
      </c>
      <c r="D228" s="109">
        <f>+'Alimentazione CE Costi'!K158</f>
        <v>0</v>
      </c>
      <c r="E228" s="109">
        <f>+'Alimentazione CE Costi'!N158</f>
        <v>0</v>
      </c>
      <c r="F228" s="109">
        <f t="shared" si="83"/>
        <v>0</v>
      </c>
      <c r="G228" s="387"/>
      <c r="H228" s="247"/>
      <c r="I228" s="110"/>
      <c r="K228" s="106"/>
      <c r="M228" s="110"/>
    </row>
    <row r="229" spans="1:13" ht="25.5">
      <c r="A229" s="240"/>
      <c r="B229" s="115" t="s">
        <v>709</v>
      </c>
      <c r="C229" s="116" t="s">
        <v>1727</v>
      </c>
      <c r="D229" s="109">
        <f>+'Alimentazione CE Costi'!K159</f>
        <v>0</v>
      </c>
      <c r="E229" s="109">
        <f>+'Alimentazione CE Costi'!N159</f>
        <v>0</v>
      </c>
      <c r="F229" s="109">
        <f t="shared" si="83"/>
        <v>0</v>
      </c>
      <c r="G229" s="387"/>
      <c r="H229" s="247"/>
      <c r="I229" s="110"/>
      <c r="K229" s="106"/>
      <c r="M229" s="110"/>
    </row>
    <row r="230" spans="1:13" ht="25.5">
      <c r="A230" s="240"/>
      <c r="B230" s="113" t="s">
        <v>711</v>
      </c>
      <c r="C230" s="114" t="s">
        <v>1728</v>
      </c>
      <c r="D230" s="109">
        <f>+'Alimentazione CE Costi'!K160</f>
        <v>0</v>
      </c>
      <c r="E230" s="109">
        <f>+'Alimentazione CE Costi'!N160</f>
        <v>0</v>
      </c>
      <c r="F230" s="109">
        <f t="shared" si="83"/>
        <v>0</v>
      </c>
      <c r="G230" s="387"/>
      <c r="H230" s="247"/>
      <c r="I230" s="110"/>
      <c r="K230" s="106"/>
      <c r="M230" s="110"/>
    </row>
    <row r="231" spans="1:13" ht="51">
      <c r="A231" s="240"/>
      <c r="B231" s="115" t="s">
        <v>713</v>
      </c>
      <c r="C231" s="116" t="s">
        <v>1729</v>
      </c>
      <c r="D231" s="109">
        <f>+'Alimentazione CE Costi'!K161</f>
        <v>0</v>
      </c>
      <c r="E231" s="109">
        <f>+'Alimentazione CE Costi'!N161</f>
        <v>0</v>
      </c>
      <c r="F231" s="109">
        <f t="shared" si="83"/>
        <v>0</v>
      </c>
      <c r="G231" s="387"/>
      <c r="H231" s="247"/>
      <c r="I231" s="110"/>
      <c r="K231" s="106"/>
      <c r="M231" s="110"/>
    </row>
    <row r="232" spans="1:13" ht="25.5">
      <c r="A232" s="238"/>
      <c r="B232" s="159" t="s">
        <v>715</v>
      </c>
      <c r="C232" s="160" t="s">
        <v>1730</v>
      </c>
      <c r="D232" s="146">
        <f t="shared" ref="D232" si="86">SUM(D233:D237)</f>
        <v>0</v>
      </c>
      <c r="E232" s="146">
        <f t="shared" ref="E232" si="87">SUM(E233:E237)</f>
        <v>0</v>
      </c>
      <c r="F232" s="146">
        <f t="shared" si="83"/>
        <v>0</v>
      </c>
      <c r="G232" s="74" t="s">
        <v>2120</v>
      </c>
      <c r="H232" s="247"/>
      <c r="I232" s="110"/>
      <c r="K232" s="106"/>
      <c r="M232" s="110"/>
    </row>
    <row r="233" spans="1:13" ht="25.5">
      <c r="A233" s="238" t="s">
        <v>1532</v>
      </c>
      <c r="B233" s="113" t="s">
        <v>716</v>
      </c>
      <c r="C233" s="114" t="s">
        <v>1731</v>
      </c>
      <c r="D233" s="109">
        <f>+'Alimentazione CE Costi'!K163</f>
        <v>0</v>
      </c>
      <c r="E233" s="109">
        <f>+'Alimentazione CE Costi'!N163</f>
        <v>0</v>
      </c>
      <c r="F233" s="109">
        <f t="shared" si="83"/>
        <v>0</v>
      </c>
      <c r="G233" s="74"/>
      <c r="H233" s="247"/>
      <c r="I233" s="110"/>
      <c r="K233" s="106"/>
      <c r="M233" s="110"/>
    </row>
    <row r="234" spans="1:13" ht="18.75">
      <c r="A234" s="238"/>
      <c r="B234" s="113" t="s">
        <v>717</v>
      </c>
      <c r="C234" s="114" t="s">
        <v>1732</v>
      </c>
      <c r="D234" s="109">
        <f>+'Alimentazione CE Costi'!K164</f>
        <v>0</v>
      </c>
      <c r="E234" s="109">
        <f>+'Alimentazione CE Costi'!N164</f>
        <v>0</v>
      </c>
      <c r="F234" s="109">
        <f t="shared" si="83"/>
        <v>0</v>
      </c>
      <c r="G234" s="74"/>
      <c r="H234" s="247"/>
      <c r="I234" s="110"/>
      <c r="K234" s="106"/>
      <c r="M234" s="110"/>
    </row>
    <row r="235" spans="1:13" ht="25.5">
      <c r="A235" s="238" t="s">
        <v>1581</v>
      </c>
      <c r="B235" s="113" t="s">
        <v>719</v>
      </c>
      <c r="C235" s="114" t="s">
        <v>1733</v>
      </c>
      <c r="D235" s="109">
        <f>+'Alimentazione CE Costi'!K165</f>
        <v>0</v>
      </c>
      <c r="E235" s="109">
        <f>+'Alimentazione CE Costi'!N165</f>
        <v>0</v>
      </c>
      <c r="F235" s="109">
        <f t="shared" si="83"/>
        <v>0</v>
      </c>
      <c r="G235" s="74"/>
      <c r="H235" s="247"/>
      <c r="I235" s="110"/>
      <c r="K235" s="106"/>
      <c r="M235" s="110"/>
    </row>
    <row r="236" spans="1:13" ht="18.75">
      <c r="A236" s="238"/>
      <c r="B236" s="113" t="s">
        <v>721</v>
      </c>
      <c r="C236" s="114" t="s">
        <v>1734</v>
      </c>
      <c r="D236" s="109">
        <f>+'Alimentazione CE Costi'!K167+'Alimentazione CE Costi'!K168</f>
        <v>0</v>
      </c>
      <c r="E236" s="109">
        <f>+'Alimentazione CE Costi'!N167+'Alimentazione CE Costi'!N168</f>
        <v>0</v>
      </c>
      <c r="F236" s="109">
        <f t="shared" si="83"/>
        <v>0</v>
      </c>
      <c r="G236" s="74"/>
      <c r="H236" s="247"/>
      <c r="I236" s="110"/>
      <c r="K236" s="106"/>
      <c r="M236" s="110"/>
    </row>
    <row r="237" spans="1:13" ht="18.75">
      <c r="A237" s="238"/>
      <c r="B237" s="113" t="s">
        <v>725</v>
      </c>
      <c r="C237" s="114" t="s">
        <v>1735</v>
      </c>
      <c r="D237" s="109">
        <f>+'Alimentazione CE Costi'!K170+'Alimentazione CE Costi'!K171</f>
        <v>0</v>
      </c>
      <c r="E237" s="109">
        <f>+'Alimentazione CE Costi'!N170+'Alimentazione CE Costi'!N171</f>
        <v>0</v>
      </c>
      <c r="F237" s="109">
        <f t="shared" si="83"/>
        <v>0</v>
      </c>
      <c r="G237" s="74"/>
      <c r="H237" s="247"/>
      <c r="I237" s="110"/>
      <c r="K237" s="106"/>
      <c r="M237" s="110"/>
    </row>
    <row r="238" spans="1:13" ht="25.5">
      <c r="A238" s="238"/>
      <c r="B238" s="159" t="s">
        <v>727</v>
      </c>
      <c r="C238" s="160" t="s">
        <v>1736</v>
      </c>
      <c r="D238" s="146">
        <f t="shared" ref="D238" si="88">SUM(D239:D242)</f>
        <v>0</v>
      </c>
      <c r="E238" s="146">
        <f t="shared" ref="E238" si="89">SUM(E239:E242)</f>
        <v>0</v>
      </c>
      <c r="F238" s="146">
        <f t="shared" si="83"/>
        <v>0</v>
      </c>
      <c r="G238" s="74" t="s">
        <v>2120</v>
      </c>
      <c r="H238" s="247"/>
      <c r="I238" s="110"/>
      <c r="K238" s="106"/>
      <c r="M238" s="110"/>
    </row>
    <row r="239" spans="1:13" ht="25.5">
      <c r="A239" s="238" t="s">
        <v>1532</v>
      </c>
      <c r="B239" s="113" t="s">
        <v>729</v>
      </c>
      <c r="C239" s="114" t="s">
        <v>1737</v>
      </c>
      <c r="D239" s="109">
        <f>+'Alimentazione CE Costi'!K173</f>
        <v>0</v>
      </c>
      <c r="E239" s="109">
        <f>+'Alimentazione CE Costi'!N173</f>
        <v>0</v>
      </c>
      <c r="F239" s="109">
        <f t="shared" si="83"/>
        <v>0</v>
      </c>
      <c r="G239" s="74"/>
      <c r="H239" s="247"/>
      <c r="I239" s="110"/>
      <c r="K239" s="106"/>
      <c r="M239" s="110"/>
    </row>
    <row r="240" spans="1:13" ht="18.75">
      <c r="A240" s="238"/>
      <c r="B240" s="113" t="s">
        <v>730</v>
      </c>
      <c r="C240" s="114" t="s">
        <v>1738</v>
      </c>
      <c r="D240" s="109">
        <f>+'Alimentazione CE Costi'!K174</f>
        <v>0</v>
      </c>
      <c r="E240" s="109">
        <f>+'Alimentazione CE Costi'!N174</f>
        <v>0</v>
      </c>
      <c r="F240" s="109">
        <f t="shared" si="83"/>
        <v>0</v>
      </c>
      <c r="G240" s="74"/>
      <c r="H240" s="247"/>
      <c r="I240" s="110"/>
      <c r="K240" s="106"/>
      <c r="M240" s="110"/>
    </row>
    <row r="241" spans="1:13" ht="18.75">
      <c r="A241" s="240" t="s">
        <v>1577</v>
      </c>
      <c r="B241" s="113" t="s">
        <v>731</v>
      </c>
      <c r="C241" s="114" t="s">
        <v>1739</v>
      </c>
      <c r="D241" s="109">
        <f>+'Alimentazione CE Costi'!K175</f>
        <v>0</v>
      </c>
      <c r="E241" s="109">
        <f>+'Alimentazione CE Costi'!N175</f>
        <v>0</v>
      </c>
      <c r="F241" s="109">
        <f t="shared" si="83"/>
        <v>0</v>
      </c>
      <c r="G241" s="387"/>
      <c r="H241" s="247"/>
      <c r="I241" s="110"/>
      <c r="K241" s="106"/>
      <c r="M241" s="110"/>
    </row>
    <row r="242" spans="1:13" ht="18.75">
      <c r="A242" s="240"/>
      <c r="B242" s="113" t="s">
        <v>733</v>
      </c>
      <c r="C242" s="114" t="s">
        <v>1740</v>
      </c>
      <c r="D242" s="109">
        <f>+'Alimentazione CE Costi'!K177+'Alimentazione CE Costi'!K178+'Alimentazione CE Costi'!K179</f>
        <v>0</v>
      </c>
      <c r="E242" s="109">
        <f>+'Alimentazione CE Costi'!N177+'Alimentazione CE Costi'!N178+'Alimentazione CE Costi'!N179</f>
        <v>0</v>
      </c>
      <c r="F242" s="109">
        <f t="shared" si="83"/>
        <v>0</v>
      </c>
      <c r="G242" s="387"/>
      <c r="H242" s="247"/>
      <c r="I242" s="110"/>
      <c r="K242" s="106"/>
      <c r="M242" s="110"/>
    </row>
    <row r="243" spans="1:13" ht="25.5">
      <c r="A243" s="240"/>
      <c r="B243" s="159" t="s">
        <v>1741</v>
      </c>
      <c r="C243" s="160" t="s">
        <v>1742</v>
      </c>
      <c r="D243" s="146">
        <f t="shared" ref="D243" si="90">SUM(D244:D247)</f>
        <v>0</v>
      </c>
      <c r="E243" s="146">
        <f t="shared" ref="E243" si="91">SUM(E244:E247)</f>
        <v>0</v>
      </c>
      <c r="F243" s="146">
        <f t="shared" si="83"/>
        <v>0</v>
      </c>
      <c r="G243" s="74" t="s">
        <v>2120</v>
      </c>
      <c r="H243" s="247"/>
      <c r="I243" s="110"/>
      <c r="K243" s="106"/>
      <c r="M243" s="110"/>
    </row>
    <row r="244" spans="1:13" ht="25.5">
      <c r="A244" s="240" t="s">
        <v>1532</v>
      </c>
      <c r="B244" s="113" t="s">
        <v>739</v>
      </c>
      <c r="C244" s="114" t="s">
        <v>1743</v>
      </c>
      <c r="D244" s="109">
        <f>+'Alimentazione CE Costi'!K181</f>
        <v>0</v>
      </c>
      <c r="E244" s="109">
        <f>+'Alimentazione CE Costi'!N181</f>
        <v>0</v>
      </c>
      <c r="F244" s="109">
        <f t="shared" si="83"/>
        <v>0</v>
      </c>
      <c r="G244" s="387"/>
      <c r="H244" s="247"/>
      <c r="I244" s="110"/>
      <c r="K244" s="106"/>
      <c r="M244" s="110"/>
    </row>
    <row r="245" spans="1:13" ht="18.75">
      <c r="A245" s="240"/>
      <c r="B245" s="113" t="s">
        <v>740</v>
      </c>
      <c r="C245" s="114" t="s">
        <v>1744</v>
      </c>
      <c r="D245" s="109">
        <f>+'Alimentazione CE Costi'!K182</f>
        <v>0</v>
      </c>
      <c r="E245" s="109">
        <f>+'Alimentazione CE Costi'!N182</f>
        <v>0</v>
      </c>
      <c r="F245" s="109">
        <f t="shared" si="83"/>
        <v>0</v>
      </c>
      <c r="G245" s="387"/>
      <c r="H245" s="247"/>
      <c r="I245" s="110"/>
      <c r="K245" s="106"/>
      <c r="M245" s="110"/>
    </row>
    <row r="246" spans="1:13" ht="18.75">
      <c r="A246" s="240" t="s">
        <v>1577</v>
      </c>
      <c r="B246" s="113" t="s">
        <v>741</v>
      </c>
      <c r="C246" s="114" t="s">
        <v>1745</v>
      </c>
      <c r="D246" s="109">
        <f>+'Alimentazione CE Costi'!K183</f>
        <v>0</v>
      </c>
      <c r="E246" s="109">
        <f>+'Alimentazione CE Costi'!N183</f>
        <v>0</v>
      </c>
      <c r="F246" s="109">
        <f t="shared" si="83"/>
        <v>0</v>
      </c>
      <c r="G246" s="387"/>
      <c r="H246" s="247"/>
      <c r="I246" s="110"/>
      <c r="K246" s="106"/>
      <c r="M246" s="110"/>
    </row>
    <row r="247" spans="1:13" ht="18.75">
      <c r="A247" s="240"/>
      <c r="B247" s="113" t="s">
        <v>742</v>
      </c>
      <c r="C247" s="114" t="s">
        <v>1746</v>
      </c>
      <c r="D247" s="109">
        <f>+'Alimentazione CE Costi'!K185+'Alimentazione CE Costi'!K186</f>
        <v>0</v>
      </c>
      <c r="E247" s="109">
        <f>+'Alimentazione CE Costi'!N185+'Alimentazione CE Costi'!N186</f>
        <v>0</v>
      </c>
      <c r="F247" s="109">
        <f t="shared" si="83"/>
        <v>0</v>
      </c>
      <c r="G247" s="387"/>
      <c r="H247" s="247"/>
      <c r="I247" s="110"/>
      <c r="K247" s="106"/>
      <c r="M247" s="110"/>
    </row>
    <row r="248" spans="1:13" ht="25.5">
      <c r="A248" s="240"/>
      <c r="B248" s="159" t="s">
        <v>746</v>
      </c>
      <c r="C248" s="160" t="s">
        <v>1747</v>
      </c>
      <c r="D248" s="146">
        <f t="shared" ref="D248" si="92">SUM(D249:D252,D257)</f>
        <v>0</v>
      </c>
      <c r="E248" s="146">
        <f t="shared" ref="E248" si="93">SUM(E249:E252,E257)</f>
        <v>0</v>
      </c>
      <c r="F248" s="146">
        <f t="shared" si="83"/>
        <v>0</v>
      </c>
      <c r="G248" s="74" t="s">
        <v>2120</v>
      </c>
      <c r="H248" s="247"/>
      <c r="I248" s="110"/>
      <c r="K248" s="106"/>
      <c r="M248" s="110"/>
    </row>
    <row r="249" spans="1:13" ht="25.5">
      <c r="A249" s="240" t="s">
        <v>1532</v>
      </c>
      <c r="B249" s="113" t="s">
        <v>747</v>
      </c>
      <c r="C249" s="114" t="s">
        <v>1748</v>
      </c>
      <c r="D249" s="109">
        <f>+'Alimentazione CE Costi'!K190+'Alimentazione CE Costi'!K189</f>
        <v>0</v>
      </c>
      <c r="E249" s="109">
        <f>+'Alimentazione CE Costi'!N190+'Alimentazione CE Costi'!N189</f>
        <v>0</v>
      </c>
      <c r="F249" s="109">
        <f t="shared" si="83"/>
        <v>0</v>
      </c>
      <c r="G249" s="387"/>
      <c r="H249" s="247"/>
      <c r="I249" s="110"/>
      <c r="K249" s="106"/>
      <c r="M249" s="110"/>
    </row>
    <row r="250" spans="1:13" ht="18.75">
      <c r="A250" s="240"/>
      <c r="B250" s="113" t="s">
        <v>750</v>
      </c>
      <c r="C250" s="114" t="s">
        <v>1749</v>
      </c>
      <c r="D250" s="109">
        <f>+'Alimentazione CE Costi'!K191</f>
        <v>0</v>
      </c>
      <c r="E250" s="109">
        <f>+'Alimentazione CE Costi'!N191</f>
        <v>0</v>
      </c>
      <c r="F250" s="109">
        <f t="shared" si="83"/>
        <v>0</v>
      </c>
      <c r="G250" s="387"/>
      <c r="H250" s="247"/>
      <c r="I250" s="110"/>
      <c r="K250" s="106"/>
      <c r="M250" s="110"/>
    </row>
    <row r="251" spans="1:13" ht="18.75">
      <c r="A251" s="240" t="s">
        <v>1577</v>
      </c>
      <c r="B251" s="113" t="s">
        <v>751</v>
      </c>
      <c r="C251" s="114" t="s">
        <v>1750</v>
      </c>
      <c r="D251" s="109">
        <f>+'Alimentazione CE Costi'!K193</f>
        <v>0</v>
      </c>
      <c r="E251" s="109">
        <f>+'Alimentazione CE Costi'!N193</f>
        <v>0</v>
      </c>
      <c r="F251" s="109">
        <f t="shared" si="83"/>
        <v>0</v>
      </c>
      <c r="G251" s="387"/>
      <c r="H251" s="247"/>
      <c r="I251" s="110"/>
      <c r="K251" s="106"/>
      <c r="M251" s="110"/>
    </row>
    <row r="252" spans="1:13" ht="18.75">
      <c r="A252" s="240"/>
      <c r="B252" s="150" t="s">
        <v>754</v>
      </c>
      <c r="C252" s="151" t="s">
        <v>1751</v>
      </c>
      <c r="D252" s="149">
        <f t="shared" ref="D252" si="94">SUM(D253:D256)</f>
        <v>0</v>
      </c>
      <c r="E252" s="149">
        <f t="shared" ref="E252" si="95">SUM(E253:E256)</f>
        <v>0</v>
      </c>
      <c r="F252" s="149">
        <f t="shared" si="83"/>
        <v>0</v>
      </c>
      <c r="G252" s="74" t="s">
        <v>2120</v>
      </c>
      <c r="H252" s="247"/>
      <c r="I252" s="110"/>
      <c r="K252" s="106"/>
      <c r="M252" s="110"/>
    </row>
    <row r="253" spans="1:13" ht="25.5">
      <c r="A253" s="240"/>
      <c r="B253" s="115" t="s">
        <v>756</v>
      </c>
      <c r="C253" s="116" t="s">
        <v>1752</v>
      </c>
      <c r="D253" s="109">
        <f>+'Alimentazione CE Costi'!K195</f>
        <v>0</v>
      </c>
      <c r="E253" s="109">
        <f>+'Alimentazione CE Costi'!N195</f>
        <v>0</v>
      </c>
      <c r="F253" s="109">
        <f t="shared" si="83"/>
        <v>0</v>
      </c>
      <c r="G253" s="387"/>
      <c r="H253" s="247"/>
      <c r="I253" s="110"/>
      <c r="K253" s="106"/>
      <c r="M253" s="110"/>
    </row>
    <row r="254" spans="1:13" ht="25.5">
      <c r="A254" s="240"/>
      <c r="B254" s="115" t="s">
        <v>758</v>
      </c>
      <c r="C254" s="116" t="s">
        <v>1753</v>
      </c>
      <c r="D254" s="109">
        <f>+'Alimentazione CE Costi'!K196</f>
        <v>0</v>
      </c>
      <c r="E254" s="109">
        <f>+'Alimentazione CE Costi'!N196</f>
        <v>0</v>
      </c>
      <c r="F254" s="109">
        <f t="shared" si="83"/>
        <v>0</v>
      </c>
      <c r="G254" s="387"/>
      <c r="H254" s="247"/>
      <c r="I254" s="110"/>
      <c r="K254" s="106"/>
      <c r="M254" s="110"/>
    </row>
    <row r="255" spans="1:13" ht="25.5">
      <c r="A255" s="240"/>
      <c r="B255" s="115" t="s">
        <v>760</v>
      </c>
      <c r="C255" s="116" t="s">
        <v>1754</v>
      </c>
      <c r="D255" s="109">
        <f>+'Alimentazione CE Costi'!K197</f>
        <v>0</v>
      </c>
      <c r="E255" s="109">
        <f>+'Alimentazione CE Costi'!N197</f>
        <v>0</v>
      </c>
      <c r="F255" s="109">
        <f t="shared" si="83"/>
        <v>0</v>
      </c>
      <c r="G255" s="387"/>
      <c r="H255" s="247"/>
      <c r="I255" s="110"/>
      <c r="K255" s="106"/>
      <c r="M255" s="110"/>
    </row>
    <row r="256" spans="1:13" ht="25.5">
      <c r="A256" s="240"/>
      <c r="B256" s="115" t="s">
        <v>762</v>
      </c>
      <c r="C256" s="116" t="s">
        <v>1755</v>
      </c>
      <c r="D256" s="109">
        <f>+'Alimentazione CE Costi'!K198</f>
        <v>0</v>
      </c>
      <c r="E256" s="109">
        <f>+'Alimentazione CE Costi'!N198</f>
        <v>0</v>
      </c>
      <c r="F256" s="109">
        <f t="shared" si="83"/>
        <v>0</v>
      </c>
      <c r="G256" s="387"/>
      <c r="H256" s="247"/>
      <c r="I256" s="110"/>
      <c r="K256" s="106"/>
      <c r="M256" s="110"/>
    </row>
    <row r="257" spans="1:13" ht="25.5">
      <c r="A257" s="240"/>
      <c r="B257" s="113" t="s">
        <v>763</v>
      </c>
      <c r="C257" s="114" t="s">
        <v>1756</v>
      </c>
      <c r="D257" s="109">
        <f>+'Alimentazione CE Costi'!K199</f>
        <v>0</v>
      </c>
      <c r="E257" s="109">
        <f>+'Alimentazione CE Costi'!N199</f>
        <v>0</v>
      </c>
      <c r="F257" s="109">
        <f t="shared" si="83"/>
        <v>0</v>
      </c>
      <c r="G257" s="387"/>
      <c r="H257" s="247"/>
      <c r="I257" s="110"/>
      <c r="K257" s="106"/>
      <c r="M257" s="110"/>
    </row>
    <row r="258" spans="1:13" ht="25.5">
      <c r="A258" s="240"/>
      <c r="B258" s="159" t="s">
        <v>765</v>
      </c>
      <c r="C258" s="160" t="s">
        <v>1757</v>
      </c>
      <c r="D258" s="146">
        <f t="shared" ref="D258" si="96">SUM(D259:D263)</f>
        <v>0</v>
      </c>
      <c r="E258" s="146">
        <f t="shared" ref="E258" si="97">SUM(E259:E263)</f>
        <v>0</v>
      </c>
      <c r="F258" s="146">
        <f t="shared" si="83"/>
        <v>0</v>
      </c>
      <c r="G258" s="74" t="s">
        <v>2120</v>
      </c>
      <c r="H258" s="247"/>
      <c r="I258" s="110"/>
      <c r="K258" s="106"/>
      <c r="M258" s="110"/>
    </row>
    <row r="259" spans="1:13" ht="25.5">
      <c r="A259" s="240" t="s">
        <v>1532</v>
      </c>
      <c r="B259" s="113" t="s">
        <v>766</v>
      </c>
      <c r="C259" s="114" t="s">
        <v>1758</v>
      </c>
      <c r="D259" s="109">
        <f>+'Alimentazione CE Costi'!K201</f>
        <v>0</v>
      </c>
      <c r="E259" s="109">
        <f>+'Alimentazione CE Costi'!N201</f>
        <v>0</v>
      </c>
      <c r="F259" s="109">
        <f t="shared" si="83"/>
        <v>0</v>
      </c>
      <c r="G259" s="387"/>
      <c r="H259" s="247"/>
      <c r="I259" s="110"/>
      <c r="K259" s="106"/>
      <c r="M259" s="110"/>
    </row>
    <row r="260" spans="1:13" ht="18.75">
      <c r="A260" s="238"/>
      <c r="B260" s="113" t="s">
        <v>767</v>
      </c>
      <c r="C260" s="114" t="s">
        <v>1759</v>
      </c>
      <c r="D260" s="109">
        <f>+'Alimentazione CE Costi'!K202</f>
        <v>0</v>
      </c>
      <c r="E260" s="109">
        <f>+'Alimentazione CE Costi'!N202</f>
        <v>0</v>
      </c>
      <c r="F260" s="109">
        <f t="shared" si="83"/>
        <v>0</v>
      </c>
      <c r="G260" s="74"/>
      <c r="H260" s="247"/>
      <c r="I260" s="110"/>
      <c r="K260" s="106"/>
      <c r="M260" s="110"/>
    </row>
    <row r="261" spans="1:13" ht="25.5">
      <c r="A261" s="238" t="s">
        <v>1581</v>
      </c>
      <c r="B261" s="113" t="s">
        <v>769</v>
      </c>
      <c r="C261" s="114" t="s">
        <v>1760</v>
      </c>
      <c r="D261" s="109">
        <f>+'Alimentazione CE Costi'!K203</f>
        <v>0</v>
      </c>
      <c r="E261" s="109">
        <f>+'Alimentazione CE Costi'!N203</f>
        <v>0</v>
      </c>
      <c r="F261" s="109">
        <f t="shared" si="83"/>
        <v>0</v>
      </c>
      <c r="G261" s="74"/>
      <c r="H261" s="247"/>
      <c r="I261" s="110"/>
      <c r="K261" s="106"/>
      <c r="M261" s="110"/>
    </row>
    <row r="262" spans="1:13" ht="18.75">
      <c r="A262" s="238"/>
      <c r="B262" s="113" t="s">
        <v>770</v>
      </c>
      <c r="C262" s="114" t="s">
        <v>1761</v>
      </c>
      <c r="D262" s="109">
        <f>+'Alimentazione CE Costi'!K204</f>
        <v>0</v>
      </c>
      <c r="E262" s="109">
        <f>+'Alimentazione CE Costi'!N204</f>
        <v>0</v>
      </c>
      <c r="F262" s="109">
        <f t="shared" si="83"/>
        <v>0</v>
      </c>
      <c r="G262" s="74"/>
      <c r="H262" s="247"/>
      <c r="I262" s="110"/>
      <c r="K262" s="106"/>
      <c r="M262" s="110"/>
    </row>
    <row r="263" spans="1:13" ht="18.75">
      <c r="A263" s="238"/>
      <c r="B263" s="113" t="s">
        <v>771</v>
      </c>
      <c r="C263" s="114" t="s">
        <v>1762</v>
      </c>
      <c r="D263" s="109">
        <f>+'Alimentazione CE Costi'!K205</f>
        <v>0</v>
      </c>
      <c r="E263" s="109">
        <f>+'Alimentazione CE Costi'!N205</f>
        <v>0</v>
      </c>
      <c r="F263" s="109">
        <f t="shared" si="83"/>
        <v>0</v>
      </c>
      <c r="G263" s="74"/>
      <c r="H263" s="247"/>
      <c r="I263" s="110"/>
      <c r="K263" s="106"/>
      <c r="M263" s="110"/>
    </row>
    <row r="264" spans="1:13" ht="25.5">
      <c r="A264" s="238"/>
      <c r="B264" s="159" t="s">
        <v>773</v>
      </c>
      <c r="C264" s="160" t="s">
        <v>1763</v>
      </c>
      <c r="D264" s="146">
        <f t="shared" ref="D264" si="98">SUM(D265:D270)</f>
        <v>0</v>
      </c>
      <c r="E264" s="146">
        <f t="shared" ref="E264" si="99">SUM(E265:E270)</f>
        <v>0</v>
      </c>
      <c r="F264" s="146">
        <f t="shared" si="83"/>
        <v>0</v>
      </c>
      <c r="G264" s="74" t="s">
        <v>2120</v>
      </c>
      <c r="H264" s="247"/>
      <c r="I264" s="110"/>
      <c r="K264" s="106"/>
      <c r="M264" s="110"/>
    </row>
    <row r="265" spans="1:13" ht="25.5">
      <c r="A265" s="238" t="s">
        <v>1532</v>
      </c>
      <c r="B265" s="113" t="s">
        <v>774</v>
      </c>
      <c r="C265" s="114" t="s">
        <v>1764</v>
      </c>
      <c r="D265" s="109">
        <f>+'Alimentazione CE Costi'!K208+'Alimentazione CE Costi'!K209</f>
        <v>0</v>
      </c>
      <c r="E265" s="109">
        <f>+'Alimentazione CE Costi'!N208+'Alimentazione CE Costi'!N209</f>
        <v>0</v>
      </c>
      <c r="F265" s="109">
        <f t="shared" si="83"/>
        <v>0</v>
      </c>
      <c r="G265" s="74"/>
      <c r="H265" s="247"/>
      <c r="I265" s="110"/>
      <c r="K265" s="106"/>
      <c r="M265" s="110"/>
    </row>
    <row r="266" spans="1:13" ht="18.75">
      <c r="A266" s="238"/>
      <c r="B266" s="113" t="s">
        <v>777</v>
      </c>
      <c r="C266" s="114" t="s">
        <v>1765</v>
      </c>
      <c r="D266" s="109">
        <f>+'Alimentazione CE Costi'!K210</f>
        <v>0</v>
      </c>
      <c r="E266" s="109">
        <f>+'Alimentazione CE Costi'!N210</f>
        <v>0</v>
      </c>
      <c r="F266" s="109">
        <f t="shared" si="83"/>
        <v>0</v>
      </c>
      <c r="G266" s="74"/>
      <c r="H266" s="247"/>
      <c r="I266" s="110"/>
      <c r="K266" s="106"/>
      <c r="M266" s="110"/>
    </row>
    <row r="267" spans="1:13" ht="18.75">
      <c r="A267" s="238" t="s">
        <v>1577</v>
      </c>
      <c r="B267" s="113" t="s">
        <v>778</v>
      </c>
      <c r="C267" s="114" t="s">
        <v>1766</v>
      </c>
      <c r="D267" s="109">
        <f>+'Alimentazione CE Costi'!K211</f>
        <v>0</v>
      </c>
      <c r="E267" s="109">
        <f>+'Alimentazione CE Costi'!N211</f>
        <v>0</v>
      </c>
      <c r="F267" s="109">
        <f t="shared" si="83"/>
        <v>0</v>
      </c>
      <c r="G267" s="74"/>
      <c r="H267" s="247"/>
      <c r="I267" s="110"/>
      <c r="K267" s="106"/>
      <c r="M267" s="110"/>
    </row>
    <row r="268" spans="1:13" ht="18.75">
      <c r="A268" s="238"/>
      <c r="B268" s="113" t="s">
        <v>779</v>
      </c>
      <c r="C268" s="114" t="s">
        <v>1767</v>
      </c>
      <c r="D268" s="109">
        <f>+'Alimentazione CE Costi'!K213</f>
        <v>0</v>
      </c>
      <c r="E268" s="109">
        <f>+'Alimentazione CE Costi'!N213</f>
        <v>0</v>
      </c>
      <c r="F268" s="109">
        <f t="shared" si="83"/>
        <v>0</v>
      </c>
      <c r="G268" s="74"/>
      <c r="H268" s="247"/>
      <c r="I268" s="110"/>
      <c r="K268" s="106"/>
      <c r="M268" s="110"/>
    </row>
    <row r="269" spans="1:13" ht="18.75">
      <c r="A269" s="238"/>
      <c r="B269" s="113" t="s">
        <v>780</v>
      </c>
      <c r="C269" s="114" t="s">
        <v>1768</v>
      </c>
      <c r="D269" s="109">
        <f>+'Alimentazione CE Costi'!K214</f>
        <v>0</v>
      </c>
      <c r="E269" s="109">
        <f>+'Alimentazione CE Costi'!N214</f>
        <v>0</v>
      </c>
      <c r="F269" s="109">
        <f t="shared" si="83"/>
        <v>0</v>
      </c>
      <c r="G269" s="74"/>
      <c r="H269" s="247"/>
      <c r="I269" s="110"/>
      <c r="K269" s="106"/>
      <c r="M269" s="110"/>
    </row>
    <row r="270" spans="1:13" ht="25.5">
      <c r="A270" s="238"/>
      <c r="B270" s="113" t="s">
        <v>781</v>
      </c>
      <c r="C270" s="114" t="s">
        <v>1769</v>
      </c>
      <c r="D270" s="109">
        <f>+'Alimentazione CE Costi'!K215</f>
        <v>0</v>
      </c>
      <c r="E270" s="109">
        <f>+'Alimentazione CE Costi'!N215</f>
        <v>0</v>
      </c>
      <c r="F270" s="109">
        <f t="shared" si="83"/>
        <v>0</v>
      </c>
      <c r="G270" s="74"/>
      <c r="H270" s="247"/>
      <c r="I270" s="110"/>
      <c r="K270" s="106"/>
      <c r="M270" s="110"/>
    </row>
    <row r="271" spans="1:13" ht="25.5">
      <c r="A271" s="238"/>
      <c r="B271" s="159" t="s">
        <v>783</v>
      </c>
      <c r="C271" s="160" t="s">
        <v>1770</v>
      </c>
      <c r="D271" s="146">
        <f t="shared" ref="D271" si="100">SUM(D272:D276)</f>
        <v>0</v>
      </c>
      <c r="E271" s="146">
        <f t="shared" ref="E271" si="101">SUM(E272:E276)</f>
        <v>0</v>
      </c>
      <c r="F271" s="146">
        <f t="shared" si="83"/>
        <v>0</v>
      </c>
      <c r="G271" s="74" t="s">
        <v>2120</v>
      </c>
      <c r="H271" s="247"/>
      <c r="I271" s="110"/>
      <c r="K271" s="106"/>
      <c r="M271" s="110"/>
    </row>
    <row r="272" spans="1:13" ht="25.5">
      <c r="A272" s="238" t="s">
        <v>1532</v>
      </c>
      <c r="B272" s="113" t="s">
        <v>784</v>
      </c>
      <c r="C272" s="114" t="s">
        <v>1771</v>
      </c>
      <c r="D272" s="109">
        <f>+'Alimentazione CE Costi'!K217</f>
        <v>0</v>
      </c>
      <c r="E272" s="109">
        <f>+'Alimentazione CE Costi'!N217</f>
        <v>0</v>
      </c>
      <c r="F272" s="109">
        <f t="shared" si="83"/>
        <v>0</v>
      </c>
      <c r="G272" s="74"/>
      <c r="H272" s="247"/>
      <c r="I272" s="110"/>
      <c r="K272" s="106"/>
      <c r="M272" s="110"/>
    </row>
    <row r="273" spans="1:13" ht="25.5">
      <c r="A273" s="238"/>
      <c r="B273" s="113" t="s">
        <v>785</v>
      </c>
      <c r="C273" s="114" t="s">
        <v>1772</v>
      </c>
      <c r="D273" s="109">
        <f>+'Alimentazione CE Costi'!K218</f>
        <v>0</v>
      </c>
      <c r="E273" s="109">
        <f>+'Alimentazione CE Costi'!N218</f>
        <v>0</v>
      </c>
      <c r="F273" s="109">
        <f t="shared" si="83"/>
        <v>0</v>
      </c>
      <c r="G273" s="74"/>
      <c r="H273" s="247"/>
      <c r="I273" s="110"/>
      <c r="K273" s="106"/>
      <c r="M273" s="110"/>
    </row>
    <row r="274" spans="1:13" ht="18.75">
      <c r="A274" s="238" t="s">
        <v>1577</v>
      </c>
      <c r="B274" s="113" t="s">
        <v>786</v>
      </c>
      <c r="C274" s="114" t="s">
        <v>1773</v>
      </c>
      <c r="D274" s="109">
        <f>+'Alimentazione CE Costi'!K219</f>
        <v>0</v>
      </c>
      <c r="E274" s="109">
        <f>+'Alimentazione CE Costi'!N219</f>
        <v>0</v>
      </c>
      <c r="F274" s="109">
        <f t="shared" si="83"/>
        <v>0</v>
      </c>
      <c r="G274" s="74"/>
      <c r="H274" s="247"/>
      <c r="I274" s="110"/>
      <c r="K274" s="106"/>
      <c r="M274" s="110"/>
    </row>
    <row r="275" spans="1:13" ht="18.75">
      <c r="A275" s="238"/>
      <c r="B275" s="113" t="s">
        <v>787</v>
      </c>
      <c r="C275" s="114" t="s">
        <v>1774</v>
      </c>
      <c r="D275" s="109">
        <f>+'Alimentazione CE Costi'!K220</f>
        <v>0</v>
      </c>
      <c r="E275" s="109">
        <f>+'Alimentazione CE Costi'!N220</f>
        <v>0</v>
      </c>
      <c r="F275" s="109">
        <f t="shared" si="83"/>
        <v>0</v>
      </c>
      <c r="G275" s="74"/>
      <c r="H275" s="247"/>
      <c r="I275" s="110"/>
      <c r="K275" s="106"/>
      <c r="M275" s="110"/>
    </row>
    <row r="276" spans="1:13" ht="25.5">
      <c r="A276" s="238"/>
      <c r="B276" s="113" t="s">
        <v>788</v>
      </c>
      <c r="C276" s="114" t="s">
        <v>1775</v>
      </c>
      <c r="D276" s="109">
        <f>+'Alimentazione CE Costi'!K221</f>
        <v>0</v>
      </c>
      <c r="E276" s="109">
        <f>+'Alimentazione CE Costi'!N221</f>
        <v>0</v>
      </c>
      <c r="F276" s="109">
        <f t="shared" si="83"/>
        <v>0</v>
      </c>
      <c r="G276" s="74"/>
      <c r="H276" s="247"/>
      <c r="I276" s="110"/>
      <c r="K276" s="106"/>
      <c r="M276" s="110"/>
    </row>
    <row r="277" spans="1:13" ht="25.5">
      <c r="A277" s="238"/>
      <c r="B277" s="159" t="s">
        <v>790</v>
      </c>
      <c r="C277" s="160" t="s">
        <v>1776</v>
      </c>
      <c r="D277" s="146">
        <f t="shared" ref="D277" si="102">SUM(D278:D281)</f>
        <v>105127.06</v>
      </c>
      <c r="E277" s="146">
        <f t="shared" ref="E277" si="103">SUM(E278:E281)</f>
        <v>105127.06</v>
      </c>
      <c r="F277" s="146">
        <f t="shared" si="83"/>
        <v>0</v>
      </c>
      <c r="G277" s="74" t="s">
        <v>2120</v>
      </c>
      <c r="H277" s="247"/>
      <c r="I277" s="110"/>
      <c r="K277" s="106"/>
      <c r="M277" s="110"/>
    </row>
    <row r="278" spans="1:13" ht="25.5">
      <c r="A278" s="238" t="s">
        <v>1532</v>
      </c>
      <c r="B278" s="113" t="s">
        <v>791</v>
      </c>
      <c r="C278" s="114" t="s">
        <v>1777</v>
      </c>
      <c r="D278" s="109">
        <f>+'Alimentazione CE Costi'!K223</f>
        <v>0</v>
      </c>
      <c r="E278" s="109">
        <f>+'Alimentazione CE Costi'!N223</f>
        <v>0</v>
      </c>
      <c r="F278" s="109">
        <f t="shared" si="83"/>
        <v>0</v>
      </c>
      <c r="G278" s="74"/>
      <c r="H278" s="247"/>
      <c r="I278" s="110"/>
      <c r="K278" s="106"/>
      <c r="M278" s="110"/>
    </row>
    <row r="279" spans="1:13" ht="25.5">
      <c r="A279" s="238"/>
      <c r="B279" s="113" t="s">
        <v>792</v>
      </c>
      <c r="C279" s="114" t="s">
        <v>1778</v>
      </c>
      <c r="D279" s="109">
        <f>+'Alimentazione CE Costi'!K224</f>
        <v>0</v>
      </c>
      <c r="E279" s="109">
        <f>+'Alimentazione CE Costi'!N224</f>
        <v>0</v>
      </c>
      <c r="F279" s="109">
        <f t="shared" si="83"/>
        <v>0</v>
      </c>
      <c r="G279" s="74"/>
      <c r="H279" s="247"/>
      <c r="I279" s="110"/>
      <c r="K279" s="106"/>
      <c r="M279" s="110"/>
    </row>
    <row r="280" spans="1:13" ht="18.75">
      <c r="A280" s="238" t="s">
        <v>1577</v>
      </c>
      <c r="B280" s="113" t="s">
        <v>793</v>
      </c>
      <c r="C280" s="114" t="s">
        <v>1779</v>
      </c>
      <c r="D280" s="109">
        <f>+'Alimentazione CE Costi'!K225</f>
        <v>0</v>
      </c>
      <c r="E280" s="109">
        <f>+'Alimentazione CE Costi'!N225</f>
        <v>0</v>
      </c>
      <c r="F280" s="109">
        <f t="shared" si="83"/>
        <v>0</v>
      </c>
      <c r="G280" s="74"/>
      <c r="H280" s="247"/>
      <c r="I280" s="110"/>
      <c r="K280" s="106"/>
      <c r="M280" s="110"/>
    </row>
    <row r="281" spans="1:13" ht="18.75">
      <c r="A281" s="238"/>
      <c r="B281" s="113" t="s">
        <v>794</v>
      </c>
      <c r="C281" s="114" t="s">
        <v>1780</v>
      </c>
      <c r="D281" s="109">
        <f>+ROUND(SUM('Alimentazione CE Costi'!K227:K230),2)</f>
        <v>105127.06</v>
      </c>
      <c r="E281" s="109">
        <f>+ROUND(SUM('Alimentazione CE Costi'!N227:N230),2)</f>
        <v>105127.06</v>
      </c>
      <c r="F281" s="109">
        <f t="shared" si="83"/>
        <v>0</v>
      </c>
      <c r="G281" s="74"/>
      <c r="H281" s="247"/>
      <c r="I281" s="110"/>
      <c r="K281" s="106"/>
      <c r="M281" s="110"/>
    </row>
    <row r="282" spans="1:13" ht="25.5">
      <c r="A282" s="238"/>
      <c r="B282" s="159" t="s">
        <v>800</v>
      </c>
      <c r="C282" s="160" t="s">
        <v>1781</v>
      </c>
      <c r="D282" s="146">
        <f t="shared" ref="D282" si="104">+D283+D286+D288+D289+D290+D287</f>
        <v>500000</v>
      </c>
      <c r="E282" s="146">
        <f t="shared" ref="E282" si="105">+E283+E286+E288+E289+E290+E287</f>
        <v>500000</v>
      </c>
      <c r="F282" s="146">
        <f t="shared" si="83"/>
        <v>0</v>
      </c>
      <c r="G282" s="74" t="s">
        <v>2120</v>
      </c>
      <c r="H282" s="247"/>
      <c r="I282" s="110"/>
      <c r="K282" s="106"/>
      <c r="M282" s="110"/>
    </row>
    <row r="283" spans="1:13" ht="25.5">
      <c r="A283" s="238" t="s">
        <v>1532</v>
      </c>
      <c r="B283" s="150" t="s">
        <v>801</v>
      </c>
      <c r="C283" s="151" t="s">
        <v>1782</v>
      </c>
      <c r="D283" s="149">
        <f t="shared" ref="D283" si="106">+D284+D285</f>
        <v>0</v>
      </c>
      <c r="E283" s="149">
        <f t="shared" ref="E283" si="107">+E284+E285</f>
        <v>0</v>
      </c>
      <c r="F283" s="149">
        <f t="shared" ref="F283:F346" si="108">+D283-E283</f>
        <v>0</v>
      </c>
      <c r="G283" s="74" t="s">
        <v>2120</v>
      </c>
      <c r="H283" s="247"/>
      <c r="I283" s="110"/>
      <c r="K283" s="106"/>
      <c r="M283" s="110"/>
    </row>
    <row r="284" spans="1:13" ht="18.75">
      <c r="A284" s="240" t="s">
        <v>1532</v>
      </c>
      <c r="B284" s="115" t="s">
        <v>803</v>
      </c>
      <c r="C284" s="116" t="s">
        <v>1783</v>
      </c>
      <c r="D284" s="109">
        <f>+'Alimentazione CE Costi'!K233</f>
        <v>0</v>
      </c>
      <c r="E284" s="109">
        <f>+'Alimentazione CE Costi'!N233</f>
        <v>0</v>
      </c>
      <c r="F284" s="109">
        <f t="shared" si="108"/>
        <v>0</v>
      </c>
      <c r="G284" s="387"/>
      <c r="H284" s="247"/>
      <c r="I284" s="110"/>
      <c r="K284" s="106"/>
      <c r="M284" s="110"/>
    </row>
    <row r="285" spans="1:13" ht="25.5">
      <c r="A285" s="240" t="s">
        <v>1532</v>
      </c>
      <c r="B285" s="115" t="s">
        <v>805</v>
      </c>
      <c r="C285" s="116" t="s">
        <v>1784</v>
      </c>
      <c r="D285" s="109">
        <f>+'Alimentazione CE Costi'!K234</f>
        <v>0</v>
      </c>
      <c r="E285" s="109">
        <f>+'Alimentazione CE Costi'!N234</f>
        <v>0</v>
      </c>
      <c r="F285" s="109">
        <f t="shared" si="108"/>
        <v>0</v>
      </c>
      <c r="G285" s="387"/>
      <c r="H285" s="247"/>
      <c r="I285" s="110"/>
      <c r="K285" s="106"/>
      <c r="M285" s="110"/>
    </row>
    <row r="286" spans="1:13" ht="25.5">
      <c r="A286" s="238"/>
      <c r="B286" s="113" t="s">
        <v>807</v>
      </c>
      <c r="C286" s="114" t="s">
        <v>1785</v>
      </c>
      <c r="D286" s="109">
        <f>+'Alimentazione CE Costi'!K236+'Alimentazione CE Costi'!K237+'Alimentazione CE Costi'!K238+'Alimentazione CE Costi'!K239</f>
        <v>0</v>
      </c>
      <c r="E286" s="109">
        <f>+'Alimentazione CE Costi'!N236+'Alimentazione CE Costi'!N237+'Alimentazione CE Costi'!N238+'Alimentazione CE Costi'!N239</f>
        <v>0</v>
      </c>
      <c r="F286" s="109">
        <f t="shared" si="108"/>
        <v>0</v>
      </c>
      <c r="G286" s="74"/>
      <c r="H286" s="247"/>
      <c r="I286" s="110"/>
      <c r="K286" s="106"/>
      <c r="M286" s="110"/>
    </row>
    <row r="287" spans="1:13" ht="38.25">
      <c r="A287" s="238" t="s">
        <v>1577</v>
      </c>
      <c r="B287" s="113" t="s">
        <v>813</v>
      </c>
      <c r="C287" s="114" t="s">
        <v>1786</v>
      </c>
      <c r="D287" s="109">
        <f>+'Alimentazione CE Costi'!K240</f>
        <v>0</v>
      </c>
      <c r="E287" s="109">
        <f>+'Alimentazione CE Costi'!N240</f>
        <v>0</v>
      </c>
      <c r="F287" s="109">
        <f t="shared" si="108"/>
        <v>0</v>
      </c>
      <c r="G287" s="74"/>
      <c r="H287" s="247"/>
      <c r="I287" s="110"/>
      <c r="K287" s="106"/>
      <c r="M287" s="110"/>
    </row>
    <row r="288" spans="1:13" ht="25.5">
      <c r="A288" s="238" t="s">
        <v>1581</v>
      </c>
      <c r="B288" s="113" t="s">
        <v>815</v>
      </c>
      <c r="C288" s="114" t="s">
        <v>1787</v>
      </c>
      <c r="D288" s="109">
        <f>+'Alimentazione CE Costi'!K241+'Alimentazione CE Costi'!K242+'Alimentazione CE Costi'!K243</f>
        <v>500000</v>
      </c>
      <c r="E288" s="109">
        <f>+'Alimentazione CE Costi'!N241+'Alimentazione CE Costi'!N242+'Alimentazione CE Costi'!N243</f>
        <v>500000</v>
      </c>
      <c r="F288" s="109">
        <f t="shared" si="108"/>
        <v>0</v>
      </c>
      <c r="G288" s="74"/>
      <c r="H288" s="247"/>
      <c r="I288" s="110"/>
      <c r="K288" s="106"/>
      <c r="M288" s="110"/>
    </row>
    <row r="289" spans="1:13" ht="18.75">
      <c r="A289" s="238"/>
      <c r="B289" s="113" t="s">
        <v>816</v>
      </c>
      <c r="C289" s="114" t="s">
        <v>1788</v>
      </c>
      <c r="D289" s="109">
        <f>+ROUND(SUM('Alimentazione CE Costi'!K245:K252),2)</f>
        <v>0</v>
      </c>
      <c r="E289" s="109">
        <f>+ROUND(SUM('Alimentazione CE Costi'!N245:N252),2)</f>
        <v>0</v>
      </c>
      <c r="F289" s="109">
        <f t="shared" si="108"/>
        <v>0</v>
      </c>
      <c r="G289" s="74"/>
      <c r="H289" s="247"/>
      <c r="I289" s="110"/>
      <c r="K289" s="106"/>
      <c r="M289" s="110"/>
    </row>
    <row r="290" spans="1:13" ht="18.75">
      <c r="A290" s="238"/>
      <c r="B290" s="113" t="s">
        <v>822</v>
      </c>
      <c r="C290" s="114" t="s">
        <v>1789</v>
      </c>
      <c r="D290" s="109">
        <f>+'Alimentazione CE Costi'!K254+'Alimentazione CE Costi'!K255</f>
        <v>0</v>
      </c>
      <c r="E290" s="109">
        <f>+'Alimentazione CE Costi'!N254+'Alimentazione CE Costi'!N255</f>
        <v>0</v>
      </c>
      <c r="F290" s="109">
        <f t="shared" si="108"/>
        <v>0</v>
      </c>
      <c r="G290" s="74"/>
      <c r="H290" s="247"/>
      <c r="I290" s="110"/>
      <c r="K290" s="106"/>
      <c r="M290" s="110"/>
    </row>
    <row r="291" spans="1:13" ht="25.5">
      <c r="A291" s="238"/>
      <c r="B291" s="159" t="s">
        <v>825</v>
      </c>
      <c r="C291" s="160" t="s">
        <v>1790</v>
      </c>
      <c r="D291" s="146">
        <f t="shared" ref="D291" si="109">SUM(D292:D298)</f>
        <v>953831.69</v>
      </c>
      <c r="E291" s="146">
        <f t="shared" ref="E291" si="110">SUM(E292:E298)</f>
        <v>953831.69</v>
      </c>
      <c r="F291" s="146">
        <f t="shared" si="108"/>
        <v>0</v>
      </c>
      <c r="G291" s="74" t="s">
        <v>2120</v>
      </c>
      <c r="H291" s="247"/>
      <c r="I291" s="110"/>
      <c r="K291" s="106"/>
      <c r="M291" s="110"/>
    </row>
    <row r="292" spans="1:13" ht="25.5">
      <c r="A292" s="238"/>
      <c r="B292" s="113" t="s">
        <v>827</v>
      </c>
      <c r="C292" s="114" t="s">
        <v>1791</v>
      </c>
      <c r="D292" s="109">
        <f>+'Alimentazione CE Costi'!K257</f>
        <v>80050</v>
      </c>
      <c r="E292" s="109">
        <f>+'Alimentazione CE Costi'!N257</f>
        <v>80050</v>
      </c>
      <c r="F292" s="109">
        <f t="shared" si="108"/>
        <v>0</v>
      </c>
      <c r="G292" s="74"/>
      <c r="H292" s="247"/>
      <c r="I292" s="110"/>
      <c r="K292" s="106"/>
      <c r="M292" s="110"/>
    </row>
    <row r="293" spans="1:13" ht="25.5">
      <c r="A293" s="238"/>
      <c r="B293" s="113" t="s">
        <v>829</v>
      </c>
      <c r="C293" s="114" t="s">
        <v>1792</v>
      </c>
      <c r="D293" s="109">
        <f>+'Alimentazione CE Costi'!K258</f>
        <v>608142.81999999995</v>
      </c>
      <c r="E293" s="109">
        <f>+'Alimentazione CE Costi'!N258</f>
        <v>608142.81999999995</v>
      </c>
      <c r="F293" s="109">
        <f t="shared" si="108"/>
        <v>0</v>
      </c>
      <c r="G293" s="74"/>
      <c r="H293" s="247"/>
      <c r="I293" s="110"/>
      <c r="K293" s="106"/>
      <c r="M293" s="110"/>
    </row>
    <row r="294" spans="1:13" ht="25.5">
      <c r="A294" s="238"/>
      <c r="B294" s="113" t="s">
        <v>831</v>
      </c>
      <c r="C294" s="114" t="s">
        <v>1793</v>
      </c>
      <c r="D294" s="109">
        <f>+'Alimentazione CE Costi'!K259</f>
        <v>0</v>
      </c>
      <c r="E294" s="109">
        <f>+'Alimentazione CE Costi'!N259</f>
        <v>0</v>
      </c>
      <c r="F294" s="109">
        <f t="shared" si="108"/>
        <v>0</v>
      </c>
      <c r="G294" s="74"/>
      <c r="H294" s="247"/>
      <c r="I294" s="110"/>
      <c r="K294" s="106"/>
      <c r="M294" s="110"/>
    </row>
    <row r="295" spans="1:13" ht="38.25">
      <c r="A295" s="238"/>
      <c r="B295" s="113" t="s">
        <v>833</v>
      </c>
      <c r="C295" s="114" t="s">
        <v>1794</v>
      </c>
      <c r="D295" s="109">
        <f>+'Alimentazione CE Costi'!K261+'Alimentazione CE Costi'!K262+'Alimentazione CE Costi'!K263+'Alimentazione CE Costi'!K264</f>
        <v>186713.25</v>
      </c>
      <c r="E295" s="109">
        <f>+'Alimentazione CE Costi'!N261+'Alimentazione CE Costi'!N262+'Alimentazione CE Costi'!N263+'Alimentazione CE Costi'!N264</f>
        <v>186713.25</v>
      </c>
      <c r="F295" s="109">
        <f t="shared" si="108"/>
        <v>0</v>
      </c>
      <c r="G295" s="74"/>
      <c r="H295" s="247"/>
      <c r="I295" s="110"/>
      <c r="K295" s="106"/>
      <c r="M295" s="110"/>
    </row>
    <row r="296" spans="1:13" ht="51">
      <c r="A296" s="238" t="s">
        <v>1532</v>
      </c>
      <c r="B296" s="113" t="s">
        <v>839</v>
      </c>
      <c r="C296" s="114" t="s">
        <v>1795</v>
      </c>
      <c r="D296" s="109">
        <f>+'Alimentazione CE Costi'!K266+'Alimentazione CE Costi'!K267+'Alimentazione CE Costi'!K268+'Alimentazione CE Costi'!K269</f>
        <v>0</v>
      </c>
      <c r="E296" s="109">
        <f>+'Alimentazione CE Costi'!N266+'Alimentazione CE Costi'!N267+'Alimentazione CE Costi'!N268+'Alimentazione CE Costi'!N269</f>
        <v>0</v>
      </c>
      <c r="F296" s="109">
        <f t="shared" si="108"/>
        <v>0</v>
      </c>
      <c r="G296" s="74"/>
      <c r="H296" s="247"/>
      <c r="I296" s="110"/>
      <c r="K296" s="106"/>
      <c r="M296" s="110"/>
    </row>
    <row r="297" spans="1:13" ht="25.5">
      <c r="A297" s="238"/>
      <c r="B297" s="113" t="s">
        <v>841</v>
      </c>
      <c r="C297" s="114" t="s">
        <v>1796</v>
      </c>
      <c r="D297" s="109">
        <f>+ROUND(SUM('Alimentazione CE Costi'!K271:K281),2)</f>
        <v>78925.62</v>
      </c>
      <c r="E297" s="109">
        <f>+ROUND(SUM('Alimentazione CE Costi'!N271:N281),2)</f>
        <v>78925.62</v>
      </c>
      <c r="F297" s="109">
        <f t="shared" si="108"/>
        <v>0</v>
      </c>
      <c r="G297" s="74"/>
      <c r="H297" s="247"/>
      <c r="I297" s="110"/>
      <c r="K297" s="106"/>
      <c r="M297" s="110"/>
    </row>
    <row r="298" spans="1:13" ht="38.25">
      <c r="A298" s="238" t="s">
        <v>1532</v>
      </c>
      <c r="B298" s="113" t="s">
        <v>852</v>
      </c>
      <c r="C298" s="114" t="s">
        <v>1797</v>
      </c>
      <c r="D298" s="109">
        <f>+ROUND(SUM('Alimentazione CE Costi'!K283:K291),2)</f>
        <v>0</v>
      </c>
      <c r="E298" s="109">
        <f>+ROUND(SUM('Alimentazione CE Costi'!N283:N291),2)</f>
        <v>0</v>
      </c>
      <c r="F298" s="109">
        <f t="shared" si="108"/>
        <v>0</v>
      </c>
      <c r="G298" s="74"/>
      <c r="H298" s="247"/>
      <c r="I298" s="110"/>
      <c r="K298" s="106"/>
      <c r="M298" s="110"/>
    </row>
    <row r="299" spans="1:13" ht="18.75">
      <c r="A299" s="238"/>
      <c r="B299" s="159" t="s">
        <v>854</v>
      </c>
      <c r="C299" s="160" t="s">
        <v>1798</v>
      </c>
      <c r="D299" s="146">
        <f t="shared" ref="D299" si="111">SUM(D300:D306)</f>
        <v>1554874</v>
      </c>
      <c r="E299" s="146">
        <f t="shared" ref="E299" si="112">SUM(E300:E306)</f>
        <v>2965120</v>
      </c>
      <c r="F299" s="146">
        <f t="shared" si="108"/>
        <v>-1410246</v>
      </c>
      <c r="G299" s="74" t="s">
        <v>2120</v>
      </c>
      <c r="H299" s="247"/>
      <c r="I299" s="110"/>
      <c r="K299" s="106"/>
      <c r="M299" s="110"/>
    </row>
    <row r="300" spans="1:13" ht="18.75">
      <c r="A300" s="238"/>
      <c r="B300" s="113" t="s">
        <v>856</v>
      </c>
      <c r="C300" s="114" t="s">
        <v>1799</v>
      </c>
      <c r="D300" s="109">
        <f>+'Alimentazione CE Costi'!K293</f>
        <v>0</v>
      </c>
      <c r="E300" s="109">
        <f>+'Alimentazione CE Costi'!N293</f>
        <v>0</v>
      </c>
      <c r="F300" s="109">
        <f t="shared" si="108"/>
        <v>0</v>
      </c>
      <c r="G300" s="74"/>
      <c r="H300" s="247"/>
      <c r="I300" s="110"/>
      <c r="K300" s="106"/>
      <c r="M300" s="110"/>
    </row>
    <row r="301" spans="1:13" ht="18.75">
      <c r="A301" s="238"/>
      <c r="B301" s="113" t="s">
        <v>858</v>
      </c>
      <c r="C301" s="114" t="s">
        <v>1800</v>
      </c>
      <c r="D301" s="109">
        <f>+'Alimentazione CE Costi'!K294</f>
        <v>0</v>
      </c>
      <c r="E301" s="109">
        <f>+'Alimentazione CE Costi'!N294</f>
        <v>0</v>
      </c>
      <c r="F301" s="109">
        <f t="shared" si="108"/>
        <v>0</v>
      </c>
      <c r="G301" s="74"/>
      <c r="H301" s="247"/>
      <c r="I301" s="110"/>
      <c r="K301" s="106"/>
      <c r="M301" s="110"/>
    </row>
    <row r="302" spans="1:13" ht="25.5">
      <c r="A302" s="238"/>
      <c r="B302" s="113" t="s">
        <v>860</v>
      </c>
      <c r="C302" s="114" t="s">
        <v>1801</v>
      </c>
      <c r="D302" s="109">
        <f>+'Alimentazione CE Costi'!K295</f>
        <v>0</v>
      </c>
      <c r="E302" s="109">
        <f>+'Alimentazione CE Costi'!N295</f>
        <v>0</v>
      </c>
      <c r="F302" s="109">
        <f t="shared" si="108"/>
        <v>0</v>
      </c>
      <c r="G302" s="74"/>
      <c r="H302" s="247"/>
      <c r="I302" s="110"/>
      <c r="K302" s="106"/>
      <c r="M302" s="110"/>
    </row>
    <row r="303" spans="1:13" ht="18.75">
      <c r="A303" s="238"/>
      <c r="B303" s="113" t="s">
        <v>862</v>
      </c>
      <c r="C303" s="114" t="s">
        <v>1802</v>
      </c>
      <c r="D303" s="109">
        <f>+'Alimentazione CE Costi'!K296</f>
        <v>0</v>
      </c>
      <c r="E303" s="109">
        <f>+'Alimentazione CE Costi'!N296</f>
        <v>0</v>
      </c>
      <c r="F303" s="109">
        <f t="shared" si="108"/>
        <v>0</v>
      </c>
      <c r="G303" s="74"/>
      <c r="H303" s="247"/>
      <c r="I303" s="110"/>
      <c r="K303" s="106"/>
      <c r="M303" s="110"/>
    </row>
    <row r="304" spans="1:13" ht="18.75">
      <c r="A304" s="238"/>
      <c r="B304" s="113" t="s">
        <v>864</v>
      </c>
      <c r="C304" s="114" t="s">
        <v>1803</v>
      </c>
      <c r="D304" s="109">
        <f>+ROUND(SUM('Alimentazione CE Costi'!K298:K307),2)</f>
        <v>131992</v>
      </c>
      <c r="E304" s="109">
        <f>+ROUND(SUM('Alimentazione CE Costi'!N298:N307),2)</f>
        <v>1542238</v>
      </c>
      <c r="F304" s="109">
        <f t="shared" si="108"/>
        <v>-1410246</v>
      </c>
      <c r="G304" s="74"/>
      <c r="H304" s="247"/>
      <c r="I304" s="110"/>
      <c r="K304" s="106"/>
      <c r="M304" s="110"/>
    </row>
    <row r="305" spans="1:13" ht="25.5">
      <c r="A305" s="238" t="s">
        <v>1532</v>
      </c>
      <c r="B305" s="113" t="s">
        <v>875</v>
      </c>
      <c r="C305" s="114" t="s">
        <v>1804</v>
      </c>
      <c r="D305" s="109">
        <f>+'Alimentazione CE Costi'!K309+'Alimentazione CE Costi'!K310</f>
        <v>1422882</v>
      </c>
      <c r="E305" s="109">
        <f>+'Alimentazione CE Costi'!N309+'Alimentazione CE Costi'!N310</f>
        <v>1422882</v>
      </c>
      <c r="F305" s="109">
        <f t="shared" si="108"/>
        <v>0</v>
      </c>
      <c r="G305" s="74"/>
      <c r="H305" s="247"/>
      <c r="I305" s="110"/>
      <c r="K305" s="106"/>
      <c r="M305" s="110"/>
    </row>
    <row r="306" spans="1:13" ht="18.75">
      <c r="A306" s="238" t="s">
        <v>1532</v>
      </c>
      <c r="B306" s="113" t="s">
        <v>879</v>
      </c>
      <c r="C306" s="114" t="s">
        <v>1805</v>
      </c>
      <c r="D306" s="109">
        <f>+'Alimentazione CE Costi'!K311</f>
        <v>0</v>
      </c>
      <c r="E306" s="109">
        <f>+'Alimentazione CE Costi'!N311</f>
        <v>0</v>
      </c>
      <c r="F306" s="109">
        <f t="shared" si="108"/>
        <v>0</v>
      </c>
      <c r="G306" s="74"/>
      <c r="H306" s="247"/>
      <c r="I306" s="120"/>
      <c r="K306" s="106"/>
      <c r="M306" s="110"/>
    </row>
    <row r="307" spans="1:13" ht="25.5">
      <c r="A307" s="238"/>
      <c r="B307" s="159" t="s">
        <v>881</v>
      </c>
      <c r="C307" s="160" t="s">
        <v>1806</v>
      </c>
      <c r="D307" s="146">
        <f t="shared" ref="D307" si="113">SUM(D308:D310,D317)</f>
        <v>2578143.1799999997</v>
      </c>
      <c r="E307" s="146">
        <f t="shared" ref="E307" si="114">SUM(E308:E310,E317)</f>
        <v>2698742.91</v>
      </c>
      <c r="F307" s="146">
        <f t="shared" si="108"/>
        <v>-120599.73000000045</v>
      </c>
      <c r="G307" s="74" t="s">
        <v>2120</v>
      </c>
      <c r="H307" s="247"/>
      <c r="I307" s="110"/>
      <c r="K307" s="106"/>
      <c r="M307" s="110"/>
    </row>
    <row r="308" spans="1:13" ht="25.5">
      <c r="A308" s="240" t="s">
        <v>1532</v>
      </c>
      <c r="B308" s="113" t="s">
        <v>883</v>
      </c>
      <c r="C308" s="114" t="s">
        <v>1807</v>
      </c>
      <c r="D308" s="109">
        <f>+'Alimentazione CE Costi'!K313</f>
        <v>150000</v>
      </c>
      <c r="E308" s="109">
        <f>+'Alimentazione CE Costi'!N313</f>
        <v>150000</v>
      </c>
      <c r="F308" s="109">
        <f t="shared" si="108"/>
        <v>0</v>
      </c>
      <c r="G308" s="387"/>
      <c r="H308" s="247"/>
      <c r="I308" s="110"/>
      <c r="K308" s="106"/>
      <c r="M308" s="110"/>
    </row>
    <row r="309" spans="1:13" ht="25.5">
      <c r="A309" s="240"/>
      <c r="B309" s="113" t="s">
        <v>885</v>
      </c>
      <c r="C309" s="114" t="s">
        <v>1808</v>
      </c>
      <c r="D309" s="109">
        <f>+'Alimentazione CE Costi'!K314</f>
        <v>7000</v>
      </c>
      <c r="E309" s="109">
        <f>+'Alimentazione CE Costi'!N314</f>
        <v>7000</v>
      </c>
      <c r="F309" s="109">
        <f t="shared" si="108"/>
        <v>0</v>
      </c>
      <c r="G309" s="387"/>
      <c r="H309" s="247"/>
      <c r="I309" s="110"/>
      <c r="K309" s="106"/>
      <c r="M309" s="110"/>
    </row>
    <row r="310" spans="1:13" ht="25.5">
      <c r="A310" s="240"/>
      <c r="B310" s="150" t="s">
        <v>887</v>
      </c>
      <c r="C310" s="151" t="s">
        <v>1809</v>
      </c>
      <c r="D310" s="149">
        <f t="shared" ref="D310" si="115">SUM(D311:D316)</f>
        <v>2421143.1799999997</v>
      </c>
      <c r="E310" s="149">
        <f t="shared" ref="E310" si="116">SUM(E311:E316)</f>
        <v>2541742.91</v>
      </c>
      <c r="F310" s="149">
        <f t="shared" si="108"/>
        <v>-120599.73000000045</v>
      </c>
      <c r="G310" s="74" t="s">
        <v>2120</v>
      </c>
      <c r="H310" s="247"/>
      <c r="I310" s="110"/>
      <c r="K310" s="106"/>
      <c r="M310" s="110"/>
    </row>
    <row r="311" spans="1:13" ht="25.5">
      <c r="A311" s="240"/>
      <c r="B311" s="115" t="s">
        <v>889</v>
      </c>
      <c r="C311" s="116" t="s">
        <v>1810</v>
      </c>
      <c r="D311" s="109">
        <f>+'Alimentazione CE Costi'!K316</f>
        <v>118341.01</v>
      </c>
      <c r="E311" s="109">
        <f>+'Alimentazione CE Costi'!N316</f>
        <v>220767.62</v>
      </c>
      <c r="F311" s="109">
        <f t="shared" si="108"/>
        <v>-102426.61</v>
      </c>
      <c r="G311" s="387"/>
      <c r="H311" s="247"/>
      <c r="I311" s="110"/>
      <c r="K311" s="106"/>
      <c r="M311" s="110"/>
    </row>
    <row r="312" spans="1:13" ht="25.5">
      <c r="A312" s="240"/>
      <c r="B312" s="115" t="s">
        <v>891</v>
      </c>
      <c r="C312" s="116" t="s">
        <v>1811</v>
      </c>
      <c r="D312" s="109">
        <f>+'Alimentazione CE Costi'!K318+'Alimentazione CE Costi'!K319+'Alimentazione CE Costi'!K320</f>
        <v>53512.7</v>
      </c>
      <c r="E312" s="109">
        <f>+'Alimentazione CE Costi'!N318+'Alimentazione CE Costi'!N319+'Alimentazione CE Costi'!N320</f>
        <v>60464.07</v>
      </c>
      <c r="F312" s="109">
        <f t="shared" si="108"/>
        <v>-6951.3700000000026</v>
      </c>
      <c r="G312" s="387"/>
      <c r="H312" s="247"/>
      <c r="I312" s="110"/>
      <c r="K312" s="106"/>
      <c r="M312" s="110"/>
    </row>
    <row r="313" spans="1:13" ht="25.5">
      <c r="A313" s="240"/>
      <c r="B313" s="115" t="s">
        <v>896</v>
      </c>
      <c r="C313" s="116" t="s">
        <v>1812</v>
      </c>
      <c r="D313" s="109">
        <f>+'Alimentazione CE Costi'!K322+'Alimentazione CE Costi'!K323+'Alimentazione CE Costi'!K324+'Alimentazione CE Costi'!K325</f>
        <v>157366.5</v>
      </c>
      <c r="E313" s="109">
        <f>+'Alimentazione CE Costi'!N322+'Alimentazione CE Costi'!N323+'Alimentazione CE Costi'!N324+'Alimentazione CE Costi'!N325</f>
        <v>276050.64</v>
      </c>
      <c r="F313" s="109">
        <f t="shared" si="108"/>
        <v>-118684.14000000001</v>
      </c>
      <c r="G313" s="387"/>
      <c r="H313" s="247"/>
      <c r="I313" s="110"/>
      <c r="K313" s="106"/>
      <c r="M313" s="110"/>
    </row>
    <row r="314" spans="1:13" ht="25.5">
      <c r="A314" s="240"/>
      <c r="B314" s="115" t="s">
        <v>902</v>
      </c>
      <c r="C314" s="116" t="s">
        <v>1813</v>
      </c>
      <c r="D314" s="109">
        <f>+SUM('Alimentazione CE Costi'!K327:K337)</f>
        <v>918078.46</v>
      </c>
      <c r="E314" s="109">
        <f>+SUM('Alimentazione CE Costi'!N327:N337)</f>
        <v>865724.07000000007</v>
      </c>
      <c r="F314" s="109">
        <f t="shared" si="108"/>
        <v>52354.389999999898</v>
      </c>
      <c r="G314" s="387"/>
      <c r="H314" s="247"/>
      <c r="I314" s="110"/>
      <c r="K314" s="106"/>
      <c r="M314" s="110"/>
    </row>
    <row r="315" spans="1:13" ht="18.75">
      <c r="A315" s="240"/>
      <c r="B315" s="115" t="s">
        <v>905</v>
      </c>
      <c r="C315" s="116" t="s">
        <v>1814</v>
      </c>
      <c r="D315" s="109">
        <f>+'Alimentazione CE Costi'!K338</f>
        <v>40430.51</v>
      </c>
      <c r="E315" s="109">
        <f>+'Alimentazione CE Costi'!N338</f>
        <v>40430.51</v>
      </c>
      <c r="F315" s="109">
        <f t="shared" si="108"/>
        <v>0</v>
      </c>
      <c r="G315" s="387"/>
      <c r="H315" s="247"/>
      <c r="I315" s="110"/>
      <c r="K315" s="106"/>
      <c r="M315" s="110"/>
    </row>
    <row r="316" spans="1:13" ht="25.5">
      <c r="A316" s="240"/>
      <c r="B316" s="115" t="s">
        <v>907</v>
      </c>
      <c r="C316" s="116" t="s">
        <v>1815</v>
      </c>
      <c r="D316" s="109">
        <f>+ROUND(SUM('Alimentazione CE Costi'!K340:K348),2)</f>
        <v>1133414</v>
      </c>
      <c r="E316" s="109">
        <f>+ROUND(SUM('Alimentazione CE Costi'!N340:N348),2)</f>
        <v>1078306</v>
      </c>
      <c r="F316" s="109">
        <f t="shared" si="108"/>
        <v>55108</v>
      </c>
      <c r="G316" s="387"/>
      <c r="H316" s="247"/>
      <c r="I316" s="110"/>
      <c r="K316" s="106"/>
      <c r="M316" s="110"/>
    </row>
    <row r="317" spans="1:13" ht="25.5">
      <c r="A317" s="240"/>
      <c r="B317" s="150" t="s">
        <v>918</v>
      </c>
      <c r="C317" s="151" t="s">
        <v>1816</v>
      </c>
      <c r="D317" s="149">
        <f t="shared" ref="D317" si="117">SUM(D318:D320)</f>
        <v>0</v>
      </c>
      <c r="E317" s="149">
        <f t="shared" ref="E317" si="118">SUM(E318:E320)</f>
        <v>0</v>
      </c>
      <c r="F317" s="149">
        <f t="shared" si="108"/>
        <v>0</v>
      </c>
      <c r="G317" s="74" t="s">
        <v>2120</v>
      </c>
      <c r="H317" s="247"/>
      <c r="I317" s="110"/>
      <c r="K317" s="106"/>
      <c r="M317" s="110"/>
    </row>
    <row r="318" spans="1:13" ht="25.5">
      <c r="A318" s="240" t="s">
        <v>1532</v>
      </c>
      <c r="B318" s="115" t="s">
        <v>920</v>
      </c>
      <c r="C318" s="116" t="s">
        <v>1817</v>
      </c>
      <c r="D318" s="109">
        <f>+'Alimentazione CE Costi'!K350</f>
        <v>0</v>
      </c>
      <c r="E318" s="109">
        <f>+'Alimentazione CE Costi'!N350</f>
        <v>0</v>
      </c>
      <c r="F318" s="109">
        <f t="shared" si="108"/>
        <v>0</v>
      </c>
      <c r="G318" s="387"/>
      <c r="H318" s="247"/>
      <c r="I318" s="110"/>
      <c r="K318" s="106"/>
      <c r="M318" s="110"/>
    </row>
    <row r="319" spans="1:13" ht="25.5">
      <c r="A319" s="240"/>
      <c r="B319" s="115" t="s">
        <v>922</v>
      </c>
      <c r="C319" s="116" t="s">
        <v>1818</v>
      </c>
      <c r="D319" s="109">
        <f>+'Alimentazione CE Costi'!K351</f>
        <v>0</v>
      </c>
      <c r="E319" s="109">
        <f>+'Alimentazione CE Costi'!N351</f>
        <v>0</v>
      </c>
      <c r="F319" s="109">
        <f t="shared" si="108"/>
        <v>0</v>
      </c>
      <c r="G319" s="387"/>
      <c r="H319" s="247"/>
      <c r="I319" s="110"/>
      <c r="K319" s="106"/>
      <c r="M319" s="110"/>
    </row>
    <row r="320" spans="1:13" ht="25.5">
      <c r="A320" s="240" t="s">
        <v>1581</v>
      </c>
      <c r="B320" s="115" t="s">
        <v>924</v>
      </c>
      <c r="C320" s="116" t="s">
        <v>1819</v>
      </c>
      <c r="D320" s="109">
        <f>+'Alimentazione CE Costi'!K352</f>
        <v>0</v>
      </c>
      <c r="E320" s="109">
        <f>+'Alimentazione CE Costi'!N352</f>
        <v>0</v>
      </c>
      <c r="F320" s="109">
        <f t="shared" si="108"/>
        <v>0</v>
      </c>
      <c r="G320" s="387"/>
      <c r="H320" s="247"/>
      <c r="I320" s="110"/>
      <c r="K320" s="106"/>
      <c r="M320" s="110"/>
    </row>
    <row r="321" spans="1:13" ht="25.5">
      <c r="A321" s="240"/>
      <c r="B321" s="159" t="s">
        <v>926</v>
      </c>
      <c r="C321" s="160" t="s">
        <v>1820</v>
      </c>
      <c r="D321" s="146">
        <f t="shared" ref="D321" si="119">SUM(D322:D328)</f>
        <v>632629.73</v>
      </c>
      <c r="E321" s="146">
        <f t="shared" ref="E321" si="120">SUM(E322:E328)</f>
        <v>818569.03</v>
      </c>
      <c r="F321" s="146">
        <f t="shared" si="108"/>
        <v>-185939.30000000005</v>
      </c>
      <c r="G321" s="74" t="s">
        <v>2120</v>
      </c>
      <c r="H321" s="247"/>
      <c r="I321" s="110"/>
      <c r="K321" s="106"/>
      <c r="M321" s="110"/>
    </row>
    <row r="322" spans="1:13" ht="38.25">
      <c r="A322" s="240" t="s">
        <v>1532</v>
      </c>
      <c r="B322" s="113" t="s">
        <v>928</v>
      </c>
      <c r="C322" s="114" t="s">
        <v>1821</v>
      </c>
      <c r="D322" s="109">
        <f>+'Alimentazione CE Costi'!K354</f>
        <v>0</v>
      </c>
      <c r="E322" s="109">
        <f>+'Alimentazione CE Costi'!N354</f>
        <v>0</v>
      </c>
      <c r="F322" s="109">
        <f t="shared" si="108"/>
        <v>0</v>
      </c>
      <c r="G322" s="387"/>
      <c r="H322" s="247"/>
      <c r="I322" s="110"/>
      <c r="K322" s="106"/>
      <c r="M322" s="110"/>
    </row>
    <row r="323" spans="1:13" ht="25.5">
      <c r="A323" s="240"/>
      <c r="B323" s="113" t="s">
        <v>930</v>
      </c>
      <c r="C323" s="114" t="s">
        <v>1822</v>
      </c>
      <c r="D323" s="109">
        <f>+'Alimentazione CE Costi'!K355</f>
        <v>0</v>
      </c>
      <c r="E323" s="109">
        <f>+'Alimentazione CE Costi'!N355</f>
        <v>0</v>
      </c>
      <c r="F323" s="109">
        <f t="shared" si="108"/>
        <v>0</v>
      </c>
      <c r="G323" s="387"/>
      <c r="H323" s="247"/>
      <c r="I323" s="110"/>
      <c r="K323" s="106"/>
      <c r="M323" s="110"/>
    </row>
    <row r="324" spans="1:13" ht="25.5">
      <c r="A324" s="240" t="s">
        <v>1581</v>
      </c>
      <c r="B324" s="113" t="s">
        <v>932</v>
      </c>
      <c r="C324" s="114" t="s">
        <v>1823</v>
      </c>
      <c r="D324" s="109">
        <f>+'Alimentazione CE Costi'!K356</f>
        <v>0</v>
      </c>
      <c r="E324" s="109">
        <f>+'Alimentazione CE Costi'!N356</f>
        <v>0</v>
      </c>
      <c r="F324" s="109">
        <f t="shared" si="108"/>
        <v>0</v>
      </c>
      <c r="G324" s="387"/>
      <c r="H324" s="247"/>
      <c r="I324" s="110"/>
      <c r="K324" s="106"/>
      <c r="M324" s="110"/>
    </row>
    <row r="325" spans="1:13" ht="18.75">
      <c r="A325" s="240"/>
      <c r="B325" s="113" t="s">
        <v>934</v>
      </c>
      <c r="C325" s="114" t="s">
        <v>1824</v>
      </c>
      <c r="D325" s="109">
        <f>+'Alimentazione CE Costi'!K358+'Alimentazione CE Costi'!K361+'Alimentazione CE Costi'!K359+'Alimentazione CE Costi'!K360</f>
        <v>632629.73</v>
      </c>
      <c r="E325" s="109">
        <f>+'Alimentazione CE Costi'!N358+'Alimentazione CE Costi'!N361+'Alimentazione CE Costi'!N359+'Alimentazione CE Costi'!N360</f>
        <v>818569.03</v>
      </c>
      <c r="F325" s="109">
        <f t="shared" si="108"/>
        <v>-185939.30000000005</v>
      </c>
      <c r="G325" s="387"/>
      <c r="H325" s="247"/>
      <c r="I325" s="110"/>
      <c r="K325" s="106"/>
      <c r="M325" s="110"/>
    </row>
    <row r="326" spans="1:13" ht="25.5">
      <c r="A326" s="238"/>
      <c r="B326" s="113" t="s">
        <v>937</v>
      </c>
      <c r="C326" s="114" t="s">
        <v>1825</v>
      </c>
      <c r="D326" s="109">
        <f>+'Alimentazione CE Costi'!K362</f>
        <v>0</v>
      </c>
      <c r="E326" s="109">
        <f>+'Alimentazione CE Costi'!N362</f>
        <v>0</v>
      </c>
      <c r="F326" s="109">
        <f t="shared" si="108"/>
        <v>0</v>
      </c>
      <c r="G326" s="74"/>
      <c r="H326" s="247"/>
      <c r="I326" s="110"/>
      <c r="K326" s="106"/>
      <c r="M326" s="110"/>
    </row>
    <row r="327" spans="1:13" ht="25.5">
      <c r="A327" s="238" t="s">
        <v>1532</v>
      </c>
      <c r="B327" s="113" t="s">
        <v>939</v>
      </c>
      <c r="C327" s="114" t="s">
        <v>1826</v>
      </c>
      <c r="D327" s="109">
        <f>+'Alimentazione CE Costi'!K363</f>
        <v>0</v>
      </c>
      <c r="E327" s="109">
        <f>+'Alimentazione CE Costi'!N363</f>
        <v>0</v>
      </c>
      <c r="F327" s="109">
        <f t="shared" si="108"/>
        <v>0</v>
      </c>
      <c r="G327" s="74"/>
      <c r="H327" s="247"/>
      <c r="I327" s="110"/>
      <c r="K327" s="106"/>
      <c r="M327" s="110"/>
    </row>
    <row r="328" spans="1:13" ht="25.5">
      <c r="A328" s="238" t="s">
        <v>1581</v>
      </c>
      <c r="B328" s="113" t="s">
        <v>941</v>
      </c>
      <c r="C328" s="114" t="s">
        <v>1827</v>
      </c>
      <c r="D328" s="109">
        <f>+'Alimentazione CE Costi'!K364</f>
        <v>0</v>
      </c>
      <c r="E328" s="109">
        <f>+'Alimentazione CE Costi'!N364</f>
        <v>0</v>
      </c>
      <c r="F328" s="109">
        <f t="shared" si="108"/>
        <v>0</v>
      </c>
      <c r="G328" s="74"/>
      <c r="H328" s="247"/>
      <c r="I328" s="110"/>
      <c r="K328" s="106"/>
      <c r="M328" s="110"/>
    </row>
    <row r="329" spans="1:13" ht="25.5">
      <c r="A329" s="241" t="s">
        <v>1577</v>
      </c>
      <c r="B329" s="111" t="s">
        <v>942</v>
      </c>
      <c r="C329" s="112" t="s">
        <v>1828</v>
      </c>
      <c r="D329" s="109">
        <f>+'Alimentazione CE Costi'!K365</f>
        <v>0</v>
      </c>
      <c r="E329" s="109">
        <f>+'Alimentazione CE Costi'!N365</f>
        <v>0</v>
      </c>
      <c r="F329" s="109">
        <f t="shared" si="108"/>
        <v>0</v>
      </c>
      <c r="G329" s="74"/>
      <c r="H329" s="247"/>
      <c r="I329" s="110"/>
      <c r="K329" s="106"/>
      <c r="M329" s="110"/>
    </row>
    <row r="330" spans="1:13" ht="18.75">
      <c r="A330" s="238"/>
      <c r="B330" s="133" t="s">
        <v>944</v>
      </c>
      <c r="C330" s="134" t="s">
        <v>1829</v>
      </c>
      <c r="D330" s="132">
        <f t="shared" ref="D330" si="121">+D331+D351+D365</f>
        <v>11662463.48</v>
      </c>
      <c r="E330" s="132">
        <f t="shared" ref="E330" si="122">+E331+E351+E365</f>
        <v>11942781.99</v>
      </c>
      <c r="F330" s="132">
        <f t="shared" si="108"/>
        <v>-280318.50999999978</v>
      </c>
      <c r="G330" s="74" t="s">
        <v>2120</v>
      </c>
      <c r="H330" s="247"/>
      <c r="I330" s="110"/>
      <c r="K330" s="106"/>
      <c r="M330" s="110"/>
    </row>
    <row r="331" spans="1:13" ht="18.75">
      <c r="A331" s="238"/>
      <c r="B331" s="159" t="s">
        <v>946</v>
      </c>
      <c r="C331" s="160" t="s">
        <v>1830</v>
      </c>
      <c r="D331" s="146">
        <f t="shared" ref="D331" si="123">+D332+D333+D334+D337+D338+D339+D340+D341+D342+D343+D344+D347</f>
        <v>11179927.460000001</v>
      </c>
      <c r="E331" s="146">
        <f t="shared" ref="E331" si="124">+E332+E333+E334+E337+E338+E339+E340+E341+E342+E343+E344+E347</f>
        <v>11408321.640000001</v>
      </c>
      <c r="F331" s="146">
        <f t="shared" si="108"/>
        <v>-228394.1799999997</v>
      </c>
      <c r="G331" s="74" t="s">
        <v>2120</v>
      </c>
      <c r="H331" s="247"/>
      <c r="I331" s="110"/>
      <c r="K331" s="106"/>
      <c r="M331" s="110"/>
    </row>
    <row r="332" spans="1:13" ht="18.75">
      <c r="A332" s="238"/>
      <c r="B332" s="113" t="s">
        <v>948</v>
      </c>
      <c r="C332" s="114" t="s">
        <v>1831</v>
      </c>
      <c r="D332" s="109">
        <f>+'Alimentazione CE Costi'!K368</f>
        <v>605076.77</v>
      </c>
      <c r="E332" s="109">
        <f>+'Alimentazione CE Costi'!N368</f>
        <v>605076.77</v>
      </c>
      <c r="F332" s="109">
        <f t="shared" si="108"/>
        <v>0</v>
      </c>
      <c r="G332" s="74"/>
      <c r="H332" s="247"/>
      <c r="I332" s="110"/>
      <c r="K332" s="106"/>
      <c r="M332" s="110"/>
    </row>
    <row r="333" spans="1:13" ht="18.75">
      <c r="A333" s="238"/>
      <c r="B333" s="113" t="s">
        <v>950</v>
      </c>
      <c r="C333" s="114" t="s">
        <v>1832</v>
      </c>
      <c r="D333" s="109">
        <f>+'Alimentazione CE Costi'!K369</f>
        <v>1966000</v>
      </c>
      <c r="E333" s="109">
        <f>+'Alimentazione CE Costi'!N369</f>
        <v>1966000</v>
      </c>
      <c r="F333" s="109">
        <f t="shared" si="108"/>
        <v>0</v>
      </c>
      <c r="G333" s="74"/>
      <c r="H333" s="247"/>
      <c r="I333" s="110"/>
      <c r="K333" s="106"/>
      <c r="M333" s="110"/>
    </row>
    <row r="334" spans="1:13" ht="18.75">
      <c r="A334" s="238"/>
      <c r="B334" s="150" t="s">
        <v>952</v>
      </c>
      <c r="C334" s="151" t="s">
        <v>1833</v>
      </c>
      <c r="D334" s="149">
        <f t="shared" ref="D334" si="125">+D335+D336</f>
        <v>917287.19000000006</v>
      </c>
      <c r="E334" s="149">
        <f t="shared" ref="E334" si="126">+E335+E336</f>
        <v>917287.19000000006</v>
      </c>
      <c r="F334" s="149">
        <f t="shared" si="108"/>
        <v>0</v>
      </c>
      <c r="G334" s="74" t="s">
        <v>2120</v>
      </c>
      <c r="H334" s="247"/>
      <c r="I334" s="110"/>
      <c r="K334" s="106"/>
      <c r="M334" s="110"/>
    </row>
    <row r="335" spans="1:13" ht="18.75">
      <c r="A335" s="238"/>
      <c r="B335" s="113" t="s">
        <v>954</v>
      </c>
      <c r="C335" s="114" t="s">
        <v>1834</v>
      </c>
      <c r="D335" s="109">
        <f>+'Alimentazione CE Costi'!K371</f>
        <v>202596.42</v>
      </c>
      <c r="E335" s="109">
        <f>+'Alimentazione CE Costi'!N371</f>
        <v>202596.42</v>
      </c>
      <c r="F335" s="109">
        <f t="shared" si="108"/>
        <v>0</v>
      </c>
      <c r="G335" s="74"/>
      <c r="H335" s="247"/>
      <c r="I335" s="110"/>
      <c r="K335" s="106"/>
      <c r="M335" s="110"/>
    </row>
    <row r="336" spans="1:13" ht="18.75">
      <c r="A336" s="238"/>
      <c r="B336" s="113" t="s">
        <v>956</v>
      </c>
      <c r="C336" s="114" t="s">
        <v>1835</v>
      </c>
      <c r="D336" s="109">
        <f>+'Alimentazione CE Costi'!K372</f>
        <v>714690.77</v>
      </c>
      <c r="E336" s="109">
        <f>+'Alimentazione CE Costi'!N372</f>
        <v>714690.77</v>
      </c>
      <c r="F336" s="109">
        <f t="shared" si="108"/>
        <v>0</v>
      </c>
      <c r="G336" s="74"/>
      <c r="H336" s="247"/>
      <c r="I336" s="110"/>
      <c r="K336" s="106"/>
      <c r="M336" s="110"/>
    </row>
    <row r="337" spans="1:13" ht="18.75">
      <c r="A337" s="238"/>
      <c r="B337" s="113" t="s">
        <v>958</v>
      </c>
      <c r="C337" s="114" t="s">
        <v>1836</v>
      </c>
      <c r="D337" s="109">
        <f>+'Alimentazione CE Costi'!K373</f>
        <v>2031664.13</v>
      </c>
      <c r="E337" s="109">
        <f>+'Alimentazione CE Costi'!N373</f>
        <v>2031664.13</v>
      </c>
      <c r="F337" s="109">
        <f t="shared" si="108"/>
        <v>0</v>
      </c>
      <c r="G337" s="74"/>
      <c r="H337" s="247"/>
      <c r="I337" s="110"/>
      <c r="K337" s="106"/>
      <c r="M337" s="110"/>
    </row>
    <row r="338" spans="1:13" ht="18.75">
      <c r="A338" s="238"/>
      <c r="B338" s="113" t="s">
        <v>960</v>
      </c>
      <c r="C338" s="114" t="s">
        <v>1837</v>
      </c>
      <c r="D338" s="109">
        <f>+'Alimentazione CE Costi'!K375+'Alimentazione CE Costi'!K376+'Alimentazione CE Costi'!K377</f>
        <v>0</v>
      </c>
      <c r="E338" s="109">
        <f>+'Alimentazione CE Costi'!N375+'Alimentazione CE Costi'!N376+'Alimentazione CE Costi'!N377</f>
        <v>0</v>
      </c>
      <c r="F338" s="109">
        <f t="shared" si="108"/>
        <v>0</v>
      </c>
      <c r="G338" s="74"/>
      <c r="H338" s="247"/>
      <c r="I338" s="110"/>
      <c r="K338" s="106"/>
      <c r="M338" s="110"/>
    </row>
    <row r="339" spans="1:13" ht="18.75">
      <c r="A339" s="238"/>
      <c r="B339" s="113" t="s">
        <v>965</v>
      </c>
      <c r="C339" s="114" t="s">
        <v>1838</v>
      </c>
      <c r="D339" s="109">
        <f>+'Alimentazione CE Costi'!K378</f>
        <v>307140.28999999998</v>
      </c>
      <c r="E339" s="109">
        <f>+'Alimentazione CE Costi'!N378</f>
        <v>317142.29000000004</v>
      </c>
      <c r="F339" s="109">
        <f t="shared" si="108"/>
        <v>-10002.000000000058</v>
      </c>
      <c r="G339" s="74"/>
      <c r="H339" s="247"/>
      <c r="I339" s="110"/>
      <c r="K339" s="106"/>
      <c r="M339" s="110"/>
    </row>
    <row r="340" spans="1:13" ht="18.75">
      <c r="A340" s="238"/>
      <c r="B340" s="113" t="s">
        <v>967</v>
      </c>
      <c r="C340" s="114" t="s">
        <v>1839</v>
      </c>
      <c r="D340" s="109">
        <f>+'Alimentazione CE Costi'!K379</f>
        <v>366208.14</v>
      </c>
      <c r="E340" s="109">
        <f>+'Alimentazione CE Costi'!N379</f>
        <v>366208.14</v>
      </c>
      <c r="F340" s="109">
        <f t="shared" si="108"/>
        <v>0</v>
      </c>
      <c r="G340" s="74"/>
      <c r="H340" s="247"/>
      <c r="I340" s="110"/>
      <c r="K340" s="106"/>
      <c r="M340" s="110"/>
    </row>
    <row r="341" spans="1:13" ht="18.75">
      <c r="A341" s="238"/>
      <c r="B341" s="113" t="s">
        <v>969</v>
      </c>
      <c r="C341" s="114" t="s">
        <v>1840</v>
      </c>
      <c r="D341" s="109">
        <f>+'Alimentazione CE Costi'!K381+'Alimentazione CE Costi'!K382</f>
        <v>96692.19</v>
      </c>
      <c r="E341" s="109">
        <f>+'Alimentazione CE Costi'!N381+'Alimentazione CE Costi'!N382</f>
        <v>96692.19</v>
      </c>
      <c r="F341" s="109">
        <f t="shared" si="108"/>
        <v>0</v>
      </c>
      <c r="G341" s="74"/>
      <c r="H341" s="247"/>
      <c r="I341" s="110"/>
      <c r="K341" s="106"/>
      <c r="M341" s="110"/>
    </row>
    <row r="342" spans="1:13" ht="18.75">
      <c r="A342" s="238"/>
      <c r="B342" s="113" t="s">
        <v>973</v>
      </c>
      <c r="C342" s="114" t="s">
        <v>1841</v>
      </c>
      <c r="D342" s="109">
        <f>+'Alimentazione CE Costi'!K383</f>
        <v>869112.75</v>
      </c>
      <c r="E342" s="109">
        <f>+'Alimentazione CE Costi'!N383</f>
        <v>869112.75</v>
      </c>
      <c r="F342" s="109">
        <f t="shared" si="108"/>
        <v>0</v>
      </c>
      <c r="G342" s="74"/>
      <c r="H342" s="247"/>
      <c r="I342" s="110"/>
      <c r="K342" s="106"/>
      <c r="M342" s="110"/>
    </row>
    <row r="343" spans="1:13" ht="18.75">
      <c r="A343" s="238"/>
      <c r="B343" s="113" t="s">
        <v>975</v>
      </c>
      <c r="C343" s="114" t="s">
        <v>1842</v>
      </c>
      <c r="D343" s="109">
        <f>+ROUND(SUM('Alimentazione CE Costi'!K385:K389),2)</f>
        <v>290189.34999999998</v>
      </c>
      <c r="E343" s="109">
        <f>+ROUND(SUM('Alimentazione CE Costi'!N385:N389),2)</f>
        <v>290189.34999999998</v>
      </c>
      <c r="F343" s="109">
        <f t="shared" si="108"/>
        <v>0</v>
      </c>
      <c r="G343" s="74"/>
      <c r="H343" s="247"/>
      <c r="I343" s="110"/>
      <c r="K343" s="106"/>
      <c r="M343" s="110"/>
    </row>
    <row r="344" spans="1:13" ht="18.75">
      <c r="A344" s="238"/>
      <c r="B344" s="150" t="s">
        <v>981</v>
      </c>
      <c r="C344" s="151" t="s">
        <v>1843</v>
      </c>
      <c r="D344" s="149">
        <f t="shared" ref="D344" si="127">+D345+D346</f>
        <v>79324.899999999994</v>
      </c>
      <c r="E344" s="149">
        <f t="shared" ref="E344" si="128">+E345+E346</f>
        <v>75324.899999999994</v>
      </c>
      <c r="F344" s="149">
        <f t="shared" si="108"/>
        <v>4000</v>
      </c>
      <c r="G344" s="74" t="s">
        <v>2120</v>
      </c>
      <c r="H344" s="247"/>
      <c r="I344" s="110"/>
      <c r="K344" s="106"/>
      <c r="M344" s="110"/>
    </row>
    <row r="345" spans="1:13" ht="18.75">
      <c r="A345" s="238"/>
      <c r="B345" s="115" t="s">
        <v>983</v>
      </c>
      <c r="C345" s="116" t="s">
        <v>1844</v>
      </c>
      <c r="D345" s="109">
        <f>+'Alimentazione CE Costi'!K391</f>
        <v>0</v>
      </c>
      <c r="E345" s="109">
        <f>+'Alimentazione CE Costi'!N391</f>
        <v>0</v>
      </c>
      <c r="F345" s="109">
        <f t="shared" si="108"/>
        <v>0</v>
      </c>
      <c r="G345" s="74"/>
      <c r="H345" s="247"/>
      <c r="I345" s="120"/>
      <c r="K345" s="106"/>
      <c r="M345" s="110"/>
    </row>
    <row r="346" spans="1:13" ht="25.5">
      <c r="A346" s="238"/>
      <c r="B346" s="115" t="s">
        <v>985</v>
      </c>
      <c r="C346" s="116" t="s">
        <v>1845</v>
      </c>
      <c r="D346" s="109">
        <f>+'Alimentazione CE Costi'!K392</f>
        <v>79324.899999999994</v>
      </c>
      <c r="E346" s="109">
        <f>+'Alimentazione CE Costi'!N392</f>
        <v>75324.899999999994</v>
      </c>
      <c r="F346" s="109">
        <f t="shared" si="108"/>
        <v>4000</v>
      </c>
      <c r="G346" s="74"/>
      <c r="H346" s="247"/>
      <c r="I346" s="110"/>
      <c r="K346" s="106"/>
      <c r="M346" s="110"/>
    </row>
    <row r="347" spans="1:13" ht="18.75">
      <c r="A347" s="238"/>
      <c r="B347" s="150" t="s">
        <v>987</v>
      </c>
      <c r="C347" s="151" t="s">
        <v>1846</v>
      </c>
      <c r="D347" s="149">
        <f t="shared" ref="D347" si="129">+D348+D349+D350</f>
        <v>3651231.75</v>
      </c>
      <c r="E347" s="149">
        <f t="shared" ref="E347" si="130">+E348+E349+E350</f>
        <v>3873623.93</v>
      </c>
      <c r="F347" s="149">
        <f t="shared" ref="F347:F410" si="131">+D347-E347</f>
        <v>-222392.18000000017</v>
      </c>
      <c r="G347" s="74" t="s">
        <v>2120</v>
      </c>
      <c r="H347" s="247"/>
      <c r="I347" s="110"/>
      <c r="K347" s="106"/>
      <c r="M347" s="110"/>
    </row>
    <row r="348" spans="1:13" ht="25.5">
      <c r="A348" s="238" t="s">
        <v>1532</v>
      </c>
      <c r="B348" s="115" t="s">
        <v>989</v>
      </c>
      <c r="C348" s="116" t="s">
        <v>1847</v>
      </c>
      <c r="D348" s="109">
        <f>+'Alimentazione CE Costi'!K394</f>
        <v>464997.64</v>
      </c>
      <c r="E348" s="109">
        <f>+'Alimentazione CE Costi'!N394</f>
        <v>465694.19</v>
      </c>
      <c r="F348" s="109">
        <f t="shared" si="131"/>
        <v>-696.54999999998836</v>
      </c>
      <c r="G348" s="74"/>
      <c r="H348" s="247"/>
      <c r="I348" s="110"/>
      <c r="K348" s="106"/>
      <c r="M348" s="110"/>
    </row>
    <row r="349" spans="1:13" ht="25.5">
      <c r="A349" s="238"/>
      <c r="B349" s="115" t="s">
        <v>991</v>
      </c>
      <c r="C349" s="116" t="s">
        <v>1848</v>
      </c>
      <c r="D349" s="109">
        <f>+'Alimentazione CE Costi'!K396+'Alimentazione CE Costi'!K397</f>
        <v>0</v>
      </c>
      <c r="E349" s="109">
        <f>+'Alimentazione CE Costi'!N396+'Alimentazione CE Costi'!N397</f>
        <v>0</v>
      </c>
      <c r="F349" s="109">
        <f t="shared" si="131"/>
        <v>0</v>
      </c>
      <c r="G349" s="74"/>
      <c r="H349" s="247"/>
      <c r="I349" s="110"/>
      <c r="K349" s="106"/>
      <c r="M349" s="110"/>
    </row>
    <row r="350" spans="1:13" ht="18.75">
      <c r="A350" s="238"/>
      <c r="B350" s="115" t="s">
        <v>995</v>
      </c>
      <c r="C350" s="116" t="s">
        <v>1849</v>
      </c>
      <c r="D350" s="109">
        <f>+ROUND(SUM('Alimentazione CE Costi'!K399:K413),2)</f>
        <v>3186234.11</v>
      </c>
      <c r="E350" s="109">
        <f>+ROUND(SUM('Alimentazione CE Costi'!N399:N413),2)</f>
        <v>3407929.74</v>
      </c>
      <c r="F350" s="109">
        <f t="shared" si="131"/>
        <v>-221695.63000000035</v>
      </c>
      <c r="G350" s="74"/>
      <c r="H350" s="247"/>
      <c r="I350" s="110"/>
      <c r="K350" s="106"/>
      <c r="M350" s="110"/>
    </row>
    <row r="351" spans="1:13" ht="25.5">
      <c r="A351" s="238"/>
      <c r="B351" s="159" t="s">
        <v>1011</v>
      </c>
      <c r="C351" s="160" t="s">
        <v>1850</v>
      </c>
      <c r="D351" s="146">
        <f t="shared" ref="D351" si="132">+D352+D353+D354+D361</f>
        <v>303586.02</v>
      </c>
      <c r="E351" s="146">
        <f t="shared" ref="E351" si="133">+E352+E353+E354+E361</f>
        <v>310486.02</v>
      </c>
      <c r="F351" s="146">
        <f t="shared" si="131"/>
        <v>-6900</v>
      </c>
      <c r="G351" s="74" t="s">
        <v>2120</v>
      </c>
      <c r="H351" s="247"/>
      <c r="I351" s="110"/>
      <c r="K351" s="106"/>
      <c r="M351" s="110"/>
    </row>
    <row r="352" spans="1:13" ht="25.5">
      <c r="A352" s="238" t="s">
        <v>1532</v>
      </c>
      <c r="B352" s="113" t="s">
        <v>1013</v>
      </c>
      <c r="C352" s="114" t="s">
        <v>1851</v>
      </c>
      <c r="D352" s="109">
        <f>+'Alimentazione CE Costi'!K415</f>
        <v>17000</v>
      </c>
      <c r="E352" s="109">
        <f>+'Alimentazione CE Costi'!N415</f>
        <v>17000</v>
      </c>
      <c r="F352" s="109">
        <f t="shared" si="131"/>
        <v>0</v>
      </c>
      <c r="G352" s="74"/>
      <c r="H352" s="247"/>
      <c r="I352" s="110"/>
      <c r="K352" s="106"/>
      <c r="M352" s="110"/>
    </row>
    <row r="353" spans="1:13" ht="25.5">
      <c r="A353" s="238"/>
      <c r="B353" s="113" t="s">
        <v>1015</v>
      </c>
      <c r="C353" s="114" t="s">
        <v>1852</v>
      </c>
      <c r="D353" s="109">
        <f>+'Alimentazione CE Costi'!K416</f>
        <v>0</v>
      </c>
      <c r="E353" s="109">
        <f>+'Alimentazione CE Costi'!N416</f>
        <v>0</v>
      </c>
      <c r="F353" s="109">
        <f t="shared" si="131"/>
        <v>0</v>
      </c>
      <c r="G353" s="74"/>
      <c r="H353" s="247"/>
      <c r="I353" s="110"/>
      <c r="K353" s="106"/>
      <c r="M353" s="110"/>
    </row>
    <row r="354" spans="1:13" ht="25.5">
      <c r="A354" s="238"/>
      <c r="B354" s="150" t="s">
        <v>1017</v>
      </c>
      <c r="C354" s="151" t="s">
        <v>1853</v>
      </c>
      <c r="D354" s="149">
        <f t="shared" ref="D354" si="134">SUM(D355:D360)</f>
        <v>286586.02</v>
      </c>
      <c r="E354" s="149">
        <f t="shared" ref="E354" si="135">SUM(E355:E360)</f>
        <v>293486.02</v>
      </c>
      <c r="F354" s="149">
        <f t="shared" si="131"/>
        <v>-6900</v>
      </c>
      <c r="G354" s="74" t="s">
        <v>2120</v>
      </c>
      <c r="H354" s="247"/>
      <c r="I354" s="110"/>
      <c r="K354" s="106"/>
      <c r="M354" s="110"/>
    </row>
    <row r="355" spans="1:13" ht="18.75">
      <c r="A355" s="238"/>
      <c r="B355" s="115" t="s">
        <v>1019</v>
      </c>
      <c r="C355" s="116" t="s">
        <v>1854</v>
      </c>
      <c r="D355" s="109">
        <f>+'Alimentazione CE Costi'!K419+'Alimentazione CE Costi'!K420+'Alimentazione CE Costi'!K421+'Alimentazione CE Costi'!K422+'Alimentazione CE Costi'!K423</f>
        <v>12484.869999999999</v>
      </c>
      <c r="E355" s="109">
        <f>+'Alimentazione CE Costi'!N419+'Alimentazione CE Costi'!N420+'Alimentazione CE Costi'!N421+'Alimentazione CE Costi'!N422+'Alimentazione CE Costi'!N423</f>
        <v>11884.869999999999</v>
      </c>
      <c r="F355" s="109">
        <f t="shared" si="131"/>
        <v>600</v>
      </c>
      <c r="G355" s="74"/>
      <c r="H355" s="247"/>
      <c r="I355" s="110"/>
      <c r="K355" s="106"/>
      <c r="M355" s="110"/>
    </row>
    <row r="356" spans="1:13" ht="25.5">
      <c r="A356" s="238"/>
      <c r="B356" s="115" t="s">
        <v>1026</v>
      </c>
      <c r="C356" s="116" t="s">
        <v>1855</v>
      </c>
      <c r="D356" s="109">
        <f>+'Alimentazione CE Costi'!K424</f>
        <v>0</v>
      </c>
      <c r="E356" s="109">
        <f>+'Alimentazione CE Costi'!N424</f>
        <v>0</v>
      </c>
      <c r="F356" s="109">
        <f t="shared" si="131"/>
        <v>0</v>
      </c>
      <c r="G356" s="74"/>
      <c r="H356" s="247"/>
      <c r="I356" s="110"/>
      <c r="K356" s="106"/>
      <c r="M356" s="110"/>
    </row>
    <row r="357" spans="1:13" ht="25.5">
      <c r="A357" s="238"/>
      <c r="B357" s="115" t="s">
        <v>1028</v>
      </c>
      <c r="C357" s="116" t="s">
        <v>1856</v>
      </c>
      <c r="D357" s="109">
        <f>+'Alimentazione CE Costi'!K425</f>
        <v>0</v>
      </c>
      <c r="E357" s="109">
        <f>+'Alimentazione CE Costi'!N425</f>
        <v>0</v>
      </c>
      <c r="F357" s="109">
        <f t="shared" si="131"/>
        <v>0</v>
      </c>
      <c r="G357" s="74"/>
      <c r="H357" s="247"/>
      <c r="I357" s="110"/>
      <c r="K357" s="106"/>
      <c r="M357" s="110"/>
    </row>
    <row r="358" spans="1:13" ht="18.75">
      <c r="A358" s="238"/>
      <c r="B358" s="115" t="s">
        <v>1030</v>
      </c>
      <c r="C358" s="116" t="s">
        <v>1857</v>
      </c>
      <c r="D358" s="109">
        <f>+'Alimentazione CE Costi'!K426</f>
        <v>243101.15</v>
      </c>
      <c r="E358" s="109">
        <f>+'Alimentazione CE Costi'!N426</f>
        <v>243101.15000000002</v>
      </c>
      <c r="F358" s="109">
        <f t="shared" si="131"/>
        <v>0</v>
      </c>
      <c r="G358" s="74"/>
      <c r="H358" s="247"/>
      <c r="I358" s="110"/>
      <c r="K358" s="106"/>
      <c r="M358" s="110"/>
    </row>
    <row r="359" spans="1:13" ht="25.5">
      <c r="A359" s="238"/>
      <c r="B359" s="115" t="s">
        <v>1032</v>
      </c>
      <c r="C359" s="116" t="s">
        <v>1858</v>
      </c>
      <c r="D359" s="119">
        <f>+SUM('Alimentazione CE Costi'!K428:K432)</f>
        <v>31000</v>
      </c>
      <c r="E359" s="119">
        <f>+SUM('Alimentazione CE Costi'!N428:N432)</f>
        <v>38500</v>
      </c>
      <c r="F359" s="119">
        <f t="shared" si="131"/>
        <v>-7500</v>
      </c>
      <c r="G359" s="74"/>
      <c r="H359" s="247"/>
      <c r="I359" s="110"/>
      <c r="K359" s="106"/>
      <c r="M359" s="110"/>
    </row>
    <row r="360" spans="1:13" ht="51">
      <c r="A360" s="238"/>
      <c r="B360" s="115" t="s">
        <v>1038</v>
      </c>
      <c r="C360" s="116" t="s">
        <v>1859</v>
      </c>
      <c r="D360" s="109">
        <f>+'Alimentazione CE Costi'!K433</f>
        <v>0</v>
      </c>
      <c r="E360" s="109">
        <f>+'Alimentazione CE Costi'!N433</f>
        <v>0</v>
      </c>
      <c r="F360" s="109">
        <f t="shared" si="131"/>
        <v>0</v>
      </c>
      <c r="G360" s="74"/>
      <c r="H360" s="247"/>
      <c r="I360" s="110"/>
      <c r="K360" s="106"/>
      <c r="M360" s="110"/>
    </row>
    <row r="361" spans="1:13" ht="25.5">
      <c r="A361" s="238"/>
      <c r="B361" s="150" t="s">
        <v>1040</v>
      </c>
      <c r="C361" s="151" t="s">
        <v>1860</v>
      </c>
      <c r="D361" s="149">
        <f t="shared" ref="D361" si="136">SUM(D362:D364)</f>
        <v>0</v>
      </c>
      <c r="E361" s="149">
        <f t="shared" ref="E361" si="137">SUM(E362:E364)</f>
        <v>0</v>
      </c>
      <c r="F361" s="149">
        <f t="shared" si="131"/>
        <v>0</v>
      </c>
      <c r="G361" s="74" t="s">
        <v>2120</v>
      </c>
      <c r="H361" s="247"/>
      <c r="I361" s="110"/>
      <c r="K361" s="106"/>
      <c r="M361" s="110"/>
    </row>
    <row r="362" spans="1:13" ht="38.25">
      <c r="A362" s="238" t="s">
        <v>1532</v>
      </c>
      <c r="B362" s="115" t="s">
        <v>1042</v>
      </c>
      <c r="C362" s="116" t="s">
        <v>1861</v>
      </c>
      <c r="D362" s="109">
        <f>+'Alimentazione CE Costi'!K435</f>
        <v>0</v>
      </c>
      <c r="E362" s="109">
        <f>+'Alimentazione CE Costi'!N435</f>
        <v>0</v>
      </c>
      <c r="F362" s="109">
        <f t="shared" si="131"/>
        <v>0</v>
      </c>
      <c r="G362" s="74"/>
      <c r="H362" s="247"/>
      <c r="I362" s="110"/>
      <c r="K362" s="106"/>
      <c r="M362" s="110"/>
    </row>
    <row r="363" spans="1:13" ht="38.25">
      <c r="A363" s="238"/>
      <c r="B363" s="115" t="s">
        <v>1044</v>
      </c>
      <c r="C363" s="116" t="s">
        <v>1862</v>
      </c>
      <c r="D363" s="109">
        <f>+'Alimentazione CE Costi'!K436</f>
        <v>0</v>
      </c>
      <c r="E363" s="109">
        <f>+'Alimentazione CE Costi'!N436</f>
        <v>0</v>
      </c>
      <c r="F363" s="109">
        <f t="shared" si="131"/>
        <v>0</v>
      </c>
      <c r="G363" s="74"/>
      <c r="H363" s="247"/>
      <c r="I363" s="110"/>
      <c r="K363" s="106"/>
      <c r="M363" s="110"/>
    </row>
    <row r="364" spans="1:13" ht="38.25">
      <c r="A364" s="238" t="s">
        <v>1581</v>
      </c>
      <c r="B364" s="115" t="s">
        <v>1046</v>
      </c>
      <c r="C364" s="116" t="s">
        <v>1863</v>
      </c>
      <c r="D364" s="109">
        <f>+'Alimentazione CE Costi'!K437</f>
        <v>0</v>
      </c>
      <c r="E364" s="109">
        <f>+'Alimentazione CE Costi'!N437</f>
        <v>0</v>
      </c>
      <c r="F364" s="109">
        <f t="shared" si="131"/>
        <v>0</v>
      </c>
      <c r="G364" s="74"/>
      <c r="H364" s="247"/>
      <c r="I364" s="110"/>
      <c r="K364" s="106"/>
      <c r="M364" s="110"/>
    </row>
    <row r="365" spans="1:13" ht="18.75">
      <c r="A365" s="238"/>
      <c r="B365" s="159" t="s">
        <v>1048</v>
      </c>
      <c r="C365" s="160" t="s">
        <v>1864</v>
      </c>
      <c r="D365" s="146">
        <f t="shared" ref="D365" si="138">+D366+D367</f>
        <v>178950</v>
      </c>
      <c r="E365" s="146">
        <f t="shared" ref="E365" si="139">+E366+E367</f>
        <v>223974.33000000002</v>
      </c>
      <c r="F365" s="146">
        <f t="shared" si="131"/>
        <v>-45024.330000000016</v>
      </c>
      <c r="G365" s="74" t="s">
        <v>2120</v>
      </c>
      <c r="H365" s="247"/>
      <c r="I365" s="110"/>
      <c r="K365" s="106"/>
      <c r="M365" s="110"/>
    </row>
    <row r="366" spans="1:13" ht="18.75">
      <c r="A366" s="238"/>
      <c r="B366" s="113" t="s">
        <v>1050</v>
      </c>
      <c r="C366" s="114" t="s">
        <v>1865</v>
      </c>
      <c r="D366" s="109">
        <f>+'Alimentazione CE Costi'!K439</f>
        <v>19000</v>
      </c>
      <c r="E366" s="109">
        <f>+'Alimentazione CE Costi'!N439</f>
        <v>19000</v>
      </c>
      <c r="F366" s="109">
        <f t="shared" si="131"/>
        <v>0</v>
      </c>
      <c r="G366" s="74"/>
      <c r="H366" s="247"/>
      <c r="I366" s="110"/>
      <c r="K366" s="106"/>
      <c r="M366" s="110"/>
    </row>
    <row r="367" spans="1:13" ht="18.75">
      <c r="A367" s="238"/>
      <c r="B367" s="113" t="s">
        <v>1052</v>
      </c>
      <c r="C367" s="114" t="s">
        <v>1866</v>
      </c>
      <c r="D367" s="109">
        <f>+'Alimentazione CE Costi'!K440</f>
        <v>159950</v>
      </c>
      <c r="E367" s="109">
        <f>+'Alimentazione CE Costi'!N440</f>
        <v>204974.33000000002</v>
      </c>
      <c r="F367" s="109">
        <f t="shared" si="131"/>
        <v>-45024.330000000016</v>
      </c>
      <c r="G367" s="74"/>
      <c r="H367" s="247"/>
      <c r="I367" s="110"/>
      <c r="K367" s="106"/>
      <c r="M367" s="110"/>
    </row>
    <row r="368" spans="1:13" ht="25.5">
      <c r="A368" s="238"/>
      <c r="B368" s="138" t="s">
        <v>1867</v>
      </c>
      <c r="C368" s="139" t="s">
        <v>1868</v>
      </c>
      <c r="D368" s="140">
        <f t="shared" ref="D368" si="140">SUM(D369:D375)</f>
        <v>2089208.98</v>
      </c>
      <c r="E368" s="140">
        <f t="shared" ref="E368" si="141">SUM(E369:E375)</f>
        <v>2103157.5100000002</v>
      </c>
      <c r="F368" s="140">
        <f t="shared" si="131"/>
        <v>-13948.530000000261</v>
      </c>
      <c r="G368" s="74" t="s">
        <v>2120</v>
      </c>
      <c r="H368" s="247"/>
      <c r="I368" s="110"/>
      <c r="K368" s="106"/>
      <c r="M368" s="110"/>
    </row>
    <row r="369" spans="1:13" ht="25.5">
      <c r="A369" s="238"/>
      <c r="B369" s="111" t="s">
        <v>1055</v>
      </c>
      <c r="C369" s="112" t="s">
        <v>1869</v>
      </c>
      <c r="D369" s="109">
        <f>+'Alimentazione CE Costi'!K442</f>
        <v>63366</v>
      </c>
      <c r="E369" s="109">
        <f>+'Alimentazione CE Costi'!N442</f>
        <v>70000</v>
      </c>
      <c r="F369" s="109">
        <f t="shared" si="131"/>
        <v>-6634</v>
      </c>
      <c r="G369" s="74"/>
      <c r="H369" s="247"/>
      <c r="I369" s="110"/>
      <c r="K369" s="106"/>
      <c r="M369" s="110"/>
    </row>
    <row r="370" spans="1:13" ht="25.5">
      <c r="A370" s="238"/>
      <c r="B370" s="111" t="s">
        <v>1057</v>
      </c>
      <c r="C370" s="112" t="s">
        <v>1870</v>
      </c>
      <c r="D370" s="109">
        <f>+'Alimentazione CE Costi'!K444+'Alimentazione CE Costi'!K445+'Alimentazione CE Costi'!K446</f>
        <v>209378</v>
      </c>
      <c r="E370" s="109">
        <f>+'Alimentazione CE Costi'!N444+'Alimentazione CE Costi'!N445+'Alimentazione CE Costi'!N446</f>
        <v>230088</v>
      </c>
      <c r="F370" s="109">
        <f t="shared" si="131"/>
        <v>-20710</v>
      </c>
      <c r="G370" s="74"/>
      <c r="H370" s="247"/>
      <c r="I370" s="110"/>
      <c r="K370" s="106"/>
      <c r="M370" s="110"/>
    </row>
    <row r="371" spans="1:13" ht="25.5">
      <c r="A371" s="238"/>
      <c r="B371" s="111" t="s">
        <v>1062</v>
      </c>
      <c r="C371" s="112" t="s">
        <v>1871</v>
      </c>
      <c r="D371" s="109">
        <f>+'Alimentazione CE Costi'!K447</f>
        <v>1593211.75</v>
      </c>
      <c r="E371" s="109">
        <f>+'Alimentazione CE Costi'!N447</f>
        <v>1570166.75</v>
      </c>
      <c r="F371" s="109">
        <f t="shared" si="131"/>
        <v>23045</v>
      </c>
      <c r="G371" s="74"/>
      <c r="H371" s="247"/>
      <c r="I371" s="110"/>
      <c r="K371" s="106"/>
      <c r="M371" s="110"/>
    </row>
    <row r="372" spans="1:13" ht="18.75">
      <c r="A372" s="238"/>
      <c r="B372" s="111" t="s">
        <v>1064</v>
      </c>
      <c r="C372" s="112" t="s">
        <v>1872</v>
      </c>
      <c r="D372" s="109">
        <f>+'Alimentazione CE Costi'!K448</f>
        <v>0</v>
      </c>
      <c r="E372" s="109">
        <f>+'Alimentazione CE Costi'!N448</f>
        <v>0</v>
      </c>
      <c r="F372" s="109">
        <f t="shared" si="131"/>
        <v>0</v>
      </c>
      <c r="G372" s="74"/>
      <c r="H372" s="247"/>
      <c r="I372" s="110"/>
      <c r="K372" s="106"/>
      <c r="M372" s="110"/>
    </row>
    <row r="373" spans="1:13" ht="18.75">
      <c r="A373" s="238"/>
      <c r="B373" s="111" t="s">
        <v>1066</v>
      </c>
      <c r="C373" s="112" t="s">
        <v>1873</v>
      </c>
      <c r="D373" s="109">
        <f>+'Alimentazione CE Costi'!K449</f>
        <v>3501.11</v>
      </c>
      <c r="E373" s="109">
        <f>+'Alimentazione CE Costi'!N449</f>
        <v>3501.36</v>
      </c>
      <c r="F373" s="109">
        <f t="shared" si="131"/>
        <v>-0.25</v>
      </c>
      <c r="G373" s="74"/>
      <c r="H373" s="247"/>
      <c r="I373" s="110"/>
      <c r="K373" s="106"/>
      <c r="M373" s="110"/>
    </row>
    <row r="374" spans="1:13" ht="18.75">
      <c r="A374" s="238"/>
      <c r="B374" s="111" t="s">
        <v>1068</v>
      </c>
      <c r="C374" s="112" t="s">
        <v>1874</v>
      </c>
      <c r="D374" s="109">
        <f>+'Alimentazione CE Costi'!K451+'Alimentazione CE Costi'!K452+'Alimentazione CE Costi'!K453</f>
        <v>219752.12</v>
      </c>
      <c r="E374" s="109">
        <f>+'Alimentazione CE Costi'!N451+'Alimentazione CE Costi'!N452+'Alimentazione CE Costi'!N453</f>
        <v>229401.4</v>
      </c>
      <c r="F374" s="109">
        <f t="shared" si="131"/>
        <v>-9649.2799999999988</v>
      </c>
      <c r="G374" s="74"/>
      <c r="H374" s="247"/>
      <c r="I374" s="110"/>
      <c r="K374" s="106"/>
      <c r="M374" s="110"/>
    </row>
    <row r="375" spans="1:13" ht="25.5">
      <c r="A375" s="243" t="s">
        <v>1532</v>
      </c>
      <c r="B375" s="111" t="s">
        <v>1072</v>
      </c>
      <c r="C375" s="112" t="s">
        <v>1875</v>
      </c>
      <c r="D375" s="109">
        <f>+'Alimentazione CE Costi'!K454</f>
        <v>0</v>
      </c>
      <c r="E375" s="109">
        <f>+'Alimentazione CE Costi'!N454</f>
        <v>0</v>
      </c>
      <c r="F375" s="109">
        <f t="shared" si="131"/>
        <v>0</v>
      </c>
      <c r="G375" s="74"/>
      <c r="H375" s="247"/>
      <c r="I375" s="110"/>
      <c r="K375" s="106"/>
      <c r="M375" s="110"/>
    </row>
    <row r="376" spans="1:13" ht="18.75">
      <c r="A376" s="238"/>
      <c r="B376" s="138" t="s">
        <v>1073</v>
      </c>
      <c r="C376" s="139" t="s">
        <v>1876</v>
      </c>
      <c r="D376" s="140">
        <f t="shared" ref="D376" si="142">+D377+D378+D381+D384+D385</f>
        <v>1502296.483</v>
      </c>
      <c r="E376" s="140">
        <f t="shared" ref="E376" si="143">+E377+E378+E381+E384+E385</f>
        <v>1951296.48</v>
      </c>
      <c r="F376" s="140">
        <f t="shared" si="131"/>
        <v>-448999.99699999997</v>
      </c>
      <c r="G376" s="74" t="s">
        <v>2120</v>
      </c>
      <c r="H376" s="247"/>
      <c r="I376" s="110"/>
      <c r="K376" s="106"/>
      <c r="M376" s="110"/>
    </row>
    <row r="377" spans="1:13" ht="18.75">
      <c r="A377" s="238"/>
      <c r="B377" s="111" t="s">
        <v>1075</v>
      </c>
      <c r="C377" s="112" t="s">
        <v>1877</v>
      </c>
      <c r="D377" s="109">
        <f>+'Alimentazione CE Costi'!K457+'Alimentazione CE Costi'!K458</f>
        <v>36355.96</v>
      </c>
      <c r="E377" s="109">
        <f>+'Alimentazione CE Costi'!N457+'Alimentazione CE Costi'!N458</f>
        <v>36355.96</v>
      </c>
      <c r="F377" s="109">
        <f t="shared" si="131"/>
        <v>0</v>
      </c>
      <c r="G377" s="74"/>
      <c r="H377" s="247"/>
      <c r="I377" s="110"/>
      <c r="K377" s="106"/>
      <c r="M377" s="110"/>
    </row>
    <row r="378" spans="1:13" ht="18.75">
      <c r="A378" s="238"/>
      <c r="B378" s="133" t="s">
        <v>1079</v>
      </c>
      <c r="C378" s="134" t="s">
        <v>1878</v>
      </c>
      <c r="D378" s="132">
        <f t="shared" ref="D378" si="144">+D379+D380</f>
        <v>1142116.08</v>
      </c>
      <c r="E378" s="132">
        <f t="shared" ref="E378" si="145">+E379+E380</f>
        <v>1563116.08</v>
      </c>
      <c r="F378" s="132">
        <f t="shared" si="131"/>
        <v>-421000</v>
      </c>
      <c r="G378" s="74" t="s">
        <v>2120</v>
      </c>
      <c r="H378" s="247"/>
      <c r="I378" s="110"/>
      <c r="K378" s="106"/>
      <c r="M378" s="110"/>
    </row>
    <row r="379" spans="1:13" ht="18.75">
      <c r="A379" s="238"/>
      <c r="B379" s="113" t="s">
        <v>1081</v>
      </c>
      <c r="C379" s="114" t="s">
        <v>1879</v>
      </c>
      <c r="D379" s="109">
        <f>+'Alimentazione CE Costi'!K460</f>
        <v>930546.64</v>
      </c>
      <c r="E379" s="109">
        <f>+'Alimentazione CE Costi'!N460</f>
        <v>1365546.6400000001</v>
      </c>
      <c r="F379" s="109">
        <f t="shared" si="131"/>
        <v>-435000.00000000012</v>
      </c>
      <c r="G379" s="74"/>
      <c r="H379" s="247"/>
      <c r="I379" s="110"/>
      <c r="K379" s="106"/>
      <c r="M379" s="110"/>
    </row>
    <row r="380" spans="1:13" ht="18.75">
      <c r="A380" s="238"/>
      <c r="B380" s="113" t="s">
        <v>1083</v>
      </c>
      <c r="C380" s="114" t="s">
        <v>1880</v>
      </c>
      <c r="D380" s="109">
        <f>+ROUND(SUM('Alimentazione CE Costi'!K462:K465),2)</f>
        <v>211569.44</v>
      </c>
      <c r="E380" s="109">
        <f>+ROUND(SUM('Alimentazione CE Costi'!N462:N465),2)</f>
        <v>197569.44</v>
      </c>
      <c r="F380" s="109">
        <f t="shared" si="131"/>
        <v>14000</v>
      </c>
      <c r="G380" s="74"/>
      <c r="H380" s="247"/>
      <c r="I380" s="110"/>
      <c r="K380" s="106"/>
      <c r="M380" s="110"/>
    </row>
    <row r="381" spans="1:13" ht="18.75">
      <c r="A381" s="238"/>
      <c r="B381" s="133" t="s">
        <v>1089</v>
      </c>
      <c r="C381" s="134" t="s">
        <v>1881</v>
      </c>
      <c r="D381" s="132">
        <f t="shared" ref="D381" si="146">+D382+D383</f>
        <v>72000</v>
      </c>
      <c r="E381" s="132">
        <f t="shared" ref="E381" si="147">+E382+E383</f>
        <v>100000</v>
      </c>
      <c r="F381" s="132">
        <f t="shared" si="131"/>
        <v>-28000</v>
      </c>
      <c r="G381" s="74" t="s">
        <v>2120</v>
      </c>
      <c r="H381" s="247"/>
      <c r="I381" s="110"/>
      <c r="K381" s="106"/>
      <c r="M381" s="110"/>
    </row>
    <row r="382" spans="1:13" ht="18.75">
      <c r="A382" s="238"/>
      <c r="B382" s="113" t="s">
        <v>1091</v>
      </c>
      <c r="C382" s="114" t="s">
        <v>1882</v>
      </c>
      <c r="D382" s="109">
        <f>+'Alimentazione CE Costi'!K468+'Alimentazione CE Costi'!K469</f>
        <v>72000</v>
      </c>
      <c r="E382" s="109">
        <f>+'Alimentazione CE Costi'!N468+'Alimentazione CE Costi'!N469</f>
        <v>100000</v>
      </c>
      <c r="F382" s="109">
        <f t="shared" si="131"/>
        <v>-28000</v>
      </c>
      <c r="G382" s="74"/>
      <c r="H382" s="247"/>
      <c r="I382" s="110"/>
      <c r="K382" s="106"/>
      <c r="M382" s="110"/>
    </row>
    <row r="383" spans="1:13" ht="18.75">
      <c r="A383" s="238"/>
      <c r="B383" s="113" t="s">
        <v>1095</v>
      </c>
      <c r="C383" s="114" t="s">
        <v>1883</v>
      </c>
      <c r="D383" s="109">
        <f>+'Alimentazione CE Costi'!K471+'Alimentazione CE Costi'!K472</f>
        <v>0</v>
      </c>
      <c r="E383" s="109">
        <f>+'Alimentazione CE Costi'!N471+'Alimentazione CE Costi'!N472</f>
        <v>0</v>
      </c>
      <c r="F383" s="109">
        <f t="shared" si="131"/>
        <v>0</v>
      </c>
      <c r="G383" s="74"/>
      <c r="H383" s="247"/>
      <c r="I383" s="110"/>
      <c r="K383" s="106"/>
      <c r="M383" s="110"/>
    </row>
    <row r="384" spans="1:13" ht="18.75">
      <c r="A384" s="240"/>
      <c r="B384" s="111" t="s">
        <v>1097</v>
      </c>
      <c r="C384" s="112" t="s">
        <v>1884</v>
      </c>
      <c r="D384" s="109">
        <f>+'Alimentazione CE Costi'!K473</f>
        <v>251824.443</v>
      </c>
      <c r="E384" s="109">
        <f>+'Alimentazione CE Costi'!N473</f>
        <v>251824.44</v>
      </c>
      <c r="F384" s="109">
        <f t="shared" si="131"/>
        <v>2.9999999969732016E-3</v>
      </c>
      <c r="G384" s="387"/>
      <c r="H384" s="247"/>
      <c r="I384" s="110"/>
      <c r="K384" s="106"/>
      <c r="M384" s="110"/>
    </row>
    <row r="385" spans="1:13" ht="25.5">
      <c r="A385" s="244" t="s">
        <v>1532</v>
      </c>
      <c r="B385" s="111" t="s">
        <v>1099</v>
      </c>
      <c r="C385" s="112" t="s">
        <v>1885</v>
      </c>
      <c r="D385" s="109">
        <f>+'Alimentazione CE Costi'!K474</f>
        <v>0</v>
      </c>
      <c r="E385" s="109">
        <f>+'Alimentazione CE Costi'!N474</f>
        <v>0</v>
      </c>
      <c r="F385" s="109">
        <f t="shared" si="131"/>
        <v>0</v>
      </c>
      <c r="G385" s="387"/>
      <c r="H385" s="247"/>
      <c r="I385" s="110"/>
      <c r="K385" s="106"/>
      <c r="M385" s="110"/>
    </row>
    <row r="386" spans="1:13" ht="18.75">
      <c r="A386" s="238"/>
      <c r="B386" s="161" t="s">
        <v>1886</v>
      </c>
      <c r="C386" s="162" t="s">
        <v>1887</v>
      </c>
      <c r="D386" s="163">
        <f t="shared" ref="D386" si="148">+D387+D401+D410+D419</f>
        <v>46055885.109999985</v>
      </c>
      <c r="E386" s="163">
        <f t="shared" ref="E386" si="149">+E387+E401+E410+E419</f>
        <v>46347794.68</v>
      </c>
      <c r="F386" s="163">
        <f t="shared" si="131"/>
        <v>-291909.5700000152</v>
      </c>
      <c r="G386" s="74" t="s">
        <v>2120</v>
      </c>
      <c r="H386" s="247"/>
      <c r="I386" s="110"/>
      <c r="K386" s="106"/>
      <c r="M386" s="110"/>
    </row>
    <row r="387" spans="1:13" ht="18.75">
      <c r="A387" s="238"/>
      <c r="B387" s="138" t="s">
        <v>1101</v>
      </c>
      <c r="C387" s="139" t="s">
        <v>1888</v>
      </c>
      <c r="D387" s="140">
        <f t="shared" ref="D387" si="150">+D388+D397</f>
        <v>37091683.959999993</v>
      </c>
      <c r="E387" s="140">
        <f t="shared" ref="E387" si="151">+E388+E397</f>
        <v>37275428.340000004</v>
      </c>
      <c r="F387" s="140">
        <f t="shared" si="131"/>
        <v>-183744.38000001013</v>
      </c>
      <c r="G387" s="74" t="s">
        <v>2120</v>
      </c>
      <c r="H387" s="247"/>
      <c r="I387" s="110"/>
      <c r="K387" s="106"/>
      <c r="M387" s="110"/>
    </row>
    <row r="388" spans="1:13" ht="18.75">
      <c r="A388" s="238"/>
      <c r="B388" s="133" t="s">
        <v>1103</v>
      </c>
      <c r="C388" s="134" t="s">
        <v>1889</v>
      </c>
      <c r="D388" s="132">
        <f t="shared" ref="D388" si="152">+D389+D393</f>
        <v>18231524.43</v>
      </c>
      <c r="E388" s="132">
        <f t="shared" ref="E388" si="153">+E389+E393</f>
        <v>18166253.300000001</v>
      </c>
      <c r="F388" s="132">
        <f t="shared" si="131"/>
        <v>65271.129999998957</v>
      </c>
      <c r="G388" s="74" t="s">
        <v>2120</v>
      </c>
      <c r="H388" s="247"/>
      <c r="I388" s="110"/>
      <c r="K388" s="106"/>
      <c r="M388" s="110"/>
    </row>
    <row r="389" spans="1:13" ht="18.75">
      <c r="A389" s="238"/>
      <c r="B389" s="144" t="s">
        <v>1105</v>
      </c>
      <c r="C389" s="145" t="s">
        <v>1890</v>
      </c>
      <c r="D389" s="146">
        <f t="shared" ref="D389" si="154">SUM(D390:D392)</f>
        <v>15664916.710000001</v>
      </c>
      <c r="E389" s="146">
        <f t="shared" ref="E389" si="155">SUM(E390:E392)</f>
        <v>15622286.860000001</v>
      </c>
      <c r="F389" s="146">
        <f t="shared" si="131"/>
        <v>42629.849999999627</v>
      </c>
      <c r="G389" s="74" t="s">
        <v>2120</v>
      </c>
      <c r="H389" s="247"/>
      <c r="I389" s="110"/>
      <c r="K389" s="106"/>
      <c r="M389" s="110"/>
    </row>
    <row r="390" spans="1:13" ht="25.5">
      <c r="A390" s="238"/>
      <c r="B390" s="113" t="s">
        <v>1107</v>
      </c>
      <c r="C390" s="114" t="s">
        <v>1891</v>
      </c>
      <c r="D390" s="109">
        <f>+ROUND(SUM('Alimentazione CE Costi'!K479:K490),2)</f>
        <v>14281485.560000001</v>
      </c>
      <c r="E390" s="109">
        <f>+ROUND(SUM('Alimentazione CE Costi'!N479:N490),2)</f>
        <v>13989520.560000001</v>
      </c>
      <c r="F390" s="109">
        <f t="shared" si="131"/>
        <v>291965</v>
      </c>
      <c r="G390" s="74"/>
      <c r="H390" s="247"/>
      <c r="I390" s="110"/>
      <c r="K390" s="106"/>
      <c r="M390" s="110"/>
    </row>
    <row r="391" spans="1:13" ht="25.5">
      <c r="A391" s="238"/>
      <c r="B391" s="113" t="s">
        <v>1125</v>
      </c>
      <c r="C391" s="114" t="s">
        <v>1892</v>
      </c>
      <c r="D391" s="109">
        <f>+ROUND(SUM('Alimentazione CE Costi'!K492:K503),2)</f>
        <v>1383431.15</v>
      </c>
      <c r="E391" s="109">
        <f>+ROUND(SUM('Alimentazione CE Costi'!N492:N503),2)</f>
        <v>1632766.3</v>
      </c>
      <c r="F391" s="109">
        <f t="shared" si="131"/>
        <v>-249335.15000000014</v>
      </c>
      <c r="G391" s="74"/>
      <c r="H391" s="247"/>
      <c r="I391" s="110"/>
      <c r="K391" s="106"/>
      <c r="M391" s="110"/>
    </row>
    <row r="392" spans="1:13" ht="18.75">
      <c r="A392" s="238"/>
      <c r="B392" s="113" t="s">
        <v>1127</v>
      </c>
      <c r="C392" s="114" t="s">
        <v>1893</v>
      </c>
      <c r="D392" s="109">
        <f>+'Alimentazione CE Costi'!K504</f>
        <v>0</v>
      </c>
      <c r="E392" s="109">
        <f>+'Alimentazione CE Costi'!N504</f>
        <v>0</v>
      </c>
      <c r="F392" s="109">
        <f t="shared" si="131"/>
        <v>0</v>
      </c>
      <c r="G392" s="74"/>
      <c r="H392" s="247"/>
      <c r="I392" s="110"/>
      <c r="K392" s="106"/>
      <c r="M392" s="110"/>
    </row>
    <row r="393" spans="1:13" ht="18.75">
      <c r="A393" s="238"/>
      <c r="B393" s="144" t="s">
        <v>1129</v>
      </c>
      <c r="C393" s="145" t="s">
        <v>1894</v>
      </c>
      <c r="D393" s="146">
        <f t="shared" ref="D393" si="156">SUM(D394:D396)</f>
        <v>2566607.7200000002</v>
      </c>
      <c r="E393" s="146">
        <f t="shared" ref="E393" si="157">SUM(E394:E396)</f>
        <v>2543966.44</v>
      </c>
      <c r="F393" s="146">
        <f t="shared" si="131"/>
        <v>22641.280000000261</v>
      </c>
      <c r="G393" s="74" t="s">
        <v>2120</v>
      </c>
      <c r="H393" s="247"/>
      <c r="I393" s="110"/>
      <c r="K393" s="106"/>
      <c r="M393" s="110"/>
    </row>
    <row r="394" spans="1:13" ht="25.5">
      <c r="A394" s="238"/>
      <c r="B394" s="113" t="s">
        <v>1131</v>
      </c>
      <c r="C394" s="114" t="s">
        <v>1895</v>
      </c>
      <c r="D394" s="109">
        <f>+ROUND(SUM('Alimentazione CE Costi'!K507:K515),2)</f>
        <v>2385787.08</v>
      </c>
      <c r="E394" s="109">
        <f>+ROUND(SUM('Alimentazione CE Costi'!N507:N515),2)</f>
        <v>2301654.5299999998</v>
      </c>
      <c r="F394" s="109">
        <f t="shared" si="131"/>
        <v>84132.550000000279</v>
      </c>
      <c r="G394" s="74"/>
      <c r="H394" s="247"/>
      <c r="I394" s="110"/>
      <c r="K394" s="106"/>
      <c r="M394" s="110"/>
    </row>
    <row r="395" spans="1:13" ht="25.5">
      <c r="A395" s="238"/>
      <c r="B395" s="113" t="s">
        <v>1138</v>
      </c>
      <c r="C395" s="114" t="s">
        <v>1896</v>
      </c>
      <c r="D395" s="109">
        <f>+ROUND(SUM('Alimentazione CE Costi'!K517:K525),2)</f>
        <v>180820.64</v>
      </c>
      <c r="E395" s="109">
        <f>+ROUND(SUM('Alimentazione CE Costi'!N517:N525),2)</f>
        <v>242311.91</v>
      </c>
      <c r="F395" s="109">
        <f t="shared" si="131"/>
        <v>-61491.26999999999</v>
      </c>
      <c r="G395" s="74"/>
      <c r="H395" s="247"/>
      <c r="I395" s="110"/>
      <c r="K395" s="106"/>
      <c r="M395" s="110"/>
    </row>
    <row r="396" spans="1:13" ht="18.75">
      <c r="A396" s="238"/>
      <c r="B396" s="113" t="s">
        <v>1139</v>
      </c>
      <c r="C396" s="114" t="s">
        <v>1897</v>
      </c>
      <c r="D396" s="109">
        <f>+'Alimentazione CE Costi'!K526</f>
        <v>0</v>
      </c>
      <c r="E396" s="109">
        <f>+'Alimentazione CE Costi'!N526</f>
        <v>0</v>
      </c>
      <c r="F396" s="109">
        <f t="shared" si="131"/>
        <v>0</v>
      </c>
      <c r="G396" s="74"/>
      <c r="H396" s="247"/>
      <c r="I396" s="110"/>
      <c r="K396" s="106"/>
      <c r="M396" s="110"/>
    </row>
    <row r="397" spans="1:13" ht="18.75">
      <c r="A397" s="238"/>
      <c r="B397" s="159" t="s">
        <v>1141</v>
      </c>
      <c r="C397" s="160" t="s">
        <v>1898</v>
      </c>
      <c r="D397" s="146">
        <f t="shared" ref="D397" si="158">SUM(D398:D400)</f>
        <v>18860159.529999997</v>
      </c>
      <c r="E397" s="146">
        <f t="shared" ref="E397" si="159">SUM(E398:E400)</f>
        <v>19109175.039999999</v>
      </c>
      <c r="F397" s="146">
        <f t="shared" si="131"/>
        <v>-249015.51000000164</v>
      </c>
      <c r="G397" s="74" t="s">
        <v>2120</v>
      </c>
      <c r="H397" s="247"/>
      <c r="I397" s="110"/>
      <c r="K397" s="106"/>
      <c r="M397" s="110"/>
    </row>
    <row r="398" spans="1:13" ht="25.5">
      <c r="A398" s="238"/>
      <c r="B398" s="113" t="s">
        <v>1143</v>
      </c>
      <c r="C398" s="114" t="s">
        <v>1899</v>
      </c>
      <c r="D398" s="109">
        <f>+ROUND(SUM('Alimentazione CE Costi'!K529:K566),2)</f>
        <v>16999138.649999999</v>
      </c>
      <c r="E398" s="109">
        <f>+ROUND(SUM('Alimentazione CE Costi'!N529:N566),2)</f>
        <v>16544704.48</v>
      </c>
      <c r="F398" s="109">
        <f t="shared" si="131"/>
        <v>454434.16999999806</v>
      </c>
      <c r="G398" s="74"/>
      <c r="H398" s="247"/>
      <c r="I398" s="110"/>
      <c r="K398" s="106"/>
      <c r="M398" s="110"/>
    </row>
    <row r="399" spans="1:13" ht="25.5">
      <c r="A399" s="238"/>
      <c r="B399" s="113" t="s">
        <v>1149</v>
      </c>
      <c r="C399" s="114" t="s">
        <v>1900</v>
      </c>
      <c r="D399" s="109">
        <f>+ROUND(SUM('Alimentazione CE Costi'!K568:K579)+SUM('Alimentazione CE Costi'!K580:K605),2)</f>
        <v>1861020.88</v>
      </c>
      <c r="E399" s="109">
        <f>+ROUND(SUM('Alimentazione CE Costi'!N568:N579)+SUM('Alimentazione CE Costi'!N580:N605),2)</f>
        <v>2564470.56</v>
      </c>
      <c r="F399" s="109">
        <f t="shared" si="131"/>
        <v>-703449.68000000017</v>
      </c>
      <c r="G399" s="74"/>
      <c r="H399" s="247"/>
      <c r="I399" s="110"/>
      <c r="K399" s="106"/>
      <c r="M399" s="110"/>
    </row>
    <row r="400" spans="1:13" ht="18.75">
      <c r="A400" s="238"/>
      <c r="B400" s="113" t="s">
        <v>1151</v>
      </c>
      <c r="C400" s="114" t="s">
        <v>1901</v>
      </c>
      <c r="D400" s="109">
        <f>+'Alimentazione CE Costi'!K606</f>
        <v>0</v>
      </c>
      <c r="E400" s="109">
        <f>+'Alimentazione CE Costi'!N606</f>
        <v>0</v>
      </c>
      <c r="F400" s="109">
        <f t="shared" si="131"/>
        <v>0</v>
      </c>
      <c r="G400" s="74"/>
      <c r="H400" s="247"/>
      <c r="I400" s="110"/>
      <c r="K400" s="106"/>
      <c r="M400" s="110"/>
    </row>
    <row r="401" spans="1:13" ht="18.75">
      <c r="A401" s="238"/>
      <c r="B401" s="138" t="s">
        <v>1153</v>
      </c>
      <c r="C401" s="139" t="s">
        <v>1902</v>
      </c>
      <c r="D401" s="140">
        <f t="shared" ref="D401" si="160">+D402+D406</f>
        <v>185603.73</v>
      </c>
      <c r="E401" s="140">
        <f t="shared" ref="E401" si="161">+E402+E406</f>
        <v>192719.94</v>
      </c>
      <c r="F401" s="140">
        <f t="shared" si="131"/>
        <v>-7116.2099999999919</v>
      </c>
      <c r="G401" s="74" t="s">
        <v>2120</v>
      </c>
      <c r="H401" s="247"/>
      <c r="I401" s="110"/>
      <c r="K401" s="106"/>
      <c r="M401" s="110"/>
    </row>
    <row r="402" spans="1:13" ht="25.5">
      <c r="A402" s="238"/>
      <c r="B402" s="133" t="s">
        <v>1155</v>
      </c>
      <c r="C402" s="134" t="s">
        <v>1903</v>
      </c>
      <c r="D402" s="132">
        <f t="shared" ref="D402" si="162">SUM(D403:D405)</f>
        <v>185603.73</v>
      </c>
      <c r="E402" s="132">
        <f t="shared" ref="E402" si="163">SUM(E403:E405)</f>
        <v>192719.94</v>
      </c>
      <c r="F402" s="132">
        <f t="shared" si="131"/>
        <v>-7116.2099999999919</v>
      </c>
      <c r="G402" s="74" t="s">
        <v>2120</v>
      </c>
      <c r="H402" s="247"/>
      <c r="I402" s="110"/>
      <c r="K402" s="106"/>
      <c r="M402" s="110"/>
    </row>
    <row r="403" spans="1:13" ht="25.5">
      <c r="A403" s="238"/>
      <c r="B403" s="113" t="s">
        <v>1157</v>
      </c>
      <c r="C403" s="114" t="s">
        <v>1904</v>
      </c>
      <c r="D403" s="109">
        <f>+ROUND(SUM('Alimentazione CE Costi'!K610:K618),2)</f>
        <v>185603.73</v>
      </c>
      <c r="E403" s="109">
        <f>+ROUND(SUM('Alimentazione CE Costi'!N610:N618),2)</f>
        <v>184225.8</v>
      </c>
      <c r="F403" s="109">
        <f t="shared" si="131"/>
        <v>1377.9300000000221</v>
      </c>
      <c r="G403" s="74"/>
      <c r="H403" s="247"/>
      <c r="I403" s="110"/>
      <c r="K403" s="106"/>
      <c r="M403" s="110"/>
    </row>
    <row r="404" spans="1:13" ht="25.5">
      <c r="A404" s="238"/>
      <c r="B404" s="113" t="s">
        <v>1160</v>
      </c>
      <c r="C404" s="114" t="s">
        <v>1905</v>
      </c>
      <c r="D404" s="109">
        <f>+ROUND(SUM('Alimentazione CE Costi'!K620:K628),2)</f>
        <v>0</v>
      </c>
      <c r="E404" s="109">
        <f>+ROUND(SUM('Alimentazione CE Costi'!N620:N628),2)</f>
        <v>8494.14</v>
      </c>
      <c r="F404" s="109">
        <f t="shared" si="131"/>
        <v>-8494.14</v>
      </c>
      <c r="G404" s="74"/>
      <c r="H404" s="247"/>
      <c r="I404" s="110"/>
      <c r="K404" s="106"/>
      <c r="M404" s="110"/>
    </row>
    <row r="405" spans="1:13" ht="25.5">
      <c r="A405" s="238"/>
      <c r="B405" s="113" t="s">
        <v>1162</v>
      </c>
      <c r="C405" s="114" t="s">
        <v>1906</v>
      </c>
      <c r="D405" s="109">
        <f>+'Alimentazione CE Costi'!K629</f>
        <v>0</v>
      </c>
      <c r="E405" s="109">
        <f>+'Alimentazione CE Costi'!N629</f>
        <v>0</v>
      </c>
      <c r="F405" s="109">
        <f t="shared" si="131"/>
        <v>0</v>
      </c>
      <c r="G405" s="74"/>
      <c r="H405" s="247"/>
      <c r="I405" s="110"/>
      <c r="K405" s="106"/>
      <c r="M405" s="110"/>
    </row>
    <row r="406" spans="1:13" ht="25.5">
      <c r="A406" s="238"/>
      <c r="B406" s="133" t="s">
        <v>1164</v>
      </c>
      <c r="C406" s="134" t="s">
        <v>1907</v>
      </c>
      <c r="D406" s="132">
        <f t="shared" ref="D406" si="164">SUM(D407:D409)</f>
        <v>0</v>
      </c>
      <c r="E406" s="132">
        <f t="shared" ref="E406" si="165">SUM(E407:E409)</f>
        <v>0</v>
      </c>
      <c r="F406" s="132">
        <f t="shared" si="131"/>
        <v>0</v>
      </c>
      <c r="G406" s="74" t="s">
        <v>2120</v>
      </c>
      <c r="H406" s="247"/>
      <c r="I406" s="110"/>
      <c r="K406" s="106"/>
      <c r="M406" s="110"/>
    </row>
    <row r="407" spans="1:13" ht="25.5">
      <c r="A407" s="238"/>
      <c r="B407" s="113" t="s">
        <v>1166</v>
      </c>
      <c r="C407" s="114" t="s">
        <v>1908</v>
      </c>
      <c r="D407" s="109">
        <f>+ROUND(SUM('Alimentazione CE Costi'!K632:K643),2)</f>
        <v>0</v>
      </c>
      <c r="E407" s="109">
        <f>+ROUND(SUM('Alimentazione CE Costi'!N632:N643),2)</f>
        <v>0</v>
      </c>
      <c r="F407" s="109">
        <f t="shared" si="131"/>
        <v>0</v>
      </c>
      <c r="G407" s="74"/>
      <c r="H407" s="247"/>
      <c r="I407" s="110"/>
      <c r="K407" s="106"/>
      <c r="M407" s="110"/>
    </row>
    <row r="408" spans="1:13" ht="25.5">
      <c r="A408" s="238"/>
      <c r="B408" s="113" t="s">
        <v>1168</v>
      </c>
      <c r="C408" s="114" t="s">
        <v>1909</v>
      </c>
      <c r="D408" s="109">
        <f>+ROUND(SUM('Alimentazione CE Costi'!K645:K656),2)</f>
        <v>0</v>
      </c>
      <c r="E408" s="109">
        <f>+ROUND(SUM('Alimentazione CE Costi'!N645:N656),2)</f>
        <v>0</v>
      </c>
      <c r="F408" s="109">
        <f t="shared" si="131"/>
        <v>0</v>
      </c>
      <c r="G408" s="74"/>
      <c r="H408" s="247"/>
      <c r="I408" s="110"/>
      <c r="K408" s="106"/>
      <c r="M408" s="110"/>
    </row>
    <row r="409" spans="1:13" ht="25.5">
      <c r="A409" s="238"/>
      <c r="B409" s="113" t="s">
        <v>1170</v>
      </c>
      <c r="C409" s="114" t="s">
        <v>1910</v>
      </c>
      <c r="D409" s="109">
        <f>+'Alimentazione CE Costi'!K657</f>
        <v>0</v>
      </c>
      <c r="E409" s="109">
        <f>+'Alimentazione CE Costi'!N657</f>
        <v>0</v>
      </c>
      <c r="F409" s="109">
        <f t="shared" si="131"/>
        <v>0</v>
      </c>
      <c r="G409" s="74"/>
      <c r="H409" s="247"/>
      <c r="I409" s="110"/>
      <c r="K409" s="106"/>
      <c r="M409" s="110"/>
    </row>
    <row r="410" spans="1:13" ht="18.75">
      <c r="A410" s="238"/>
      <c r="B410" s="138" t="s">
        <v>1172</v>
      </c>
      <c r="C410" s="139" t="s">
        <v>1911</v>
      </c>
      <c r="D410" s="140">
        <f t="shared" ref="D410" si="166">+D411+D415</f>
        <v>4906475.0100000007</v>
      </c>
      <c r="E410" s="140">
        <f t="shared" ref="E410" si="167">+E411+E415</f>
        <v>4989529.16</v>
      </c>
      <c r="F410" s="140">
        <f t="shared" si="131"/>
        <v>-83054.149999999441</v>
      </c>
      <c r="G410" s="74" t="s">
        <v>2120</v>
      </c>
      <c r="H410" s="247"/>
      <c r="I410" s="110"/>
      <c r="K410" s="106"/>
      <c r="M410" s="110"/>
    </row>
    <row r="411" spans="1:13" ht="18.75">
      <c r="A411" s="238"/>
      <c r="B411" s="133" t="s">
        <v>1174</v>
      </c>
      <c r="C411" s="134" t="s">
        <v>1912</v>
      </c>
      <c r="D411" s="132">
        <f t="shared" ref="D411" si="168">SUM(D412:D414)</f>
        <v>295876.40000000002</v>
      </c>
      <c r="E411" s="132">
        <f t="shared" ref="E411" si="169">SUM(E412:E414)</f>
        <v>387201.13</v>
      </c>
      <c r="F411" s="132">
        <f t="shared" ref="F411:F474" si="170">+D411-E411</f>
        <v>-91324.729999999981</v>
      </c>
      <c r="G411" s="74" t="s">
        <v>2120</v>
      </c>
      <c r="H411" s="247"/>
      <c r="I411" s="110"/>
      <c r="K411" s="106"/>
      <c r="M411" s="110"/>
    </row>
    <row r="412" spans="1:13" ht="25.5">
      <c r="A412" s="238"/>
      <c r="B412" s="113" t="s">
        <v>1176</v>
      </c>
      <c r="C412" s="114" t="s">
        <v>1913</v>
      </c>
      <c r="D412" s="109">
        <f>+ROUND(SUM('Alimentazione CE Costi'!K661:K679),2)</f>
        <v>196567.13</v>
      </c>
      <c r="E412" s="109">
        <f>+ROUND(SUM('Alimentazione CE Costi'!N661:N679),2)</f>
        <v>286006.02</v>
      </c>
      <c r="F412" s="109">
        <f t="shared" si="170"/>
        <v>-89438.890000000014</v>
      </c>
      <c r="G412" s="74"/>
      <c r="H412" s="247"/>
      <c r="I412" s="110"/>
      <c r="K412" s="106"/>
      <c r="M412" s="110"/>
    </row>
    <row r="413" spans="1:13" ht="25.5">
      <c r="A413" s="238"/>
      <c r="B413" s="113" t="s">
        <v>1179</v>
      </c>
      <c r="C413" s="114" t="s">
        <v>1914</v>
      </c>
      <c r="D413" s="109">
        <f>+ROUND(SUM('Alimentazione CE Costi'!K681:K689),2)</f>
        <v>99309.27</v>
      </c>
      <c r="E413" s="109">
        <f>+ROUND(SUM('Alimentazione CE Costi'!N681:N689),2)</f>
        <v>101195.11</v>
      </c>
      <c r="F413" s="109">
        <f t="shared" si="170"/>
        <v>-1885.8399999999965</v>
      </c>
      <c r="G413" s="74"/>
      <c r="H413" s="247"/>
      <c r="I413" s="110"/>
      <c r="K413" s="106"/>
      <c r="M413" s="110"/>
    </row>
    <row r="414" spans="1:13" ht="18.75">
      <c r="A414" s="238"/>
      <c r="B414" s="113" t="s">
        <v>1181</v>
      </c>
      <c r="C414" s="114" t="s">
        <v>1915</v>
      </c>
      <c r="D414" s="109">
        <f>+'Alimentazione CE Costi'!K700++'Alimentazione CE Costi'!K701</f>
        <v>0</v>
      </c>
      <c r="E414" s="109">
        <f>+'Alimentazione CE Costi'!N700++'Alimentazione CE Costi'!N701</f>
        <v>0</v>
      </c>
      <c r="F414" s="109">
        <f t="shared" si="170"/>
        <v>0</v>
      </c>
      <c r="G414" s="74"/>
      <c r="H414" s="247"/>
      <c r="I414" s="110"/>
      <c r="K414" s="106"/>
      <c r="M414" s="110"/>
    </row>
    <row r="415" spans="1:13" ht="18.75">
      <c r="A415" s="238"/>
      <c r="B415" s="133" t="s">
        <v>1183</v>
      </c>
      <c r="C415" s="134" t="s">
        <v>1916</v>
      </c>
      <c r="D415" s="132">
        <f t="shared" ref="D415" si="171">SUM(D416:D418)</f>
        <v>4610598.6100000003</v>
      </c>
      <c r="E415" s="132">
        <f t="shared" ref="E415" si="172">SUM(E416:E418)</f>
        <v>4602328.03</v>
      </c>
      <c r="F415" s="132">
        <f t="shared" si="170"/>
        <v>8270.5800000000745</v>
      </c>
      <c r="G415" s="74" t="s">
        <v>2120</v>
      </c>
      <c r="H415" s="247"/>
      <c r="I415" s="110"/>
      <c r="K415" s="106"/>
      <c r="M415" s="110"/>
    </row>
    <row r="416" spans="1:13" ht="25.5">
      <c r="A416" s="238"/>
      <c r="B416" s="113" t="s">
        <v>1185</v>
      </c>
      <c r="C416" s="114" t="s">
        <v>1917</v>
      </c>
      <c r="D416" s="109">
        <f>+ROUND(SUM('Alimentazione CE Costi'!K704:K728),2)</f>
        <v>4610598.6100000003</v>
      </c>
      <c r="E416" s="109">
        <f>+ROUND(SUM('Alimentazione CE Costi'!N704:N728),2)</f>
        <v>4490680.9400000004</v>
      </c>
      <c r="F416" s="109">
        <f t="shared" si="170"/>
        <v>119917.66999999993</v>
      </c>
      <c r="G416" s="74"/>
      <c r="H416" s="247"/>
      <c r="I416" s="110"/>
      <c r="K416" s="106"/>
      <c r="M416" s="110"/>
    </row>
    <row r="417" spans="1:13" ht="25.5">
      <c r="A417" s="238"/>
      <c r="B417" s="113" t="s">
        <v>1187</v>
      </c>
      <c r="C417" s="114" t="s">
        <v>1918</v>
      </c>
      <c r="D417" s="109">
        <f>+ROUND(SUM('Alimentazione CE Costi'!K730:K754),2)</f>
        <v>0</v>
      </c>
      <c r="E417" s="109">
        <f>+ROUND(SUM('Alimentazione CE Costi'!N730:N754),2)</f>
        <v>111647.09</v>
      </c>
      <c r="F417" s="109">
        <f t="shared" si="170"/>
        <v>-111647.09</v>
      </c>
      <c r="G417" s="74"/>
      <c r="H417" s="247"/>
      <c r="I417" s="110"/>
      <c r="K417" s="106"/>
      <c r="M417" s="110"/>
    </row>
    <row r="418" spans="1:13" ht="18.75">
      <c r="A418" s="238"/>
      <c r="B418" s="113" t="s">
        <v>1189</v>
      </c>
      <c r="C418" s="114" t="s">
        <v>1919</v>
      </c>
      <c r="D418" s="109">
        <f>+'Alimentazione CE Costi'!K755++'Alimentazione CE Costi'!K756</f>
        <v>0</v>
      </c>
      <c r="E418" s="109">
        <f>+'Alimentazione CE Costi'!N755++'Alimentazione CE Costi'!N756</f>
        <v>0</v>
      </c>
      <c r="F418" s="109">
        <f t="shared" si="170"/>
        <v>0</v>
      </c>
      <c r="G418" s="74"/>
      <c r="H418" s="247"/>
      <c r="I418" s="110"/>
      <c r="K418" s="106"/>
      <c r="M418" s="110"/>
    </row>
    <row r="419" spans="1:13" ht="18.75">
      <c r="A419" s="238"/>
      <c r="B419" s="138" t="s">
        <v>1191</v>
      </c>
      <c r="C419" s="139" t="s">
        <v>1920</v>
      </c>
      <c r="D419" s="140">
        <f t="shared" ref="D419" si="173">+D420+D424</f>
        <v>3872122.41</v>
      </c>
      <c r="E419" s="140">
        <f t="shared" ref="E419" si="174">+E420+E424</f>
        <v>3890117.24</v>
      </c>
      <c r="F419" s="140">
        <f t="shared" si="170"/>
        <v>-17994.830000000075</v>
      </c>
      <c r="G419" s="74" t="s">
        <v>2120</v>
      </c>
      <c r="H419" s="247"/>
      <c r="I419" s="110"/>
      <c r="K419" s="106"/>
      <c r="M419" s="110"/>
    </row>
    <row r="420" spans="1:13" ht="25.5">
      <c r="A420" s="238"/>
      <c r="B420" s="133" t="s">
        <v>1193</v>
      </c>
      <c r="C420" s="134" t="s">
        <v>1921</v>
      </c>
      <c r="D420" s="132">
        <f t="shared" ref="D420" si="175">SUM(D421:D423)</f>
        <v>652188.32000000007</v>
      </c>
      <c r="E420" s="132">
        <f t="shared" ref="E420" si="176">SUM(E421:E423)</f>
        <v>725918.75</v>
      </c>
      <c r="F420" s="132">
        <f t="shared" si="170"/>
        <v>-73730.429999999935</v>
      </c>
      <c r="G420" s="74" t="s">
        <v>2120</v>
      </c>
      <c r="H420" s="247"/>
      <c r="I420" s="110"/>
      <c r="K420" s="106"/>
      <c r="M420" s="110"/>
    </row>
    <row r="421" spans="1:13" ht="25.5">
      <c r="A421" s="238"/>
      <c r="B421" s="113" t="s">
        <v>1195</v>
      </c>
      <c r="C421" s="114" t="s">
        <v>1922</v>
      </c>
      <c r="D421" s="109">
        <f>+ROUND(SUM('Alimentazione CE Costi'!K760:K768),2)</f>
        <v>577281.81000000006</v>
      </c>
      <c r="E421" s="109">
        <f>+ROUND(SUM('Alimentazione CE Costi'!N760:N768),2)</f>
        <v>711240.54</v>
      </c>
      <c r="F421" s="109">
        <f t="shared" si="170"/>
        <v>-133958.72999999998</v>
      </c>
      <c r="G421" s="74"/>
      <c r="H421" s="247"/>
      <c r="I421" s="110"/>
      <c r="K421" s="106"/>
      <c r="M421" s="110"/>
    </row>
    <row r="422" spans="1:13" ht="25.5">
      <c r="A422" s="238"/>
      <c r="B422" s="113" t="s">
        <v>1198</v>
      </c>
      <c r="C422" s="114" t="s">
        <v>1923</v>
      </c>
      <c r="D422" s="109">
        <f>+ROUND(SUM('Alimentazione CE Costi'!K770:K778),2)</f>
        <v>74906.509999999995</v>
      </c>
      <c r="E422" s="109">
        <f>+ROUND(SUM('Alimentazione CE Costi'!N770:N778),2)</f>
        <v>14678.21</v>
      </c>
      <c r="F422" s="109">
        <f t="shared" si="170"/>
        <v>60228.299999999996</v>
      </c>
      <c r="G422" s="74"/>
      <c r="H422" s="247"/>
      <c r="I422" s="110"/>
      <c r="K422" s="106"/>
      <c r="M422" s="110"/>
    </row>
    <row r="423" spans="1:13" ht="25.5">
      <c r="A423" s="238"/>
      <c r="B423" s="113" t="s">
        <v>1200</v>
      </c>
      <c r="C423" s="114" t="s">
        <v>1924</v>
      </c>
      <c r="D423" s="109">
        <f>+'Alimentazione CE Costi'!K779</f>
        <v>0</v>
      </c>
      <c r="E423" s="109">
        <f>+'Alimentazione CE Costi'!N779</f>
        <v>0</v>
      </c>
      <c r="F423" s="109">
        <f t="shared" si="170"/>
        <v>0</v>
      </c>
      <c r="G423" s="74"/>
      <c r="H423" s="247"/>
      <c r="I423" s="110"/>
      <c r="K423" s="106"/>
      <c r="M423" s="110"/>
    </row>
    <row r="424" spans="1:13" ht="25.5">
      <c r="A424" s="238"/>
      <c r="B424" s="133" t="s">
        <v>1202</v>
      </c>
      <c r="C424" s="134" t="s">
        <v>1925</v>
      </c>
      <c r="D424" s="132">
        <f t="shared" ref="D424" si="177">SUM(D425:D427)</f>
        <v>3219934.09</v>
      </c>
      <c r="E424" s="132">
        <f t="shared" ref="E424" si="178">SUM(E425:E427)</f>
        <v>3164198.49</v>
      </c>
      <c r="F424" s="132">
        <f t="shared" si="170"/>
        <v>55735.599999999627</v>
      </c>
      <c r="G424" s="74" t="s">
        <v>2120</v>
      </c>
      <c r="H424" s="247"/>
      <c r="I424" s="110"/>
      <c r="K424" s="106"/>
      <c r="M424" s="110"/>
    </row>
    <row r="425" spans="1:13" ht="25.5">
      <c r="A425" s="238"/>
      <c r="B425" s="113" t="s">
        <v>1204</v>
      </c>
      <c r="C425" s="114" t="s">
        <v>1926</v>
      </c>
      <c r="D425" s="109">
        <f>+ROUND(SUM('Alimentazione CE Costi'!K782:K793),2)</f>
        <v>3117808.51</v>
      </c>
      <c r="E425" s="109">
        <f>+ROUND(SUM('Alimentazione CE Costi'!N782:N793),2)</f>
        <v>2538766</v>
      </c>
      <c r="F425" s="109">
        <f t="shared" si="170"/>
        <v>579042.50999999978</v>
      </c>
      <c r="G425" s="74"/>
      <c r="H425" s="247"/>
      <c r="I425" s="110"/>
      <c r="K425" s="106"/>
      <c r="M425" s="110"/>
    </row>
    <row r="426" spans="1:13" ht="25.5">
      <c r="A426" s="238"/>
      <c r="B426" s="113" t="s">
        <v>1206</v>
      </c>
      <c r="C426" s="114" t="s">
        <v>1927</v>
      </c>
      <c r="D426" s="109">
        <f>+ROUND(SUM('Alimentazione CE Costi'!K795:K806),2)</f>
        <v>102125.58</v>
      </c>
      <c r="E426" s="109">
        <f>+ROUND(SUM('Alimentazione CE Costi'!N795:N806),2)</f>
        <v>625432.49</v>
      </c>
      <c r="F426" s="109">
        <f t="shared" si="170"/>
        <v>-523306.91</v>
      </c>
      <c r="G426" s="74"/>
      <c r="H426" s="247"/>
      <c r="I426" s="110"/>
      <c r="K426" s="106"/>
      <c r="M426" s="110"/>
    </row>
    <row r="427" spans="1:13" ht="25.5">
      <c r="A427" s="238"/>
      <c r="B427" s="113" t="s">
        <v>1208</v>
      </c>
      <c r="C427" s="114" t="s">
        <v>1928</v>
      </c>
      <c r="D427" s="109">
        <f>+'Alimentazione CE Costi'!K807</f>
        <v>0</v>
      </c>
      <c r="E427" s="109">
        <f>+'Alimentazione CE Costi'!N807</f>
        <v>0</v>
      </c>
      <c r="F427" s="109">
        <f t="shared" si="170"/>
        <v>0</v>
      </c>
      <c r="G427" s="74"/>
      <c r="H427" s="247"/>
      <c r="I427" s="110"/>
      <c r="K427" s="106"/>
      <c r="M427" s="110"/>
    </row>
    <row r="428" spans="1:13" ht="18.75">
      <c r="A428" s="238"/>
      <c r="B428" s="138" t="s">
        <v>1209</v>
      </c>
      <c r="C428" s="139" t="s">
        <v>1929</v>
      </c>
      <c r="D428" s="140">
        <f t="shared" ref="D428" si="179">+D429+D430+D431</f>
        <v>914060.58</v>
      </c>
      <c r="E428" s="140">
        <f t="shared" ref="E428" si="180">+E429+E430+E431</f>
        <v>914060.58</v>
      </c>
      <c r="F428" s="140">
        <f t="shared" si="170"/>
        <v>0</v>
      </c>
      <c r="G428" s="74" t="s">
        <v>2120</v>
      </c>
      <c r="H428" s="247"/>
      <c r="I428" s="110"/>
      <c r="K428" s="106"/>
      <c r="M428" s="110"/>
    </row>
    <row r="429" spans="1:13" ht="18.75">
      <c r="A429" s="238"/>
      <c r="B429" s="111" t="s">
        <v>1211</v>
      </c>
      <c r="C429" s="112" t="s">
        <v>1930</v>
      </c>
      <c r="D429" s="119">
        <f>+ROUND(SUM('Alimentazione CE Costi'!K810:K816),2)</f>
        <v>145231</v>
      </c>
      <c r="E429" s="119">
        <f>+ROUND(SUM('Alimentazione CE Costi'!N810:N816),2)</f>
        <v>145231</v>
      </c>
      <c r="F429" s="119">
        <f t="shared" si="170"/>
        <v>0</v>
      </c>
      <c r="G429" s="74"/>
      <c r="H429" s="247"/>
      <c r="I429" s="110"/>
      <c r="K429" s="106"/>
      <c r="M429" s="110"/>
    </row>
    <row r="430" spans="1:13" ht="18.75">
      <c r="A430" s="238"/>
      <c r="B430" s="111" t="s">
        <v>1220</v>
      </c>
      <c r="C430" s="112" t="s">
        <v>1931</v>
      </c>
      <c r="D430" s="119">
        <f>+'Alimentazione CE Costi'!K817</f>
        <v>0</v>
      </c>
      <c r="E430" s="119">
        <f>+'Alimentazione CE Costi'!N817</f>
        <v>0</v>
      </c>
      <c r="F430" s="119">
        <f t="shared" si="170"/>
        <v>0</v>
      </c>
      <c r="G430" s="74"/>
      <c r="H430" s="247"/>
      <c r="I430" s="110"/>
      <c r="K430" s="106"/>
      <c r="M430" s="110"/>
    </row>
    <row r="431" spans="1:13" ht="18.75">
      <c r="A431" s="238"/>
      <c r="B431" s="133" t="s">
        <v>1222</v>
      </c>
      <c r="C431" s="134" t="s">
        <v>1932</v>
      </c>
      <c r="D431" s="132">
        <f t="shared" ref="D431" si="181">+D432+D433+D434+D435</f>
        <v>768829.58</v>
      </c>
      <c r="E431" s="132">
        <f t="shared" ref="E431" si="182">+E432+E433+E434+E435</f>
        <v>768829.58</v>
      </c>
      <c r="F431" s="132">
        <f t="shared" si="170"/>
        <v>0</v>
      </c>
      <c r="G431" s="74" t="s">
        <v>2120</v>
      </c>
      <c r="H431" s="247"/>
      <c r="I431" s="110"/>
      <c r="K431" s="106"/>
      <c r="M431" s="110"/>
    </row>
    <row r="432" spans="1:13" ht="25.5">
      <c r="A432" s="238"/>
      <c r="B432" s="113" t="s">
        <v>1224</v>
      </c>
      <c r="C432" s="114" t="s">
        <v>1933</v>
      </c>
      <c r="D432" s="109">
        <f>+ROUND(SUM('Alimentazione CE Costi'!K821:K831),2)</f>
        <v>768829.58</v>
      </c>
      <c r="E432" s="109">
        <f>+ROUND(SUM('Alimentazione CE Costi'!N821:N831),2)</f>
        <v>768829.58</v>
      </c>
      <c r="F432" s="109">
        <f t="shared" si="170"/>
        <v>0</v>
      </c>
      <c r="G432" s="74"/>
      <c r="H432" s="247"/>
      <c r="I432" s="110"/>
      <c r="K432" s="106"/>
      <c r="M432" s="110"/>
    </row>
    <row r="433" spans="1:13" ht="18.75">
      <c r="A433" s="238"/>
      <c r="B433" s="113" t="s">
        <v>1232</v>
      </c>
      <c r="C433" s="114" t="s">
        <v>1934</v>
      </c>
      <c r="D433" s="109">
        <f>+'Alimentazione CE Costi'!K833+'Alimentazione CE Costi'!K834+'Alimentazione CE Costi'!K835</f>
        <v>0</v>
      </c>
      <c r="E433" s="109">
        <f>+'Alimentazione CE Costi'!N833+'Alimentazione CE Costi'!N834+'Alimentazione CE Costi'!N835</f>
        <v>0</v>
      </c>
      <c r="F433" s="109">
        <f t="shared" si="170"/>
        <v>0</v>
      </c>
      <c r="G433" s="74"/>
      <c r="H433" s="247"/>
      <c r="I433" s="110"/>
      <c r="K433" s="106"/>
      <c r="M433" s="110"/>
    </row>
    <row r="434" spans="1:13" ht="25.5">
      <c r="A434" s="238" t="s">
        <v>1532</v>
      </c>
      <c r="B434" s="113" t="s">
        <v>1236</v>
      </c>
      <c r="C434" s="114" t="s">
        <v>1935</v>
      </c>
      <c r="D434" s="109">
        <f>+'Alimentazione CE Costi'!K836</f>
        <v>0</v>
      </c>
      <c r="E434" s="109">
        <f>+'Alimentazione CE Costi'!N836</f>
        <v>0</v>
      </c>
      <c r="F434" s="109">
        <f t="shared" si="170"/>
        <v>0</v>
      </c>
      <c r="G434" s="74"/>
      <c r="H434" s="247"/>
      <c r="I434" s="110"/>
      <c r="K434" s="106"/>
      <c r="M434" s="110"/>
    </row>
    <row r="435" spans="1:13" ht="25.5">
      <c r="A435" s="238"/>
      <c r="B435" s="113" t="s">
        <v>1238</v>
      </c>
      <c r="C435" s="114" t="s">
        <v>1936</v>
      </c>
      <c r="D435" s="109">
        <f>+'Alimentazione CE Costi'!K837</f>
        <v>0</v>
      </c>
      <c r="E435" s="109">
        <f>+'Alimentazione CE Costi'!N837</f>
        <v>0</v>
      </c>
      <c r="F435" s="109">
        <f t="shared" si="170"/>
        <v>0</v>
      </c>
      <c r="G435" s="74"/>
      <c r="H435" s="247"/>
      <c r="I435" s="110"/>
      <c r="K435" s="106"/>
      <c r="M435" s="110"/>
    </row>
    <row r="436" spans="1:13" ht="18.75">
      <c r="A436" s="238"/>
      <c r="B436" s="164" t="s">
        <v>1937</v>
      </c>
      <c r="C436" s="165" t="s">
        <v>1938</v>
      </c>
      <c r="D436" s="153">
        <f t="shared" ref="D436" si="183">+D437+D438</f>
        <v>3025842.63</v>
      </c>
      <c r="E436" s="153">
        <f t="shared" ref="E436" si="184">+E437+E438</f>
        <v>3025842.63</v>
      </c>
      <c r="F436" s="153">
        <f t="shared" si="170"/>
        <v>0</v>
      </c>
      <c r="G436" s="74" t="s">
        <v>2120</v>
      </c>
      <c r="H436" s="247"/>
      <c r="I436" s="110"/>
      <c r="K436" s="106"/>
      <c r="M436" s="110"/>
    </row>
    <row r="437" spans="1:13" ht="18.75">
      <c r="A437" s="238"/>
      <c r="B437" s="107" t="s">
        <v>1240</v>
      </c>
      <c r="C437" s="108" t="s">
        <v>1939</v>
      </c>
      <c r="D437" s="109">
        <f>+ROUND(SUM('Alimentazione CE Costi'!K839:K846),2)</f>
        <v>15368.34</v>
      </c>
      <c r="E437" s="109">
        <f>+ROUND(SUM('Alimentazione CE Costi'!N839:N846),2)</f>
        <v>15368.34</v>
      </c>
      <c r="F437" s="109">
        <f t="shared" si="170"/>
        <v>0</v>
      </c>
      <c r="G437" s="74"/>
      <c r="H437" s="247"/>
      <c r="I437" s="110"/>
      <c r="K437" s="106"/>
      <c r="M437" s="110"/>
    </row>
    <row r="438" spans="1:13" ht="18.75">
      <c r="A438" s="238"/>
      <c r="B438" s="138" t="s">
        <v>1250</v>
      </c>
      <c r="C438" s="139" t="s">
        <v>1940</v>
      </c>
      <c r="D438" s="140">
        <f t="shared" ref="D438" si="185">+D439+D442</f>
        <v>3010474.29</v>
      </c>
      <c r="E438" s="140">
        <f t="shared" ref="E438" si="186">+E439+E442</f>
        <v>3010474.29</v>
      </c>
      <c r="F438" s="140">
        <f t="shared" si="170"/>
        <v>0</v>
      </c>
      <c r="G438" s="74" t="s">
        <v>2120</v>
      </c>
      <c r="H438" s="247"/>
      <c r="I438" s="110"/>
      <c r="K438" s="106"/>
      <c r="M438" s="110"/>
    </row>
    <row r="439" spans="1:13" ht="18.75">
      <c r="A439" s="240"/>
      <c r="B439" s="133" t="s">
        <v>1252</v>
      </c>
      <c r="C439" s="134" t="s">
        <v>1941</v>
      </c>
      <c r="D439" s="132">
        <f t="shared" ref="D439" si="187">+D440+D441</f>
        <v>1041321.5700000001</v>
      </c>
      <c r="E439" s="132">
        <f t="shared" ref="E439" si="188">+E440+E441</f>
        <v>1041321.5700000001</v>
      </c>
      <c r="F439" s="132">
        <f t="shared" si="170"/>
        <v>0</v>
      </c>
      <c r="G439" s="74" t="s">
        <v>2120</v>
      </c>
      <c r="H439" s="247"/>
      <c r="I439" s="110"/>
      <c r="K439" s="106"/>
      <c r="M439" s="110"/>
    </row>
    <row r="440" spans="1:13" ht="25.5">
      <c r="A440" s="240"/>
      <c r="B440" s="113" t="s">
        <v>1254</v>
      </c>
      <c r="C440" s="114" t="s">
        <v>1942</v>
      </c>
      <c r="D440" s="109">
        <f>+'Alimentazione CE Costi'!K849</f>
        <v>19407.14</v>
      </c>
      <c r="E440" s="109">
        <f>+'Alimentazione CE Costi'!N849</f>
        <v>19407.14</v>
      </c>
      <c r="F440" s="109">
        <f t="shared" si="170"/>
        <v>0</v>
      </c>
      <c r="G440" s="387"/>
      <c r="H440" s="247"/>
      <c r="I440" s="110"/>
      <c r="K440" s="106"/>
      <c r="M440" s="110"/>
    </row>
    <row r="441" spans="1:13" ht="25.5">
      <c r="A441" s="240"/>
      <c r="B441" s="113" t="s">
        <v>1256</v>
      </c>
      <c r="C441" s="114" t="s">
        <v>1943</v>
      </c>
      <c r="D441" s="109">
        <f>+'Alimentazione CE Costi'!K850</f>
        <v>1021914.43</v>
      </c>
      <c r="E441" s="109">
        <f>+'Alimentazione CE Costi'!N850</f>
        <v>1021914.43</v>
      </c>
      <c r="F441" s="109">
        <f t="shared" si="170"/>
        <v>0</v>
      </c>
      <c r="G441" s="387"/>
      <c r="H441" s="247"/>
      <c r="I441" s="110"/>
      <c r="K441" s="106"/>
      <c r="M441" s="110"/>
    </row>
    <row r="442" spans="1:13" ht="25.5">
      <c r="A442" s="240"/>
      <c r="B442" s="107" t="s">
        <v>1258</v>
      </c>
      <c r="C442" s="108" t="s">
        <v>1944</v>
      </c>
      <c r="D442" s="109">
        <f>+ROUND(SUM('Alimentazione CE Costi'!K852:K856),2)</f>
        <v>1969152.72</v>
      </c>
      <c r="E442" s="109">
        <f>+ROUND(SUM('Alimentazione CE Costi'!N852:N856),2)</f>
        <v>1969152.72</v>
      </c>
      <c r="F442" s="109">
        <f t="shared" si="170"/>
        <v>0</v>
      </c>
      <c r="G442" s="387"/>
      <c r="H442" s="247"/>
      <c r="I442" s="110"/>
      <c r="K442" s="106"/>
      <c r="M442" s="110"/>
    </row>
    <row r="443" spans="1:13" ht="18.75">
      <c r="A443" s="240"/>
      <c r="B443" s="138" t="s">
        <v>1265</v>
      </c>
      <c r="C443" s="139" t="s">
        <v>1945</v>
      </c>
      <c r="D443" s="140">
        <f t="shared" ref="D443" si="189">+D444+D445</f>
        <v>0</v>
      </c>
      <c r="E443" s="140">
        <f t="shared" ref="E443" si="190">+E444+E445</f>
        <v>0</v>
      </c>
      <c r="F443" s="140">
        <f t="shared" si="170"/>
        <v>0</v>
      </c>
      <c r="G443" s="74" t="s">
        <v>2120</v>
      </c>
      <c r="H443" s="247"/>
      <c r="I443" s="110"/>
      <c r="K443" s="106"/>
      <c r="M443" s="110"/>
    </row>
    <row r="444" spans="1:13" ht="25.5">
      <c r="A444" s="240"/>
      <c r="B444" s="111" t="s">
        <v>1267</v>
      </c>
      <c r="C444" s="112" t="s">
        <v>1946</v>
      </c>
      <c r="D444" s="119">
        <f>+ROUND(SUM('Alimentazione CE Costi'!K860:K874),2)</f>
        <v>0</v>
      </c>
      <c r="E444" s="119">
        <f>+ROUND(SUM('Alimentazione CE Costi'!N860:N874),2)</f>
        <v>0</v>
      </c>
      <c r="F444" s="119">
        <f t="shared" si="170"/>
        <v>0</v>
      </c>
      <c r="G444" s="387"/>
      <c r="H444" s="247"/>
      <c r="I444" s="110"/>
      <c r="K444" s="106"/>
      <c r="M444" s="110"/>
    </row>
    <row r="445" spans="1:13" ht="18.75">
      <c r="A445" s="240"/>
      <c r="B445" s="111" t="s">
        <v>1285</v>
      </c>
      <c r="C445" s="112" t="s">
        <v>1947</v>
      </c>
      <c r="D445" s="109">
        <f>+ROUND(SUM('Alimentazione CE Costi'!K876:K918),2)</f>
        <v>0</v>
      </c>
      <c r="E445" s="109">
        <f>+ROUND(SUM('Alimentazione CE Costi'!N876:N918),2)</f>
        <v>0</v>
      </c>
      <c r="F445" s="109">
        <f t="shared" si="170"/>
        <v>0</v>
      </c>
      <c r="G445" s="387"/>
      <c r="H445" s="247"/>
      <c r="I445" s="110"/>
      <c r="K445" s="106"/>
      <c r="M445" s="110"/>
    </row>
    <row r="446" spans="1:13" ht="18.75">
      <c r="A446" s="240"/>
      <c r="B446" s="138" t="s">
        <v>1329</v>
      </c>
      <c r="C446" s="139" t="s">
        <v>1948</v>
      </c>
      <c r="D446" s="140">
        <f t="shared" ref="D446" si="191">+D447+D456</f>
        <v>0</v>
      </c>
      <c r="E446" s="140">
        <f t="shared" ref="E446" si="192">+E447+E456</f>
        <v>0</v>
      </c>
      <c r="F446" s="140">
        <f t="shared" si="170"/>
        <v>0</v>
      </c>
      <c r="G446" s="74" t="s">
        <v>2120</v>
      </c>
      <c r="H446" s="247"/>
      <c r="I446" s="110"/>
      <c r="K446" s="106"/>
      <c r="M446" s="110"/>
    </row>
    <row r="447" spans="1:13" ht="18.75">
      <c r="A447" s="240"/>
      <c r="B447" s="133" t="s">
        <v>1331</v>
      </c>
      <c r="C447" s="134" t="s">
        <v>1949</v>
      </c>
      <c r="D447" s="132">
        <f t="shared" ref="D447" si="193">SUM(D448:D455)</f>
        <v>0</v>
      </c>
      <c r="E447" s="132">
        <f t="shared" ref="E447" si="194">SUM(E448:E455)</f>
        <v>0</v>
      </c>
      <c r="F447" s="132">
        <f t="shared" si="170"/>
        <v>0</v>
      </c>
      <c r="G447" s="74" t="s">
        <v>2120</v>
      </c>
      <c r="H447" s="247"/>
      <c r="I447" s="110"/>
      <c r="K447" s="106"/>
      <c r="M447" s="110"/>
    </row>
    <row r="448" spans="1:13" ht="18.75">
      <c r="A448" s="240"/>
      <c r="B448" s="113" t="s">
        <v>1332</v>
      </c>
      <c r="C448" s="114" t="s">
        <v>1950</v>
      </c>
      <c r="D448" s="109">
        <f>+'Alimentazione CE Costi'!K921</f>
        <v>0</v>
      </c>
      <c r="E448" s="109">
        <f>+'Alimentazione CE Costi'!N921</f>
        <v>0</v>
      </c>
      <c r="F448" s="109">
        <f t="shared" si="170"/>
        <v>0</v>
      </c>
      <c r="G448" s="387"/>
      <c r="H448" s="247"/>
      <c r="I448" s="110"/>
      <c r="K448" s="106"/>
      <c r="M448" s="110"/>
    </row>
    <row r="449" spans="1:13" ht="18.75">
      <c r="A449" s="240"/>
      <c r="B449" s="113" t="s">
        <v>1333</v>
      </c>
      <c r="C449" s="114" t="s">
        <v>1951</v>
      </c>
      <c r="D449" s="109">
        <f>+'Alimentazione CE Costi'!K922</f>
        <v>0</v>
      </c>
      <c r="E449" s="109">
        <f>+'Alimentazione CE Costi'!N922</f>
        <v>0</v>
      </c>
      <c r="F449" s="109">
        <f t="shared" si="170"/>
        <v>0</v>
      </c>
      <c r="G449" s="387"/>
      <c r="H449" s="247"/>
      <c r="I449" s="110"/>
      <c r="K449" s="106"/>
      <c r="M449" s="110"/>
    </row>
    <row r="450" spans="1:13" ht="18.75">
      <c r="A450" s="240"/>
      <c r="B450" s="113" t="s">
        <v>1334</v>
      </c>
      <c r="C450" s="114" t="s">
        <v>1952</v>
      </c>
      <c r="D450" s="109">
        <f>+'Alimentazione CE Costi'!K923</f>
        <v>0</v>
      </c>
      <c r="E450" s="109">
        <f>+'Alimentazione CE Costi'!N923</f>
        <v>0</v>
      </c>
      <c r="F450" s="109">
        <f t="shared" si="170"/>
        <v>0</v>
      </c>
      <c r="G450" s="387"/>
      <c r="H450" s="247"/>
      <c r="I450" s="110"/>
      <c r="K450" s="106"/>
      <c r="M450" s="110"/>
    </row>
    <row r="451" spans="1:13" ht="18.75">
      <c r="A451" s="240"/>
      <c r="B451" s="113" t="s">
        <v>1335</v>
      </c>
      <c r="C451" s="114" t="s">
        <v>1953</v>
      </c>
      <c r="D451" s="109">
        <f>+'Alimentazione CE Costi'!K924</f>
        <v>0</v>
      </c>
      <c r="E451" s="109">
        <f>+'Alimentazione CE Costi'!N924</f>
        <v>0</v>
      </c>
      <c r="F451" s="109">
        <f t="shared" si="170"/>
        <v>0</v>
      </c>
      <c r="G451" s="387"/>
      <c r="H451" s="247"/>
      <c r="I451" s="110"/>
      <c r="K451" s="106"/>
      <c r="M451" s="110"/>
    </row>
    <row r="452" spans="1:13" ht="18.75">
      <c r="A452" s="240"/>
      <c r="B452" s="113" t="s">
        <v>1336</v>
      </c>
      <c r="C452" s="114" t="s">
        <v>1954</v>
      </c>
      <c r="D452" s="109">
        <f>+'Alimentazione CE Costi'!K925</f>
        <v>0</v>
      </c>
      <c r="E452" s="109">
        <f>+'Alimentazione CE Costi'!N925</f>
        <v>0</v>
      </c>
      <c r="F452" s="109">
        <f t="shared" si="170"/>
        <v>0</v>
      </c>
      <c r="G452" s="387"/>
      <c r="H452" s="247"/>
      <c r="I452" s="110"/>
      <c r="K452" s="106"/>
      <c r="M452" s="110"/>
    </row>
    <row r="453" spans="1:13" ht="18.75">
      <c r="A453" s="240"/>
      <c r="B453" s="113" t="s">
        <v>1337</v>
      </c>
      <c r="C453" s="114" t="s">
        <v>1955</v>
      </c>
      <c r="D453" s="109">
        <f>+'Alimentazione CE Costi'!K926</f>
        <v>0</v>
      </c>
      <c r="E453" s="109">
        <f>+'Alimentazione CE Costi'!N926</f>
        <v>0</v>
      </c>
      <c r="F453" s="109">
        <f t="shared" si="170"/>
        <v>0</v>
      </c>
      <c r="G453" s="387"/>
      <c r="H453" s="247"/>
      <c r="I453" s="110"/>
      <c r="K453" s="106"/>
      <c r="M453" s="110"/>
    </row>
    <row r="454" spans="1:13" ht="18.75">
      <c r="A454" s="240"/>
      <c r="B454" s="113" t="s">
        <v>1338</v>
      </c>
      <c r="C454" s="114" t="s">
        <v>1956</v>
      </c>
      <c r="D454" s="109">
        <f>+'Alimentazione CE Costi'!K927</f>
        <v>0</v>
      </c>
      <c r="E454" s="109">
        <f>+'Alimentazione CE Costi'!N927</f>
        <v>0</v>
      </c>
      <c r="F454" s="109">
        <f t="shared" si="170"/>
        <v>0</v>
      </c>
      <c r="G454" s="387"/>
      <c r="H454" s="247"/>
      <c r="I454" s="110"/>
      <c r="K454" s="106"/>
      <c r="M454" s="110"/>
    </row>
    <row r="455" spans="1:13" ht="18.75">
      <c r="A455" s="240"/>
      <c r="B455" s="113" t="s">
        <v>1339</v>
      </c>
      <c r="C455" s="114" t="s">
        <v>1957</v>
      </c>
      <c r="D455" s="109">
        <f>+'Alimentazione CE Costi'!K928</f>
        <v>0</v>
      </c>
      <c r="E455" s="109">
        <f>+'Alimentazione CE Costi'!N928</f>
        <v>0</v>
      </c>
      <c r="F455" s="109">
        <f t="shared" si="170"/>
        <v>0</v>
      </c>
      <c r="G455" s="387"/>
      <c r="H455" s="247"/>
      <c r="I455" s="110"/>
      <c r="K455" s="106"/>
      <c r="M455" s="110"/>
    </row>
    <row r="456" spans="1:13" ht="18.75">
      <c r="A456" s="240"/>
      <c r="B456" s="133" t="s">
        <v>1341</v>
      </c>
      <c r="C456" s="134" t="s">
        <v>1958</v>
      </c>
      <c r="D456" s="132">
        <f t="shared" ref="D456" si="195">SUM(D457:D462)</f>
        <v>0</v>
      </c>
      <c r="E456" s="132">
        <f t="shared" ref="E456" si="196">SUM(E457:E462)</f>
        <v>0</v>
      </c>
      <c r="F456" s="132">
        <f t="shared" si="170"/>
        <v>0</v>
      </c>
      <c r="G456" s="74" t="s">
        <v>2120</v>
      </c>
      <c r="H456" s="247"/>
      <c r="I456" s="110"/>
      <c r="K456" s="106"/>
      <c r="M456" s="110"/>
    </row>
    <row r="457" spans="1:13" ht="18.75">
      <c r="A457" s="240"/>
      <c r="B457" s="113" t="s">
        <v>1342</v>
      </c>
      <c r="C457" s="114" t="s">
        <v>1959</v>
      </c>
      <c r="D457" s="109">
        <f>+'Alimentazione CE Costi'!K930</f>
        <v>0</v>
      </c>
      <c r="E457" s="109">
        <f>+'Alimentazione CE Costi'!N930</f>
        <v>0</v>
      </c>
      <c r="F457" s="109">
        <f t="shared" si="170"/>
        <v>0</v>
      </c>
      <c r="G457" s="387"/>
      <c r="H457" s="247"/>
      <c r="I457" s="110"/>
      <c r="K457" s="106"/>
      <c r="M457" s="110"/>
    </row>
    <row r="458" spans="1:13" ht="25.5">
      <c r="A458" s="240"/>
      <c r="B458" s="113" t="s">
        <v>1343</v>
      </c>
      <c r="C458" s="114" t="s">
        <v>1960</v>
      </c>
      <c r="D458" s="109">
        <f>+'Alimentazione CE Costi'!K931</f>
        <v>0</v>
      </c>
      <c r="E458" s="109">
        <f>+'Alimentazione CE Costi'!N931</f>
        <v>0</v>
      </c>
      <c r="F458" s="109">
        <f t="shared" si="170"/>
        <v>0</v>
      </c>
      <c r="G458" s="387"/>
      <c r="H458" s="247"/>
      <c r="I458" s="110"/>
      <c r="K458" s="106"/>
      <c r="M458" s="110"/>
    </row>
    <row r="459" spans="1:13" ht="18.75">
      <c r="A459" s="240"/>
      <c r="B459" s="113" t="s">
        <v>1344</v>
      </c>
      <c r="C459" s="114" t="s">
        <v>1961</v>
      </c>
      <c r="D459" s="109">
        <f>+'Alimentazione CE Costi'!K932</f>
        <v>0</v>
      </c>
      <c r="E459" s="109">
        <f>+'Alimentazione CE Costi'!N932</f>
        <v>0</v>
      </c>
      <c r="F459" s="109">
        <f t="shared" si="170"/>
        <v>0</v>
      </c>
      <c r="G459" s="387"/>
      <c r="H459" s="247"/>
      <c r="I459" s="110"/>
      <c r="K459" s="106"/>
      <c r="M459" s="110"/>
    </row>
    <row r="460" spans="1:13" ht="18.75">
      <c r="A460" s="240"/>
      <c r="B460" s="113" t="s">
        <v>1345</v>
      </c>
      <c r="C460" s="114" t="s">
        <v>1962</v>
      </c>
      <c r="D460" s="109">
        <f>+'Alimentazione CE Costi'!K933</f>
        <v>0</v>
      </c>
      <c r="E460" s="109">
        <f>+'Alimentazione CE Costi'!N933</f>
        <v>0</v>
      </c>
      <c r="F460" s="109">
        <f t="shared" si="170"/>
        <v>0</v>
      </c>
      <c r="G460" s="387"/>
      <c r="H460" s="247"/>
      <c r="I460" s="110"/>
      <c r="K460" s="106"/>
      <c r="M460" s="110"/>
    </row>
    <row r="461" spans="1:13" ht="18.75">
      <c r="A461" s="240"/>
      <c r="B461" s="113" t="s">
        <v>1346</v>
      </c>
      <c r="C461" s="114" t="s">
        <v>1963</v>
      </c>
      <c r="D461" s="109">
        <f>+'Alimentazione CE Costi'!K934</f>
        <v>0</v>
      </c>
      <c r="E461" s="109">
        <f>+'Alimentazione CE Costi'!N934</f>
        <v>0</v>
      </c>
      <c r="F461" s="109">
        <f t="shared" si="170"/>
        <v>0</v>
      </c>
      <c r="G461" s="387"/>
      <c r="H461" s="247"/>
      <c r="I461" s="110"/>
      <c r="K461" s="106"/>
      <c r="M461" s="110"/>
    </row>
    <row r="462" spans="1:13" ht="18.75">
      <c r="A462" s="240"/>
      <c r="B462" s="113" t="s">
        <v>1347</v>
      </c>
      <c r="C462" s="114" t="s">
        <v>1964</v>
      </c>
      <c r="D462" s="109">
        <f>+'Alimentazione CE Costi'!K935</f>
        <v>0</v>
      </c>
      <c r="E462" s="109">
        <f>+'Alimentazione CE Costi'!N935</f>
        <v>0</v>
      </c>
      <c r="F462" s="109">
        <f t="shared" si="170"/>
        <v>0</v>
      </c>
      <c r="G462" s="387"/>
      <c r="H462" s="247"/>
      <c r="I462" s="110"/>
      <c r="K462" s="106"/>
      <c r="M462" s="110"/>
    </row>
    <row r="463" spans="1:13" ht="18.75">
      <c r="A463" s="240"/>
      <c r="B463" s="138" t="s">
        <v>1349</v>
      </c>
      <c r="C463" s="139" t="s">
        <v>1965</v>
      </c>
      <c r="D463" s="140">
        <f t="shared" ref="D463" si="197">+D464+D472+D473+D480</f>
        <v>30402.68</v>
      </c>
      <c r="E463" s="140">
        <f t="shared" ref="E463" si="198">+E464+E472+E473+E480</f>
        <v>3196531.8</v>
      </c>
      <c r="F463" s="140">
        <f t="shared" si="170"/>
        <v>-3166129.1199999996</v>
      </c>
      <c r="G463" s="74" t="s">
        <v>2120</v>
      </c>
      <c r="H463" s="247"/>
      <c r="I463" s="110"/>
      <c r="K463" s="106"/>
      <c r="M463" s="110"/>
    </row>
    <row r="464" spans="1:13" ht="18.75">
      <c r="A464" s="240"/>
      <c r="B464" s="133" t="s">
        <v>1351</v>
      </c>
      <c r="C464" s="134" t="s">
        <v>1966</v>
      </c>
      <c r="D464" s="132">
        <f t="shared" ref="D464" si="199">SUM(D465:D471)</f>
        <v>0</v>
      </c>
      <c r="E464" s="132">
        <f t="shared" ref="E464" si="200">SUM(E465:E471)</f>
        <v>0</v>
      </c>
      <c r="F464" s="132">
        <f t="shared" si="170"/>
        <v>0</v>
      </c>
      <c r="G464" s="74" t="s">
        <v>2120</v>
      </c>
      <c r="H464" s="247"/>
      <c r="I464" s="110"/>
      <c r="K464" s="106"/>
      <c r="M464" s="110"/>
    </row>
    <row r="465" spans="1:13" ht="25.5">
      <c r="A465" s="240"/>
      <c r="B465" s="113" t="s">
        <v>1353</v>
      </c>
      <c r="C465" s="114" t="s">
        <v>1967</v>
      </c>
      <c r="D465" s="109">
        <f>+'Alimentazione CE Costi'!K938</f>
        <v>0</v>
      </c>
      <c r="E465" s="109">
        <f>+'Alimentazione CE Costi'!N938</f>
        <v>0</v>
      </c>
      <c r="F465" s="109">
        <f t="shared" si="170"/>
        <v>0</v>
      </c>
      <c r="G465" s="387"/>
      <c r="H465" s="247"/>
      <c r="I465" s="110"/>
      <c r="K465" s="106"/>
      <c r="M465" s="110"/>
    </row>
    <row r="466" spans="1:13" ht="25.5">
      <c r="A466" s="240"/>
      <c r="B466" s="113" t="s">
        <v>1355</v>
      </c>
      <c r="C466" s="114" t="s">
        <v>1968</v>
      </c>
      <c r="D466" s="109">
        <f>+'Alimentazione CE Costi'!K939</f>
        <v>0</v>
      </c>
      <c r="E466" s="109">
        <f>+'Alimentazione CE Costi'!N939</f>
        <v>0</v>
      </c>
      <c r="F466" s="109">
        <f t="shared" si="170"/>
        <v>0</v>
      </c>
      <c r="G466" s="387"/>
      <c r="H466" s="247"/>
      <c r="I466" s="110"/>
      <c r="K466" s="106"/>
      <c r="M466" s="110"/>
    </row>
    <row r="467" spans="1:13" ht="25.5">
      <c r="A467" s="240"/>
      <c r="B467" s="113" t="s">
        <v>1357</v>
      </c>
      <c r="C467" s="114" t="s">
        <v>1969</v>
      </c>
      <c r="D467" s="109">
        <f>+'Alimentazione CE Costi'!K940</f>
        <v>0</v>
      </c>
      <c r="E467" s="109">
        <f>+'Alimentazione CE Costi'!N940</f>
        <v>0</v>
      </c>
      <c r="F467" s="109">
        <f t="shared" si="170"/>
        <v>0</v>
      </c>
      <c r="G467" s="387"/>
      <c r="H467" s="247"/>
      <c r="I467" s="110"/>
      <c r="K467" s="106"/>
      <c r="M467" s="110"/>
    </row>
    <row r="468" spans="1:13" ht="25.5">
      <c r="A468" s="240"/>
      <c r="B468" s="113" t="s">
        <v>1359</v>
      </c>
      <c r="C468" s="114" t="s">
        <v>1970</v>
      </c>
      <c r="D468" s="109">
        <f>+'Alimentazione CE Costi'!K941</f>
        <v>0</v>
      </c>
      <c r="E468" s="109">
        <f>+'Alimentazione CE Costi'!N941</f>
        <v>0</v>
      </c>
      <c r="F468" s="109">
        <f t="shared" si="170"/>
        <v>0</v>
      </c>
      <c r="G468" s="387"/>
      <c r="H468" s="247"/>
      <c r="I468" s="110"/>
      <c r="K468" s="106"/>
      <c r="M468" s="110"/>
    </row>
    <row r="469" spans="1:13" ht="18.75">
      <c r="A469" s="240"/>
      <c r="B469" s="113" t="s">
        <v>1361</v>
      </c>
      <c r="C469" s="114" t="s">
        <v>1971</v>
      </c>
      <c r="D469" s="109">
        <f>+'Alimentazione CE Costi'!K942</f>
        <v>0</v>
      </c>
      <c r="E469" s="109">
        <f>+'Alimentazione CE Costi'!N942</f>
        <v>0</v>
      </c>
      <c r="F469" s="109">
        <f t="shared" si="170"/>
        <v>0</v>
      </c>
      <c r="G469" s="387"/>
      <c r="H469" s="247"/>
      <c r="I469" s="110"/>
      <c r="K469" s="106"/>
      <c r="M469" s="110"/>
    </row>
    <row r="470" spans="1:13" ht="18.75">
      <c r="A470" s="240"/>
      <c r="B470" s="113" t="s">
        <v>1363</v>
      </c>
      <c r="C470" s="114" t="s">
        <v>1972</v>
      </c>
      <c r="D470" s="109">
        <f>+'Alimentazione CE Costi'!K944+'Alimentazione CE Costi'!K945+'Alimentazione CE Costi'!K946</f>
        <v>0</v>
      </c>
      <c r="E470" s="109">
        <f>+'Alimentazione CE Costi'!N944+'Alimentazione CE Costi'!N945+'Alimentazione CE Costi'!N946</f>
        <v>0</v>
      </c>
      <c r="F470" s="109">
        <f t="shared" si="170"/>
        <v>0</v>
      </c>
      <c r="G470" s="387"/>
      <c r="H470" s="247"/>
      <c r="I470" s="110"/>
      <c r="K470" s="106"/>
      <c r="M470" s="110"/>
    </row>
    <row r="471" spans="1:13" ht="18.75">
      <c r="A471" s="240"/>
      <c r="B471" s="113" t="s">
        <v>1367</v>
      </c>
      <c r="C471" s="114" t="s">
        <v>1973</v>
      </c>
      <c r="D471" s="109">
        <f>+'Alimentazione CE Costi'!K947</f>
        <v>0</v>
      </c>
      <c r="E471" s="109">
        <f>+'Alimentazione CE Costi'!N947</f>
        <v>0</v>
      </c>
      <c r="F471" s="109">
        <f t="shared" si="170"/>
        <v>0</v>
      </c>
      <c r="G471" s="387"/>
      <c r="H471" s="247"/>
      <c r="I471" s="110"/>
      <c r="K471" s="106"/>
      <c r="M471" s="110"/>
    </row>
    <row r="472" spans="1:13" ht="25.5">
      <c r="A472" s="240"/>
      <c r="B472" s="111" t="s">
        <v>1369</v>
      </c>
      <c r="C472" s="112" t="s">
        <v>1974</v>
      </c>
      <c r="D472" s="109">
        <f>+'Alimentazione CE Costi'!K949+'Alimentazione CE Costi'!K950</f>
        <v>0</v>
      </c>
      <c r="E472" s="109">
        <f>+'Alimentazione CE Costi'!N949+'Alimentazione CE Costi'!N950</f>
        <v>0</v>
      </c>
      <c r="F472" s="109">
        <f t="shared" si="170"/>
        <v>0</v>
      </c>
      <c r="G472" s="387"/>
      <c r="H472" s="247"/>
      <c r="I472" s="110"/>
      <c r="K472" s="106"/>
      <c r="M472" s="110"/>
    </row>
    <row r="473" spans="1:13" ht="25.5">
      <c r="A473" s="240"/>
      <c r="B473" s="133" t="s">
        <v>1373</v>
      </c>
      <c r="C473" s="134" t="s">
        <v>1975</v>
      </c>
      <c r="D473" s="132">
        <f t="shared" ref="D473" si="201">SUM(D474:D479)</f>
        <v>30000</v>
      </c>
      <c r="E473" s="132">
        <f t="shared" ref="E473" si="202">SUM(E474:E479)</f>
        <v>2327600.71</v>
      </c>
      <c r="F473" s="132">
        <f t="shared" si="170"/>
        <v>-2297600.71</v>
      </c>
      <c r="G473" s="74" t="s">
        <v>2120</v>
      </c>
      <c r="H473" s="247"/>
      <c r="I473" s="110"/>
      <c r="K473" s="106"/>
      <c r="M473" s="110"/>
    </row>
    <row r="474" spans="1:13" ht="25.5">
      <c r="A474" s="240"/>
      <c r="B474" s="113" t="s">
        <v>1375</v>
      </c>
      <c r="C474" s="114" t="s">
        <v>1976</v>
      </c>
      <c r="D474" s="109">
        <f>+'Alimentazione CE Costi'!K952</f>
        <v>0</v>
      </c>
      <c r="E474" s="109">
        <f>+'Alimentazione CE Costi'!N952</f>
        <v>0</v>
      </c>
      <c r="F474" s="109">
        <f t="shared" si="170"/>
        <v>0</v>
      </c>
      <c r="G474" s="387"/>
      <c r="H474" s="247"/>
      <c r="I474" s="110"/>
      <c r="K474" s="106"/>
      <c r="M474" s="110"/>
    </row>
    <row r="475" spans="1:13" ht="25.5">
      <c r="A475" s="240"/>
      <c r="B475" s="113" t="s">
        <v>1377</v>
      </c>
      <c r="C475" s="114" t="s">
        <v>1977</v>
      </c>
      <c r="D475" s="109">
        <f>+'Alimentazione CE Costi'!K953</f>
        <v>0</v>
      </c>
      <c r="E475" s="109">
        <f>+'Alimentazione CE Costi'!N953</f>
        <v>1689366.39</v>
      </c>
      <c r="F475" s="109">
        <f t="shared" ref="F475:F538" si="203">+D475-E475</f>
        <v>-1689366.39</v>
      </c>
      <c r="G475" s="387"/>
      <c r="H475" s="247"/>
      <c r="I475" s="110"/>
      <c r="K475" s="106"/>
      <c r="M475" s="110"/>
    </row>
    <row r="476" spans="1:13" ht="25.5">
      <c r="A476" s="240"/>
      <c r="B476" s="113" t="s">
        <v>1379</v>
      </c>
      <c r="C476" s="114" t="s">
        <v>1978</v>
      </c>
      <c r="D476" s="109">
        <f>+'Alimentazione CE Costi'!K954</f>
        <v>0</v>
      </c>
      <c r="E476" s="109">
        <f>+'Alimentazione CE Costi'!N954</f>
        <v>608234.32000000007</v>
      </c>
      <c r="F476" s="109">
        <f t="shared" si="203"/>
        <v>-608234.32000000007</v>
      </c>
      <c r="G476" s="387"/>
      <c r="H476" s="247"/>
      <c r="I476" s="110"/>
      <c r="K476" s="106"/>
      <c r="M476" s="110"/>
    </row>
    <row r="477" spans="1:13" ht="25.5">
      <c r="A477" s="240"/>
      <c r="B477" s="113" t="s">
        <v>1381</v>
      </c>
      <c r="C477" s="114" t="s">
        <v>1979</v>
      </c>
      <c r="D477" s="109">
        <f>+'Alimentazione CE Costi'!K955</f>
        <v>0</v>
      </c>
      <c r="E477" s="109">
        <f>+'Alimentazione CE Costi'!N955</f>
        <v>0</v>
      </c>
      <c r="F477" s="109">
        <f t="shared" si="203"/>
        <v>0</v>
      </c>
      <c r="G477" s="387"/>
      <c r="H477" s="247"/>
      <c r="I477" s="110"/>
      <c r="K477" s="106"/>
      <c r="M477" s="110"/>
    </row>
    <row r="478" spans="1:13" ht="25.5">
      <c r="A478" s="240"/>
      <c r="B478" s="113" t="s">
        <v>1383</v>
      </c>
      <c r="C478" s="114" t="s">
        <v>1980</v>
      </c>
      <c r="D478" s="109">
        <f>+'Alimentazione CE Costi'!K957+'Alimentazione CE Costi'!K958</f>
        <v>30000</v>
      </c>
      <c r="E478" s="109">
        <f>+'Alimentazione CE Costi'!N957+'Alimentazione CE Costi'!N958</f>
        <v>30000</v>
      </c>
      <c r="F478" s="109">
        <f t="shared" si="203"/>
        <v>0</v>
      </c>
      <c r="G478" s="387"/>
      <c r="H478" s="247"/>
      <c r="I478" s="110"/>
      <c r="K478" s="106"/>
      <c r="M478" s="110"/>
    </row>
    <row r="479" spans="1:13" ht="25.5">
      <c r="A479" s="240"/>
      <c r="B479" s="113" t="s">
        <v>1387</v>
      </c>
      <c r="C479" s="114" t="s">
        <v>1981</v>
      </c>
      <c r="D479" s="109">
        <f>+'Alimentazione CE Costi'!K959</f>
        <v>0</v>
      </c>
      <c r="E479" s="109">
        <f>+'Alimentazione CE Costi'!N959</f>
        <v>0</v>
      </c>
      <c r="F479" s="109">
        <f t="shared" si="203"/>
        <v>0</v>
      </c>
      <c r="G479" s="387"/>
      <c r="H479" s="247"/>
      <c r="I479" s="110"/>
      <c r="K479" s="106"/>
      <c r="M479" s="110"/>
    </row>
    <row r="480" spans="1:13" ht="18.75">
      <c r="A480" s="240"/>
      <c r="B480" s="133" t="s">
        <v>1389</v>
      </c>
      <c r="C480" s="134" t="s">
        <v>1982</v>
      </c>
      <c r="D480" s="132">
        <f t="shared" ref="D480" si="204">SUM(D481:D490)</f>
        <v>402.68</v>
      </c>
      <c r="E480" s="132">
        <f t="shared" ref="E480" si="205">SUM(E481:E490)</f>
        <v>868931.09000000008</v>
      </c>
      <c r="F480" s="132">
        <f t="shared" si="203"/>
        <v>-868528.41</v>
      </c>
      <c r="G480" s="74" t="s">
        <v>2120</v>
      </c>
      <c r="H480" s="247"/>
      <c r="I480" s="110"/>
      <c r="K480" s="106"/>
      <c r="M480" s="110"/>
    </row>
    <row r="481" spans="1:13" ht="18.75">
      <c r="A481" s="240"/>
      <c r="B481" s="121" t="s">
        <v>1391</v>
      </c>
      <c r="C481" s="122" t="s">
        <v>1983</v>
      </c>
      <c r="D481" s="109">
        <f>+'Alimentazione CE Costi'!K961</f>
        <v>0</v>
      </c>
      <c r="E481" s="109">
        <f>+'Alimentazione CE Costi'!N961</f>
        <v>0</v>
      </c>
      <c r="F481" s="109">
        <f t="shared" si="203"/>
        <v>0</v>
      </c>
      <c r="G481" s="387"/>
      <c r="H481" s="247"/>
      <c r="I481" s="110"/>
      <c r="K481" s="106"/>
      <c r="M481" s="110"/>
    </row>
    <row r="482" spans="1:13" ht="18.75">
      <c r="A482" s="240"/>
      <c r="B482" s="121" t="s">
        <v>1393</v>
      </c>
      <c r="C482" s="122" t="s">
        <v>1984</v>
      </c>
      <c r="D482" s="109">
        <f>+'Alimentazione CE Costi'!K962</f>
        <v>0</v>
      </c>
      <c r="E482" s="109">
        <f>+'Alimentazione CE Costi'!N962</f>
        <v>0</v>
      </c>
      <c r="F482" s="109">
        <f t="shared" si="203"/>
        <v>0</v>
      </c>
      <c r="G482" s="387"/>
      <c r="H482" s="247"/>
      <c r="I482" s="110"/>
      <c r="K482" s="106"/>
      <c r="M482" s="110"/>
    </row>
    <row r="483" spans="1:13" ht="18.75">
      <c r="A483" s="240"/>
      <c r="B483" s="121" t="s">
        <v>1395</v>
      </c>
      <c r="C483" s="122" t="s">
        <v>1985</v>
      </c>
      <c r="D483" s="109">
        <f>+'Alimentazione CE Costi'!K963</f>
        <v>0</v>
      </c>
      <c r="E483" s="109">
        <f>+'Alimentazione CE Costi'!N963</f>
        <v>348046.27</v>
      </c>
      <c r="F483" s="109">
        <f t="shared" si="203"/>
        <v>-348046.27</v>
      </c>
      <c r="G483" s="387"/>
      <c r="H483" s="247"/>
      <c r="I483" s="110"/>
      <c r="K483" s="106"/>
      <c r="M483" s="110"/>
    </row>
    <row r="484" spans="1:13" ht="18.75">
      <c r="A484" s="240"/>
      <c r="B484" s="113" t="s">
        <v>1397</v>
      </c>
      <c r="C484" s="114" t="s">
        <v>1986</v>
      </c>
      <c r="D484" s="109">
        <f>+'Alimentazione CE Costi'!K964</f>
        <v>0</v>
      </c>
      <c r="E484" s="109">
        <f>+'Alimentazione CE Costi'!N964</f>
        <v>22771.33</v>
      </c>
      <c r="F484" s="109">
        <f t="shared" si="203"/>
        <v>-22771.33</v>
      </c>
      <c r="G484" s="387"/>
      <c r="H484" s="247"/>
      <c r="I484" s="110"/>
      <c r="K484" s="106"/>
      <c r="M484" s="110"/>
    </row>
    <row r="485" spans="1:13" ht="18.75">
      <c r="A485" s="240"/>
      <c r="B485" s="113" t="s">
        <v>1399</v>
      </c>
      <c r="C485" s="114" t="s">
        <v>1987</v>
      </c>
      <c r="D485" s="109">
        <f>+'Alimentazione CE Costi'!K965</f>
        <v>0</v>
      </c>
      <c r="E485" s="109">
        <f>+'Alimentazione CE Costi'!N965</f>
        <v>498113.49</v>
      </c>
      <c r="F485" s="109">
        <f t="shared" si="203"/>
        <v>-498113.49</v>
      </c>
      <c r="G485" s="387"/>
      <c r="H485" s="247"/>
      <c r="I485" s="110"/>
      <c r="K485" s="106"/>
      <c r="M485" s="110"/>
    </row>
    <row r="486" spans="1:13" ht="18.75">
      <c r="A486" s="240"/>
      <c r="B486" s="113" t="s">
        <v>1401</v>
      </c>
      <c r="C486" s="114" t="s">
        <v>1988</v>
      </c>
      <c r="D486" s="109">
        <f>+'Alimentazione CE Costi'!K966</f>
        <v>0</v>
      </c>
      <c r="E486" s="109">
        <f>+'Alimentazione CE Costi'!N966</f>
        <v>0</v>
      </c>
      <c r="F486" s="109">
        <f t="shared" si="203"/>
        <v>0</v>
      </c>
      <c r="G486" s="387"/>
      <c r="H486" s="247"/>
      <c r="I486" s="110"/>
      <c r="K486" s="106"/>
      <c r="M486" s="110"/>
    </row>
    <row r="487" spans="1:13" ht="18.75">
      <c r="A487" s="240"/>
      <c r="B487" s="113" t="s">
        <v>1403</v>
      </c>
      <c r="C487" s="114" t="s">
        <v>1989</v>
      </c>
      <c r="D487" s="109">
        <f>+'Alimentazione CE Costi'!K967</f>
        <v>0</v>
      </c>
      <c r="E487" s="109">
        <f>+'Alimentazione CE Costi'!N967</f>
        <v>0</v>
      </c>
      <c r="F487" s="109">
        <f t="shared" si="203"/>
        <v>0</v>
      </c>
      <c r="G487" s="387"/>
      <c r="H487" s="247"/>
      <c r="I487" s="110"/>
      <c r="K487" s="106"/>
      <c r="M487" s="110"/>
    </row>
    <row r="488" spans="1:13" ht="18.75">
      <c r="A488" s="240"/>
      <c r="B488" s="113" t="s">
        <v>1405</v>
      </c>
      <c r="C488" s="114" t="s">
        <v>1990</v>
      </c>
      <c r="D488" s="109">
        <f>+'Alimentazione CE Costi'!K968</f>
        <v>0</v>
      </c>
      <c r="E488" s="109">
        <f>+'Alimentazione CE Costi'!N968</f>
        <v>0</v>
      </c>
      <c r="F488" s="109">
        <f t="shared" si="203"/>
        <v>0</v>
      </c>
      <c r="G488" s="387"/>
      <c r="H488" s="247"/>
      <c r="I488" s="110"/>
      <c r="K488" s="106"/>
      <c r="M488" s="110"/>
    </row>
    <row r="489" spans="1:13" ht="25.5">
      <c r="A489" s="240"/>
      <c r="B489" s="113" t="s">
        <v>1407</v>
      </c>
      <c r="C489" s="114" t="s">
        <v>1991</v>
      </c>
      <c r="D489" s="109">
        <f>+'Alimentazione CE Costi'!K969</f>
        <v>402.68</v>
      </c>
      <c r="E489" s="109">
        <f>+'Alimentazione CE Costi'!N969</f>
        <v>0</v>
      </c>
      <c r="F489" s="109">
        <f t="shared" si="203"/>
        <v>402.68</v>
      </c>
      <c r="G489" s="387"/>
      <c r="H489" s="247"/>
      <c r="I489" s="110"/>
      <c r="K489" s="106"/>
      <c r="M489" s="110"/>
    </row>
    <row r="490" spans="1:13" ht="18.75">
      <c r="A490" s="240"/>
      <c r="B490" s="121" t="s">
        <v>1408</v>
      </c>
      <c r="C490" s="123" t="s">
        <v>1992</v>
      </c>
      <c r="D490" s="109">
        <f>+'Alimentazione CE Costi'!K970</f>
        <v>0</v>
      </c>
      <c r="E490" s="109">
        <f>+'Alimentazione CE Costi'!N970</f>
        <v>0</v>
      </c>
      <c r="F490" s="109">
        <f t="shared" si="203"/>
        <v>0</v>
      </c>
      <c r="G490" s="387"/>
      <c r="H490" s="247"/>
      <c r="I490" s="110"/>
      <c r="K490" s="106"/>
      <c r="M490" s="110"/>
    </row>
    <row r="491" spans="1:13" ht="18.75">
      <c r="A491" s="238"/>
      <c r="B491" s="141" t="s">
        <v>1993</v>
      </c>
      <c r="C491" s="142" t="s">
        <v>1994</v>
      </c>
      <c r="D491" s="143">
        <f>+D463+D446+D436+D428+D386+D376+D368+D199+D160+D443</f>
        <v>84810121.59299998</v>
      </c>
      <c r="E491" s="143">
        <f>+E463+E446+E436+E428+E386+E376+E368+E199+E160+E443-0.01</f>
        <v>91164782.709999979</v>
      </c>
      <c r="F491" s="143">
        <f t="shared" si="203"/>
        <v>-6354661.1169999987</v>
      </c>
      <c r="G491" s="74"/>
      <c r="H491" s="247"/>
      <c r="I491" s="110"/>
      <c r="K491" s="106"/>
      <c r="M491" s="110"/>
    </row>
    <row r="492" spans="1:13" ht="18.75">
      <c r="A492" s="238"/>
      <c r="B492" s="154"/>
      <c r="C492" s="155" t="s">
        <v>1995</v>
      </c>
      <c r="D492" s="156"/>
      <c r="E492" s="156"/>
      <c r="F492" s="156">
        <f t="shared" si="203"/>
        <v>0</v>
      </c>
      <c r="G492" s="74"/>
      <c r="H492" s="247"/>
      <c r="I492" s="110"/>
      <c r="K492" s="106"/>
      <c r="M492" s="110"/>
    </row>
    <row r="493" spans="1:13" ht="18.75">
      <c r="A493" s="238"/>
      <c r="B493" s="138" t="s">
        <v>460</v>
      </c>
      <c r="C493" s="139" t="s">
        <v>1996</v>
      </c>
      <c r="D493" s="140">
        <f t="shared" ref="D493" si="206">+D494+D495+D496</f>
        <v>0</v>
      </c>
      <c r="E493" s="140">
        <f t="shared" ref="E493" si="207">+E494+E495+E496</f>
        <v>200.67000000000002</v>
      </c>
      <c r="F493" s="140">
        <f t="shared" si="203"/>
        <v>-200.67000000000002</v>
      </c>
      <c r="G493" s="74" t="s">
        <v>2120</v>
      </c>
      <c r="H493" s="247"/>
      <c r="I493" s="110"/>
      <c r="K493" s="106"/>
      <c r="M493" s="110"/>
    </row>
    <row r="494" spans="1:13" ht="18.75">
      <c r="A494" s="238"/>
      <c r="B494" s="111" t="s">
        <v>462</v>
      </c>
      <c r="C494" s="112" t="s">
        <v>1997</v>
      </c>
      <c r="D494" s="109">
        <f>+'Alimentazione CE Ricavi'!K230</f>
        <v>0</v>
      </c>
      <c r="E494" s="109">
        <f>+'Alimentazione CE Ricavi'!N230</f>
        <v>0</v>
      </c>
      <c r="F494" s="109">
        <f t="shared" si="203"/>
        <v>0</v>
      </c>
      <c r="G494" s="74"/>
      <c r="H494" s="247"/>
      <c r="I494" s="110"/>
      <c r="K494" s="106"/>
      <c r="M494" s="110"/>
    </row>
    <row r="495" spans="1:13" ht="18.75">
      <c r="A495" s="238"/>
      <c r="B495" s="111" t="s">
        <v>464</v>
      </c>
      <c r="C495" s="112" t="s">
        <v>1998</v>
      </c>
      <c r="D495" s="109">
        <f>+'Alimentazione CE Ricavi'!K232+'Alimentazione CE Ricavi'!K233</f>
        <v>0</v>
      </c>
      <c r="E495" s="109">
        <f>+'Alimentazione CE Ricavi'!N232+'Alimentazione CE Ricavi'!N233</f>
        <v>108.9</v>
      </c>
      <c r="F495" s="109">
        <f t="shared" si="203"/>
        <v>-108.9</v>
      </c>
      <c r="G495" s="74"/>
      <c r="H495" s="247"/>
      <c r="I495" s="110"/>
      <c r="K495" s="106"/>
      <c r="M495" s="110"/>
    </row>
    <row r="496" spans="1:13" ht="18.75">
      <c r="A496" s="238"/>
      <c r="B496" s="111" t="s">
        <v>468</v>
      </c>
      <c r="C496" s="112" t="s">
        <v>1999</v>
      </c>
      <c r="D496" s="109">
        <f>+'Alimentazione CE Ricavi'!K235+'Alimentazione CE Ricavi'!K236+'Alimentazione CE Ricavi'!K237</f>
        <v>0</v>
      </c>
      <c r="E496" s="109">
        <f>+'Alimentazione CE Ricavi'!N235+'Alimentazione CE Ricavi'!N236+'Alimentazione CE Ricavi'!N237</f>
        <v>91.77</v>
      </c>
      <c r="F496" s="109">
        <f t="shared" si="203"/>
        <v>-91.77</v>
      </c>
      <c r="G496" s="74"/>
      <c r="H496" s="247"/>
      <c r="I496" s="110"/>
      <c r="K496" s="106"/>
      <c r="M496" s="110"/>
    </row>
    <row r="497" spans="1:13" ht="18.75">
      <c r="A497" s="238"/>
      <c r="B497" s="138" t="s">
        <v>472</v>
      </c>
      <c r="C497" s="139" t="s">
        <v>2000</v>
      </c>
      <c r="D497" s="140">
        <f t="shared" ref="D497" si="208">SUM(D498:D502)</f>
        <v>0</v>
      </c>
      <c r="E497" s="140">
        <f t="shared" ref="E497" si="209">SUM(E498:E502)</f>
        <v>0</v>
      </c>
      <c r="F497" s="140">
        <f t="shared" si="203"/>
        <v>0</v>
      </c>
      <c r="G497" s="74" t="s">
        <v>2120</v>
      </c>
      <c r="H497" s="247"/>
      <c r="I497" s="110"/>
      <c r="K497" s="106"/>
      <c r="M497" s="110"/>
    </row>
    <row r="498" spans="1:13" ht="18.75">
      <c r="A498" s="238"/>
      <c r="B498" s="111" t="s">
        <v>474</v>
      </c>
      <c r="C498" s="112" t="s">
        <v>2001</v>
      </c>
      <c r="D498" s="109">
        <f>+'Alimentazione CE Ricavi'!K239</f>
        <v>0</v>
      </c>
      <c r="E498" s="109">
        <f>+'Alimentazione CE Ricavi'!N239</f>
        <v>0</v>
      </c>
      <c r="F498" s="109">
        <f t="shared" si="203"/>
        <v>0</v>
      </c>
      <c r="G498" s="74"/>
      <c r="H498" s="247"/>
      <c r="I498" s="110"/>
      <c r="K498" s="106"/>
      <c r="M498" s="110"/>
    </row>
    <row r="499" spans="1:13" ht="25.5">
      <c r="A499" s="238"/>
      <c r="B499" s="111" t="s">
        <v>476</v>
      </c>
      <c r="C499" s="112" t="s">
        <v>2002</v>
      </c>
      <c r="D499" s="109">
        <f>+'Alimentazione CE Ricavi'!K240</f>
        <v>0</v>
      </c>
      <c r="E499" s="109">
        <f>+'Alimentazione CE Ricavi'!N240</f>
        <v>0</v>
      </c>
      <c r="F499" s="109">
        <f t="shared" si="203"/>
        <v>0</v>
      </c>
      <c r="G499" s="74"/>
      <c r="H499" s="247"/>
      <c r="I499" s="110"/>
      <c r="K499" s="106"/>
      <c r="M499" s="110"/>
    </row>
    <row r="500" spans="1:13" ht="25.5">
      <c r="A500" s="238"/>
      <c r="B500" s="111" t="s">
        <v>478</v>
      </c>
      <c r="C500" s="112" t="s">
        <v>2003</v>
      </c>
      <c r="D500" s="109">
        <f>+'Alimentazione CE Ricavi'!K241</f>
        <v>0</v>
      </c>
      <c r="E500" s="109">
        <f>+'Alimentazione CE Ricavi'!N241</f>
        <v>0</v>
      </c>
      <c r="F500" s="109">
        <f t="shared" si="203"/>
        <v>0</v>
      </c>
      <c r="G500" s="74"/>
      <c r="H500" s="247"/>
      <c r="I500" s="110"/>
      <c r="K500" s="106"/>
      <c r="M500" s="110"/>
    </row>
    <row r="501" spans="1:13" ht="18.75">
      <c r="A501" s="238"/>
      <c r="B501" s="111" t="s">
        <v>480</v>
      </c>
      <c r="C501" s="112" t="s">
        <v>2004</v>
      </c>
      <c r="D501" s="109">
        <f>+'Alimentazione CE Ricavi'!K242</f>
        <v>0</v>
      </c>
      <c r="E501" s="109">
        <f>+'Alimentazione CE Ricavi'!N242</f>
        <v>0</v>
      </c>
      <c r="F501" s="109">
        <f t="shared" si="203"/>
        <v>0</v>
      </c>
      <c r="G501" s="74"/>
      <c r="H501" s="247"/>
      <c r="I501" s="110"/>
      <c r="K501" s="106"/>
      <c r="M501" s="110"/>
    </row>
    <row r="502" spans="1:13" ht="18.75">
      <c r="A502" s="238"/>
      <c r="B502" s="111" t="s">
        <v>482</v>
      </c>
      <c r="C502" s="112" t="s">
        <v>2005</v>
      </c>
      <c r="D502" s="109">
        <f>+'Alimentazione CE Ricavi'!K243</f>
        <v>0</v>
      </c>
      <c r="E502" s="109">
        <f>+'Alimentazione CE Ricavi'!N243</f>
        <v>0</v>
      </c>
      <c r="F502" s="109">
        <f t="shared" si="203"/>
        <v>0</v>
      </c>
      <c r="G502" s="74"/>
      <c r="H502" s="247"/>
      <c r="I502" s="110"/>
      <c r="K502" s="106"/>
      <c r="M502" s="110"/>
    </row>
    <row r="503" spans="1:13" ht="18.75">
      <c r="A503" s="238"/>
      <c r="B503" s="138" t="s">
        <v>1410</v>
      </c>
      <c r="C503" s="139" t="s">
        <v>2006</v>
      </c>
      <c r="D503" s="140">
        <f t="shared" ref="D503" si="210">SUM(D504:D506)</f>
        <v>0</v>
      </c>
      <c r="E503" s="140">
        <f t="shared" ref="E503" si="211">SUM(E504:E506)</f>
        <v>7.18</v>
      </c>
      <c r="F503" s="140">
        <f t="shared" si="203"/>
        <v>-7.18</v>
      </c>
      <c r="G503" s="74" t="s">
        <v>2120</v>
      </c>
      <c r="H503" s="247"/>
      <c r="I503" s="110"/>
      <c r="K503" s="106"/>
      <c r="M503" s="110"/>
    </row>
    <row r="504" spans="1:13" ht="18.75">
      <c r="A504" s="238"/>
      <c r="B504" s="111" t="s">
        <v>1412</v>
      </c>
      <c r="C504" s="112" t="s">
        <v>2007</v>
      </c>
      <c r="D504" s="109">
        <f>+'Alimentazione CE Costi'!K972</f>
        <v>0</v>
      </c>
      <c r="E504" s="109">
        <f>+'Alimentazione CE Costi'!N972</f>
        <v>0</v>
      </c>
      <c r="F504" s="109">
        <f t="shared" si="203"/>
        <v>0</v>
      </c>
      <c r="G504" s="74"/>
      <c r="H504" s="247"/>
      <c r="I504" s="110"/>
      <c r="K504" s="106"/>
      <c r="M504" s="110"/>
    </row>
    <row r="505" spans="1:13" ht="18.75">
      <c r="A505" s="238"/>
      <c r="B505" s="111" t="s">
        <v>1414</v>
      </c>
      <c r="C505" s="112" t="s">
        <v>2008</v>
      </c>
      <c r="D505" s="109">
        <f>+'Alimentazione CE Costi'!K973</f>
        <v>0</v>
      </c>
      <c r="E505" s="109">
        <f>+'Alimentazione CE Costi'!N973</f>
        <v>0</v>
      </c>
      <c r="F505" s="109">
        <f t="shared" si="203"/>
        <v>0</v>
      </c>
      <c r="G505" s="74"/>
      <c r="H505" s="247"/>
      <c r="I505" s="110"/>
      <c r="K505" s="106"/>
      <c r="M505" s="110"/>
    </row>
    <row r="506" spans="1:13" ht="18.75">
      <c r="A506" s="238"/>
      <c r="B506" s="111" t="s">
        <v>1416</v>
      </c>
      <c r="C506" s="112" t="s">
        <v>2009</v>
      </c>
      <c r="D506" s="109">
        <f>+'Alimentazione CE Costi'!K975+'Alimentazione CE Costi'!K976</f>
        <v>0</v>
      </c>
      <c r="E506" s="109">
        <f>+'Alimentazione CE Costi'!N975+'Alimentazione CE Costi'!N976</f>
        <v>7.18</v>
      </c>
      <c r="F506" s="109">
        <f t="shared" si="203"/>
        <v>-7.18</v>
      </c>
      <c r="G506" s="74"/>
      <c r="H506" s="247"/>
      <c r="I506" s="110"/>
      <c r="K506" s="106"/>
      <c r="M506" s="110"/>
    </row>
    <row r="507" spans="1:13" ht="18.75">
      <c r="A507" s="238"/>
      <c r="B507" s="138" t="s">
        <v>2010</v>
      </c>
      <c r="C507" s="139" t="s">
        <v>2011</v>
      </c>
      <c r="D507" s="140">
        <f t="shared" ref="D507" si="212">SUM(D508:D509)</f>
        <v>0</v>
      </c>
      <c r="E507" s="140">
        <f t="shared" ref="E507" si="213">SUM(E508:E509)</f>
        <v>0</v>
      </c>
      <c r="F507" s="140">
        <f t="shared" si="203"/>
        <v>0</v>
      </c>
      <c r="G507" s="74" t="s">
        <v>2120</v>
      </c>
      <c r="H507" s="247"/>
      <c r="I507" s="110"/>
      <c r="K507" s="106"/>
      <c r="M507" s="110"/>
    </row>
    <row r="508" spans="1:13" ht="18.75">
      <c r="A508" s="238"/>
      <c r="B508" s="111" t="s">
        <v>1419</v>
      </c>
      <c r="C508" s="112" t="s">
        <v>2012</v>
      </c>
      <c r="D508" s="109">
        <f>+'Alimentazione CE Costi'!K978</f>
        <v>0</v>
      </c>
      <c r="E508" s="109">
        <f>+'Alimentazione CE Costi'!N978</f>
        <v>0</v>
      </c>
      <c r="F508" s="109">
        <f t="shared" si="203"/>
        <v>0</v>
      </c>
      <c r="G508" s="74"/>
      <c r="H508" s="247"/>
      <c r="I508" s="110"/>
      <c r="K508" s="106"/>
      <c r="M508" s="110"/>
    </row>
    <row r="509" spans="1:13" ht="18.75">
      <c r="A509" s="238"/>
      <c r="B509" s="111" t="s">
        <v>1421</v>
      </c>
      <c r="C509" s="112" t="s">
        <v>2013</v>
      </c>
      <c r="D509" s="109">
        <f>+'Alimentazione CE Costi'!K979</f>
        <v>0</v>
      </c>
      <c r="E509" s="109">
        <f>+'Alimentazione CE Costi'!N979</f>
        <v>0</v>
      </c>
      <c r="F509" s="109">
        <f t="shared" si="203"/>
        <v>0</v>
      </c>
      <c r="G509" s="74"/>
      <c r="H509" s="247"/>
      <c r="I509" s="110"/>
      <c r="K509" s="106"/>
      <c r="M509" s="110"/>
    </row>
    <row r="510" spans="1:13" ht="18.75">
      <c r="A510" s="238"/>
      <c r="B510" s="141" t="s">
        <v>2014</v>
      </c>
      <c r="C510" s="142" t="s">
        <v>2015</v>
      </c>
      <c r="D510" s="143">
        <f t="shared" ref="D510" si="214">+D493+D497-D503-D507</f>
        <v>0</v>
      </c>
      <c r="E510" s="143">
        <f t="shared" ref="E510" si="215">+E493+E497-E503-E507</f>
        <v>193.49</v>
      </c>
      <c r="F510" s="143">
        <f t="shared" si="203"/>
        <v>-193.49</v>
      </c>
      <c r="G510" s="74" t="s">
        <v>2120</v>
      </c>
      <c r="H510" s="247"/>
      <c r="I510" s="110"/>
      <c r="K510" s="106"/>
      <c r="M510" s="110"/>
    </row>
    <row r="511" spans="1:13" ht="18.75">
      <c r="A511" s="238"/>
      <c r="B511" s="154"/>
      <c r="C511" s="155" t="s">
        <v>2016</v>
      </c>
      <c r="D511" s="156"/>
      <c r="E511" s="156"/>
      <c r="F511" s="156">
        <f t="shared" si="203"/>
        <v>0</v>
      </c>
      <c r="G511" s="74"/>
      <c r="H511" s="247"/>
      <c r="I511" s="110"/>
      <c r="K511" s="106"/>
      <c r="M511" s="110"/>
    </row>
    <row r="512" spans="1:13" ht="18.75">
      <c r="A512" s="238"/>
      <c r="B512" s="107" t="s">
        <v>484</v>
      </c>
      <c r="C512" s="108" t="s">
        <v>2017</v>
      </c>
      <c r="D512" s="109">
        <f>+'Alimentazione CE Ricavi'!K244</f>
        <v>0</v>
      </c>
      <c r="E512" s="109">
        <f>+'Alimentazione CE Ricavi'!N244</f>
        <v>0</v>
      </c>
      <c r="F512" s="109">
        <f t="shared" si="203"/>
        <v>0</v>
      </c>
      <c r="G512" s="74"/>
      <c r="H512" s="247"/>
      <c r="I512" s="110"/>
      <c r="K512" s="106"/>
      <c r="M512" s="110"/>
    </row>
    <row r="513" spans="1:13" ht="18.75">
      <c r="A513" s="238"/>
      <c r="B513" s="107" t="s">
        <v>1423</v>
      </c>
      <c r="C513" s="108" t="s">
        <v>2018</v>
      </c>
      <c r="D513" s="109">
        <f>+'Alimentazione CE Costi'!K980</f>
        <v>0</v>
      </c>
      <c r="E513" s="109">
        <f>+'Alimentazione CE Costi'!N980</f>
        <v>0</v>
      </c>
      <c r="F513" s="109">
        <f t="shared" si="203"/>
        <v>0</v>
      </c>
      <c r="G513" s="74"/>
      <c r="H513" s="247"/>
      <c r="I513" s="110"/>
      <c r="K513" s="106"/>
      <c r="M513" s="110"/>
    </row>
    <row r="514" spans="1:13" ht="18.75">
      <c r="A514" s="238"/>
      <c r="B514" s="141" t="s">
        <v>2019</v>
      </c>
      <c r="C514" s="142" t="s">
        <v>2020</v>
      </c>
      <c r="D514" s="143">
        <f t="shared" ref="D514" si="216">+D512-D513</f>
        <v>0</v>
      </c>
      <c r="E514" s="143">
        <f t="shared" ref="E514" si="217">+E512-E513</f>
        <v>0</v>
      </c>
      <c r="F514" s="143">
        <f t="shared" si="203"/>
        <v>0</v>
      </c>
      <c r="G514" s="74" t="s">
        <v>2120</v>
      </c>
      <c r="H514" s="247"/>
      <c r="I514" s="110"/>
      <c r="K514" s="106"/>
      <c r="M514" s="110"/>
    </row>
    <row r="515" spans="1:13" ht="18.75">
      <c r="A515" s="238"/>
      <c r="B515" s="154"/>
      <c r="C515" s="155" t="s">
        <v>2021</v>
      </c>
      <c r="D515" s="156"/>
      <c r="E515" s="156"/>
      <c r="F515" s="156">
        <f t="shared" si="203"/>
        <v>0</v>
      </c>
      <c r="G515" s="74"/>
      <c r="H515" s="247"/>
      <c r="I515" s="110"/>
      <c r="K515" s="106"/>
      <c r="M515" s="110"/>
    </row>
    <row r="516" spans="1:13" ht="18.75">
      <c r="A516" s="238"/>
      <c r="B516" s="138" t="s">
        <v>485</v>
      </c>
      <c r="C516" s="139" t="s">
        <v>2022</v>
      </c>
      <c r="D516" s="140">
        <f t="shared" ref="D516" si="218">+D517+D518</f>
        <v>0</v>
      </c>
      <c r="E516" s="140">
        <f t="shared" ref="E516" si="219">+E517+E518</f>
        <v>591991.92330000002</v>
      </c>
      <c r="F516" s="140">
        <f t="shared" si="203"/>
        <v>-591991.92330000002</v>
      </c>
      <c r="G516" s="74" t="s">
        <v>2120</v>
      </c>
      <c r="H516" s="247"/>
      <c r="I516" s="110"/>
      <c r="K516" s="106"/>
      <c r="M516" s="110"/>
    </row>
    <row r="517" spans="1:13" ht="18.75">
      <c r="A517" s="238"/>
      <c r="B517" s="111" t="s">
        <v>487</v>
      </c>
      <c r="C517" s="112" t="s">
        <v>2023</v>
      </c>
      <c r="D517" s="109">
        <f>+'Alimentazione CE Ricavi'!K246</f>
        <v>0</v>
      </c>
      <c r="E517" s="109">
        <f>+'Alimentazione CE Ricavi'!N246</f>
        <v>0</v>
      </c>
      <c r="F517" s="109">
        <f t="shared" si="203"/>
        <v>0</v>
      </c>
      <c r="G517" s="74"/>
      <c r="H517" s="247"/>
      <c r="I517" s="110"/>
      <c r="K517" s="106"/>
      <c r="M517" s="110"/>
    </row>
    <row r="518" spans="1:13" ht="18.75">
      <c r="A518" s="238"/>
      <c r="B518" s="133" t="s">
        <v>489</v>
      </c>
      <c r="C518" s="134" t="s">
        <v>2024</v>
      </c>
      <c r="D518" s="132">
        <f t="shared" ref="D518" si="220">+D519+D520+D531+D541</f>
        <v>0</v>
      </c>
      <c r="E518" s="132">
        <f t="shared" ref="E518" si="221">+E519+E520+E531+E541</f>
        <v>591991.92330000002</v>
      </c>
      <c r="F518" s="132">
        <f t="shared" si="203"/>
        <v>-591991.92330000002</v>
      </c>
      <c r="G518" s="74" t="s">
        <v>2120</v>
      </c>
      <c r="H518" s="247"/>
      <c r="I518" s="110"/>
      <c r="K518" s="106"/>
      <c r="M518" s="110"/>
    </row>
    <row r="519" spans="1:13" ht="18.75">
      <c r="A519" s="238"/>
      <c r="B519" s="113" t="s">
        <v>491</v>
      </c>
      <c r="C519" s="114" t="s">
        <v>2025</v>
      </c>
      <c r="D519" s="109">
        <f>+'Alimentazione CE Ricavi'!K248</f>
        <v>0</v>
      </c>
      <c r="E519" s="109">
        <f>+'Alimentazione CE Ricavi'!N248</f>
        <v>38721.15</v>
      </c>
      <c r="F519" s="109">
        <f t="shared" si="203"/>
        <v>-38721.15</v>
      </c>
      <c r="G519" s="74"/>
      <c r="H519" s="247"/>
      <c r="I519" s="110"/>
      <c r="K519" s="106"/>
      <c r="M519" s="110"/>
    </row>
    <row r="520" spans="1:13" ht="18.75">
      <c r="A520" s="238"/>
      <c r="B520" s="144" t="s">
        <v>493</v>
      </c>
      <c r="C520" s="145" t="s">
        <v>2026</v>
      </c>
      <c r="D520" s="146">
        <f t="shared" ref="D520" si="222">+D521+D522+D523</f>
        <v>0</v>
      </c>
      <c r="E520" s="146">
        <f t="shared" ref="E520" si="223">+E521+E522+E523</f>
        <v>425988.36330000003</v>
      </c>
      <c r="F520" s="146">
        <f t="shared" si="203"/>
        <v>-425988.36330000003</v>
      </c>
      <c r="G520" s="74" t="s">
        <v>2120</v>
      </c>
      <c r="H520" s="247"/>
      <c r="I520" s="110"/>
      <c r="K520" s="106"/>
      <c r="M520" s="110"/>
    </row>
    <row r="521" spans="1:13" ht="18.75">
      <c r="A521" s="240"/>
      <c r="B521" s="113" t="s">
        <v>495</v>
      </c>
      <c r="C521" s="114" t="s">
        <v>2027</v>
      </c>
      <c r="D521" s="109">
        <f>+'Alimentazione CE Ricavi'!K250</f>
        <v>0</v>
      </c>
      <c r="E521" s="109">
        <f>+'Alimentazione CE Ricavi'!N250</f>
        <v>0</v>
      </c>
      <c r="F521" s="109">
        <f t="shared" si="203"/>
        <v>0</v>
      </c>
      <c r="G521" s="387"/>
      <c r="H521" s="247"/>
      <c r="I521" s="110"/>
      <c r="K521" s="106"/>
      <c r="M521" s="110"/>
    </row>
    <row r="522" spans="1:13" ht="25.5">
      <c r="A522" s="240" t="s">
        <v>1532</v>
      </c>
      <c r="B522" s="113" t="s">
        <v>497</v>
      </c>
      <c r="C522" s="114" t="s">
        <v>2028</v>
      </c>
      <c r="D522" s="109">
        <f>+'Alimentazione CE Ricavi'!K251</f>
        <v>0</v>
      </c>
      <c r="E522" s="109">
        <f>+'Alimentazione CE Ricavi'!N251</f>
        <v>314560.67000000004</v>
      </c>
      <c r="F522" s="109">
        <f t="shared" si="203"/>
        <v>-314560.67000000004</v>
      </c>
      <c r="G522" s="387"/>
      <c r="H522" s="247"/>
      <c r="I522" s="110"/>
      <c r="K522" s="106"/>
      <c r="M522" s="110"/>
    </row>
    <row r="523" spans="1:13" ht="18.75">
      <c r="A523" s="240"/>
      <c r="B523" s="150" t="s">
        <v>499</v>
      </c>
      <c r="C523" s="151" t="s">
        <v>2029</v>
      </c>
      <c r="D523" s="149">
        <f t="shared" ref="D523" si="224">SUM(D524:D530)</f>
        <v>0</v>
      </c>
      <c r="E523" s="149">
        <f t="shared" ref="E523" si="225">SUM(E524:E530)</f>
        <v>111427.6933</v>
      </c>
      <c r="F523" s="149">
        <f t="shared" si="203"/>
        <v>-111427.6933</v>
      </c>
      <c r="G523" s="74" t="s">
        <v>2120</v>
      </c>
      <c r="H523" s="247"/>
      <c r="I523" s="110"/>
      <c r="K523" s="106"/>
      <c r="M523" s="110"/>
    </row>
    <row r="524" spans="1:13" ht="25.5">
      <c r="A524" s="240" t="s">
        <v>1577</v>
      </c>
      <c r="B524" s="115" t="s">
        <v>501</v>
      </c>
      <c r="C524" s="116" t="s">
        <v>2030</v>
      </c>
      <c r="D524" s="109">
        <f>+'Alimentazione CE Ricavi'!K253</f>
        <v>0</v>
      </c>
      <c r="E524" s="109">
        <f>+'Alimentazione CE Ricavi'!N253</f>
        <v>0</v>
      </c>
      <c r="F524" s="109">
        <f t="shared" si="203"/>
        <v>0</v>
      </c>
      <c r="G524" s="387"/>
      <c r="H524" s="247"/>
      <c r="I524" s="110"/>
      <c r="K524" s="106"/>
      <c r="M524" s="110"/>
    </row>
    <row r="525" spans="1:13" ht="25.5">
      <c r="A525" s="240"/>
      <c r="B525" s="115" t="s">
        <v>503</v>
      </c>
      <c r="C525" s="116" t="s">
        <v>2031</v>
      </c>
      <c r="D525" s="109">
        <f>+'Alimentazione CE Ricavi'!K254</f>
        <v>0</v>
      </c>
      <c r="E525" s="109">
        <f>+'Alimentazione CE Ricavi'!N254</f>
        <v>681.22000000000116</v>
      </c>
      <c r="F525" s="109">
        <f t="shared" si="203"/>
        <v>-681.22000000000116</v>
      </c>
      <c r="G525" s="387"/>
      <c r="H525" s="247"/>
      <c r="I525" s="110"/>
      <c r="K525" s="106"/>
      <c r="M525" s="110"/>
    </row>
    <row r="526" spans="1:13" ht="25.5">
      <c r="A526" s="240"/>
      <c r="B526" s="115" t="s">
        <v>505</v>
      </c>
      <c r="C526" s="116" t="s">
        <v>2032</v>
      </c>
      <c r="D526" s="109">
        <f>+'Alimentazione CE Ricavi'!K255</f>
        <v>0</v>
      </c>
      <c r="E526" s="109">
        <f>+'Alimentazione CE Ricavi'!N255</f>
        <v>0</v>
      </c>
      <c r="F526" s="109">
        <f t="shared" si="203"/>
        <v>0</v>
      </c>
      <c r="G526" s="387"/>
      <c r="H526" s="247"/>
      <c r="I526" s="110"/>
      <c r="K526" s="106"/>
      <c r="M526" s="110"/>
    </row>
    <row r="527" spans="1:13" ht="25.5">
      <c r="A527" s="240"/>
      <c r="B527" s="115" t="s">
        <v>507</v>
      </c>
      <c r="C527" s="116" t="s">
        <v>2033</v>
      </c>
      <c r="D527" s="109">
        <f>+'Alimentazione CE Ricavi'!K256</f>
        <v>0</v>
      </c>
      <c r="E527" s="109">
        <f>+'Alimentazione CE Ricavi'!N256</f>
        <v>0</v>
      </c>
      <c r="F527" s="109">
        <f t="shared" si="203"/>
        <v>0</v>
      </c>
      <c r="G527" s="387"/>
      <c r="H527" s="247"/>
      <c r="I527" s="110"/>
      <c r="K527" s="106"/>
      <c r="M527" s="110"/>
    </row>
    <row r="528" spans="1:13" ht="25.5">
      <c r="A528" s="240"/>
      <c r="B528" s="115" t="s">
        <v>509</v>
      </c>
      <c r="C528" s="116" t="s">
        <v>2034</v>
      </c>
      <c r="D528" s="109">
        <f>+'Alimentazione CE Ricavi'!K257</f>
        <v>0</v>
      </c>
      <c r="E528" s="109">
        <f>+'Alimentazione CE Ricavi'!N257</f>
        <v>0</v>
      </c>
      <c r="F528" s="109">
        <f t="shared" si="203"/>
        <v>0</v>
      </c>
      <c r="G528" s="387"/>
      <c r="H528" s="247"/>
      <c r="I528" s="110"/>
      <c r="K528" s="106"/>
      <c r="M528" s="110"/>
    </row>
    <row r="529" spans="1:13" ht="25.5">
      <c r="A529" s="240"/>
      <c r="B529" s="115" t="s">
        <v>511</v>
      </c>
      <c r="C529" s="116" t="s">
        <v>2035</v>
      </c>
      <c r="D529" s="109">
        <f>+'Alimentazione CE Ricavi'!K258</f>
        <v>0</v>
      </c>
      <c r="E529" s="109">
        <f>+'Alimentazione CE Ricavi'!N258</f>
        <v>0</v>
      </c>
      <c r="F529" s="109">
        <f t="shared" si="203"/>
        <v>0</v>
      </c>
      <c r="G529" s="387"/>
      <c r="H529" s="247"/>
      <c r="I529" s="110"/>
      <c r="K529" s="106"/>
      <c r="M529" s="110"/>
    </row>
    <row r="530" spans="1:13" ht="18.75">
      <c r="A530" s="240"/>
      <c r="B530" s="115" t="s">
        <v>513</v>
      </c>
      <c r="C530" s="116" t="s">
        <v>2036</v>
      </c>
      <c r="D530" s="109">
        <f>+'Alimentazione CE Ricavi'!K259</f>
        <v>0</v>
      </c>
      <c r="E530" s="109">
        <f>+'Alimentazione CE Ricavi'!N259</f>
        <v>110746.4733</v>
      </c>
      <c r="F530" s="109">
        <f t="shared" si="203"/>
        <v>-110746.4733</v>
      </c>
      <c r="G530" s="387"/>
      <c r="H530" s="247"/>
      <c r="I530" s="110"/>
      <c r="K530" s="106"/>
      <c r="M530" s="110"/>
    </row>
    <row r="531" spans="1:13" ht="18.75">
      <c r="A531" s="240"/>
      <c r="B531" s="144" t="s">
        <v>2037</v>
      </c>
      <c r="C531" s="145" t="s">
        <v>2038</v>
      </c>
      <c r="D531" s="146">
        <f t="shared" ref="D531" si="226">+D532+D533</f>
        <v>0</v>
      </c>
      <c r="E531" s="146">
        <f t="shared" ref="E531" si="227">+E532+E533</f>
        <v>127082.68</v>
      </c>
      <c r="F531" s="146">
        <f t="shared" si="203"/>
        <v>-127082.68</v>
      </c>
      <c r="G531" s="74" t="s">
        <v>2120</v>
      </c>
      <c r="H531" s="247"/>
      <c r="I531" s="110"/>
      <c r="K531" s="106"/>
      <c r="M531" s="110"/>
    </row>
    <row r="532" spans="1:13" ht="25.5">
      <c r="A532" s="238" t="s">
        <v>1532</v>
      </c>
      <c r="B532" s="113" t="s">
        <v>516</v>
      </c>
      <c r="C532" s="114" t="s">
        <v>2039</v>
      </c>
      <c r="D532" s="109">
        <f>+'Alimentazione CE Ricavi'!K261</f>
        <v>0</v>
      </c>
      <c r="E532" s="109">
        <f>+'Alimentazione CE Ricavi'!N261</f>
        <v>0</v>
      </c>
      <c r="F532" s="109">
        <f t="shared" si="203"/>
        <v>0</v>
      </c>
      <c r="G532" s="74"/>
      <c r="H532" s="247"/>
      <c r="I532" s="110"/>
      <c r="K532" s="106"/>
      <c r="M532" s="110"/>
    </row>
    <row r="533" spans="1:13" ht="18.75">
      <c r="A533" s="238"/>
      <c r="B533" s="150" t="s">
        <v>2040</v>
      </c>
      <c r="C533" s="151" t="s">
        <v>2041</v>
      </c>
      <c r="D533" s="149">
        <f t="shared" ref="D533" si="228">SUM(D534:D540)</f>
        <v>0</v>
      </c>
      <c r="E533" s="149">
        <f t="shared" ref="E533" si="229">SUM(E534:E540)</f>
        <v>127082.68</v>
      </c>
      <c r="F533" s="149">
        <f t="shared" si="203"/>
        <v>-127082.68</v>
      </c>
      <c r="G533" s="74" t="s">
        <v>2120</v>
      </c>
      <c r="H533" s="247"/>
      <c r="I533" s="110"/>
      <c r="K533" s="106"/>
      <c r="M533" s="110"/>
    </row>
    <row r="534" spans="1:13" ht="25.5">
      <c r="A534" s="238" t="s">
        <v>1577</v>
      </c>
      <c r="B534" s="115" t="s">
        <v>519</v>
      </c>
      <c r="C534" s="116" t="s">
        <v>2042</v>
      </c>
      <c r="D534" s="109">
        <f>+'Alimentazione CE Ricavi'!K263</f>
        <v>0</v>
      </c>
      <c r="E534" s="109">
        <f>+'Alimentazione CE Ricavi'!N263</f>
        <v>0</v>
      </c>
      <c r="F534" s="109">
        <f t="shared" si="203"/>
        <v>0</v>
      </c>
      <c r="G534" s="74"/>
      <c r="H534" s="247"/>
      <c r="I534" s="110"/>
      <c r="K534" s="106"/>
      <c r="M534" s="110"/>
    </row>
    <row r="535" spans="1:13" ht="18.75">
      <c r="A535" s="238"/>
      <c r="B535" s="115" t="s">
        <v>521</v>
      </c>
      <c r="C535" s="116" t="s">
        <v>2043</v>
      </c>
      <c r="D535" s="109">
        <f>+'Alimentazione CE Ricavi'!K264</f>
        <v>0</v>
      </c>
      <c r="E535" s="109">
        <f>+'Alimentazione CE Ricavi'!N264</f>
        <v>349.74</v>
      </c>
      <c r="F535" s="109">
        <f t="shared" si="203"/>
        <v>-349.74</v>
      </c>
      <c r="G535" s="74"/>
      <c r="H535" s="247"/>
      <c r="I535" s="110"/>
      <c r="K535" s="106"/>
      <c r="M535" s="110"/>
    </row>
    <row r="536" spans="1:13" ht="25.5">
      <c r="A536" s="238"/>
      <c r="B536" s="115" t="s">
        <v>523</v>
      </c>
      <c r="C536" s="116" t="s">
        <v>2044</v>
      </c>
      <c r="D536" s="109">
        <f>+'Alimentazione CE Ricavi'!K265</f>
        <v>0</v>
      </c>
      <c r="E536" s="109">
        <f>+'Alimentazione CE Ricavi'!N265</f>
        <v>0</v>
      </c>
      <c r="F536" s="109">
        <f t="shared" si="203"/>
        <v>0</v>
      </c>
      <c r="G536" s="74"/>
      <c r="H536" s="247"/>
      <c r="I536" s="110"/>
      <c r="K536" s="106"/>
      <c r="M536" s="110"/>
    </row>
    <row r="537" spans="1:13" ht="25.5">
      <c r="A537" s="238"/>
      <c r="B537" s="115" t="s">
        <v>525</v>
      </c>
      <c r="C537" s="116" t="s">
        <v>2045</v>
      </c>
      <c r="D537" s="109">
        <f>+'Alimentazione CE Ricavi'!K266</f>
        <v>0</v>
      </c>
      <c r="E537" s="109">
        <f>+'Alimentazione CE Ricavi'!N266</f>
        <v>0</v>
      </c>
      <c r="F537" s="109">
        <f t="shared" si="203"/>
        <v>0</v>
      </c>
      <c r="G537" s="74"/>
      <c r="H537" s="247"/>
      <c r="I537" s="110"/>
      <c r="K537" s="106"/>
      <c r="M537" s="110"/>
    </row>
    <row r="538" spans="1:13" ht="25.5">
      <c r="A538" s="238"/>
      <c r="B538" s="115" t="s">
        <v>527</v>
      </c>
      <c r="C538" s="116" t="s">
        <v>2046</v>
      </c>
      <c r="D538" s="109">
        <f>+'Alimentazione CE Ricavi'!K267</f>
        <v>0</v>
      </c>
      <c r="E538" s="109">
        <f>+'Alimentazione CE Ricavi'!N267</f>
        <v>0</v>
      </c>
      <c r="F538" s="109">
        <f t="shared" si="203"/>
        <v>0</v>
      </c>
      <c r="G538" s="74"/>
      <c r="H538" s="247"/>
      <c r="I538" s="110"/>
      <c r="K538" s="106"/>
      <c r="M538" s="110"/>
    </row>
    <row r="539" spans="1:13" ht="25.5">
      <c r="A539" s="238"/>
      <c r="B539" s="115" t="s">
        <v>529</v>
      </c>
      <c r="C539" s="116" t="s">
        <v>2047</v>
      </c>
      <c r="D539" s="109">
        <f>+'Alimentazione CE Ricavi'!K268</f>
        <v>0</v>
      </c>
      <c r="E539" s="109">
        <f>+'Alimentazione CE Ricavi'!N268</f>
        <v>1221.8</v>
      </c>
      <c r="F539" s="109">
        <f t="shared" ref="F539:F586" si="230">+D539-E539</f>
        <v>-1221.8</v>
      </c>
      <c r="G539" s="74"/>
      <c r="H539" s="247"/>
      <c r="I539" s="110"/>
      <c r="K539" s="106"/>
      <c r="M539" s="110"/>
    </row>
    <row r="540" spans="1:13" ht="18.75">
      <c r="A540" s="238"/>
      <c r="B540" s="115" t="s">
        <v>531</v>
      </c>
      <c r="C540" s="116" t="s">
        <v>2048</v>
      </c>
      <c r="D540" s="109">
        <f>+'Alimentazione CE Ricavi'!K269</f>
        <v>0</v>
      </c>
      <c r="E540" s="109">
        <f>+'Alimentazione CE Ricavi'!N269</f>
        <v>125511.14</v>
      </c>
      <c r="F540" s="109">
        <f t="shared" si="230"/>
        <v>-125511.14</v>
      </c>
      <c r="G540" s="74"/>
      <c r="H540" s="247"/>
      <c r="I540" s="110"/>
      <c r="K540" s="106"/>
      <c r="M540" s="110"/>
    </row>
    <row r="541" spans="1:13" ht="18.75">
      <c r="A541" s="238"/>
      <c r="B541" s="113" t="s">
        <v>532</v>
      </c>
      <c r="C541" s="114" t="s">
        <v>2049</v>
      </c>
      <c r="D541" s="109">
        <f>+'Alimentazione CE Ricavi'!K270</f>
        <v>0</v>
      </c>
      <c r="E541" s="109">
        <f>+'Alimentazione CE Ricavi'!N270</f>
        <v>199.73</v>
      </c>
      <c r="F541" s="109">
        <f t="shared" si="230"/>
        <v>-199.73</v>
      </c>
      <c r="G541" s="74"/>
      <c r="H541" s="247"/>
      <c r="I541" s="110"/>
      <c r="K541" s="106"/>
      <c r="M541" s="110"/>
    </row>
    <row r="542" spans="1:13" ht="18.75">
      <c r="A542" s="238"/>
      <c r="B542" s="138" t="s">
        <v>1424</v>
      </c>
      <c r="C542" s="139" t="s">
        <v>2050</v>
      </c>
      <c r="D542" s="140">
        <f t="shared" ref="D542" si="231">+D543+D544</f>
        <v>0</v>
      </c>
      <c r="E542" s="140">
        <f t="shared" ref="E542" si="232">+E543+E544</f>
        <v>581974.20000000007</v>
      </c>
      <c r="F542" s="140">
        <f t="shared" si="230"/>
        <v>-581974.20000000007</v>
      </c>
      <c r="G542" s="74"/>
      <c r="H542" s="247"/>
      <c r="I542" s="110"/>
      <c r="K542" s="106"/>
      <c r="M542" s="110"/>
    </row>
    <row r="543" spans="1:13" ht="18.75">
      <c r="A543" s="238"/>
      <c r="B543" s="111" t="s">
        <v>1426</v>
      </c>
      <c r="C543" s="112" t="s">
        <v>2051</v>
      </c>
      <c r="D543" s="109">
        <f>+'Alimentazione CE Costi'!K982</f>
        <v>0</v>
      </c>
      <c r="E543" s="109">
        <f>+'Alimentazione CE Costi'!N982</f>
        <v>0</v>
      </c>
      <c r="F543" s="109">
        <f t="shared" si="230"/>
        <v>0</v>
      </c>
      <c r="G543" s="74"/>
      <c r="H543" s="247"/>
      <c r="I543" s="110"/>
      <c r="K543" s="106"/>
      <c r="M543" s="110"/>
    </row>
    <row r="544" spans="1:13" ht="18.75">
      <c r="A544" s="238"/>
      <c r="B544" s="133" t="s">
        <v>1428</v>
      </c>
      <c r="C544" s="134" t="s">
        <v>2052</v>
      </c>
      <c r="D544" s="132">
        <f t="shared" ref="D544" si="233">+D545+D546+D547+D562+D573</f>
        <v>0</v>
      </c>
      <c r="E544" s="132">
        <f t="shared" ref="E544" si="234">+E545+E546+E547+E562+E573</f>
        <v>581974.20000000007</v>
      </c>
      <c r="F544" s="132">
        <f t="shared" si="230"/>
        <v>-581974.20000000007</v>
      </c>
      <c r="G544" s="74"/>
      <c r="H544" s="247"/>
      <c r="I544" s="110"/>
      <c r="K544" s="106"/>
      <c r="M544" s="110"/>
    </row>
    <row r="545" spans="1:13" ht="18.75">
      <c r="A545" s="238"/>
      <c r="B545" s="113" t="s">
        <v>1430</v>
      </c>
      <c r="C545" s="114" t="s">
        <v>2053</v>
      </c>
      <c r="D545" s="109">
        <f>+'Alimentazione CE Costi'!K984</f>
        <v>0</v>
      </c>
      <c r="E545" s="109">
        <f>+'Alimentazione CE Costi'!N984</f>
        <v>0</v>
      </c>
      <c r="F545" s="109">
        <f t="shared" si="230"/>
        <v>0</v>
      </c>
      <c r="G545" s="74"/>
      <c r="H545" s="247"/>
      <c r="I545" s="110"/>
      <c r="K545" s="106"/>
      <c r="M545" s="110"/>
    </row>
    <row r="546" spans="1:13" ht="18.75">
      <c r="A546" s="238"/>
      <c r="B546" s="113" t="s">
        <v>1432</v>
      </c>
      <c r="C546" s="114" t="s">
        <v>2054</v>
      </c>
      <c r="D546" s="109">
        <f>+'Alimentazione CE Costi'!K985</f>
        <v>0</v>
      </c>
      <c r="E546" s="109">
        <f>+'Alimentazione CE Costi'!N985</f>
        <v>0</v>
      </c>
      <c r="F546" s="109">
        <f t="shared" si="230"/>
        <v>0</v>
      </c>
      <c r="G546" s="74"/>
      <c r="H546" s="247"/>
      <c r="I546" s="110"/>
      <c r="K546" s="106"/>
      <c r="M546" s="110"/>
    </row>
    <row r="547" spans="1:13" ht="18.75">
      <c r="A547" s="238"/>
      <c r="B547" s="144" t="s">
        <v>1434</v>
      </c>
      <c r="C547" s="145" t="s">
        <v>2055</v>
      </c>
      <c r="D547" s="146">
        <f t="shared" ref="D547" si="235">+D548+D551</f>
        <v>0</v>
      </c>
      <c r="E547" s="146">
        <f t="shared" ref="E547" si="236">+E548+E551</f>
        <v>561565.60000000009</v>
      </c>
      <c r="F547" s="146">
        <f t="shared" si="230"/>
        <v>-561565.60000000009</v>
      </c>
      <c r="G547" s="74"/>
      <c r="H547" s="247"/>
      <c r="I547" s="110"/>
      <c r="K547" s="106"/>
      <c r="M547" s="110"/>
    </row>
    <row r="548" spans="1:13" ht="25.5">
      <c r="A548" s="238" t="s">
        <v>1532</v>
      </c>
      <c r="B548" s="150" t="s">
        <v>1436</v>
      </c>
      <c r="C548" s="151" t="s">
        <v>2056</v>
      </c>
      <c r="D548" s="149">
        <f t="shared" ref="D548" si="237">+D549+D550</f>
        <v>0</v>
      </c>
      <c r="E548" s="149">
        <f t="shared" ref="E548" si="238">+E549+E550</f>
        <v>0</v>
      </c>
      <c r="F548" s="149">
        <f t="shared" si="230"/>
        <v>0</v>
      </c>
      <c r="G548" s="74"/>
      <c r="H548" s="247"/>
      <c r="I548" s="110"/>
      <c r="K548" s="106"/>
      <c r="M548" s="110"/>
    </row>
    <row r="549" spans="1:13" ht="25.5">
      <c r="A549" s="238" t="s">
        <v>1532</v>
      </c>
      <c r="B549" s="115" t="s">
        <v>1438</v>
      </c>
      <c r="C549" s="116" t="s">
        <v>2057</v>
      </c>
      <c r="D549" s="109">
        <f>+'Alimentazione CE Costi'!K988</f>
        <v>0</v>
      </c>
      <c r="E549" s="109">
        <f>+'Alimentazione CE Costi'!N988</f>
        <v>0</v>
      </c>
      <c r="F549" s="109">
        <f t="shared" si="230"/>
        <v>0</v>
      </c>
      <c r="G549" s="74"/>
      <c r="H549" s="247"/>
      <c r="I549" s="110"/>
      <c r="K549" s="106"/>
      <c r="M549" s="110"/>
    </row>
    <row r="550" spans="1:13" ht="25.5">
      <c r="A550" s="238" t="s">
        <v>1532</v>
      </c>
      <c r="B550" s="115" t="s">
        <v>1440</v>
      </c>
      <c r="C550" s="116" t="s">
        <v>2058</v>
      </c>
      <c r="D550" s="109">
        <f>+'Alimentazione CE Costi'!K989</f>
        <v>0</v>
      </c>
      <c r="E550" s="109">
        <f>+'Alimentazione CE Costi'!N989</f>
        <v>0</v>
      </c>
      <c r="F550" s="109">
        <f t="shared" si="230"/>
        <v>0</v>
      </c>
      <c r="G550" s="74"/>
      <c r="H550" s="247"/>
      <c r="I550" s="110"/>
      <c r="K550" s="106"/>
      <c r="M550" s="110"/>
    </row>
    <row r="551" spans="1:13" ht="18.75">
      <c r="A551" s="238"/>
      <c r="B551" s="150" t="s">
        <v>1442</v>
      </c>
      <c r="C551" s="151" t="s">
        <v>2059</v>
      </c>
      <c r="D551" s="149">
        <f t="shared" ref="D551" si="239">+D552+D553+D557+D558+D559+D560+D561</f>
        <v>0</v>
      </c>
      <c r="E551" s="149">
        <f t="shared" ref="E551" si="240">+E552+E553+E557+E558+E559+E560+E561</f>
        <v>561565.60000000009</v>
      </c>
      <c r="F551" s="149">
        <f t="shared" si="230"/>
        <v>-561565.60000000009</v>
      </c>
      <c r="G551" s="74"/>
      <c r="H551" s="247"/>
      <c r="I551" s="110"/>
      <c r="K551" s="106"/>
      <c r="M551" s="110"/>
    </row>
    <row r="552" spans="1:13" ht="25.5">
      <c r="A552" s="238" t="s">
        <v>1577</v>
      </c>
      <c r="B552" s="115" t="s">
        <v>1444</v>
      </c>
      <c r="C552" s="116" t="s">
        <v>2060</v>
      </c>
      <c r="D552" s="109">
        <f>+'Alimentazione CE Costi'!K991</f>
        <v>0</v>
      </c>
      <c r="E552" s="109">
        <f>+'Alimentazione CE Costi'!N991</f>
        <v>0</v>
      </c>
      <c r="F552" s="109">
        <f t="shared" si="230"/>
        <v>0</v>
      </c>
      <c r="G552" s="74"/>
      <c r="H552" s="247"/>
      <c r="I552" s="110"/>
      <c r="K552" s="106"/>
      <c r="M552" s="110"/>
    </row>
    <row r="553" spans="1:13" ht="25.5">
      <c r="A553" s="238"/>
      <c r="B553" s="166" t="s">
        <v>1446</v>
      </c>
      <c r="C553" s="167" t="s">
        <v>2061</v>
      </c>
      <c r="D553" s="168">
        <f t="shared" ref="D553" si="241">+D554+D555+D556</f>
        <v>0</v>
      </c>
      <c r="E553" s="168">
        <f t="shared" ref="E553" si="242">+E554+E555+E556</f>
        <v>499855.11000000004</v>
      </c>
      <c r="F553" s="168">
        <f t="shared" si="230"/>
        <v>-499855.11000000004</v>
      </c>
      <c r="G553" s="74"/>
      <c r="H553" s="247"/>
      <c r="I553" s="110"/>
      <c r="K553" s="106"/>
      <c r="M553" s="110"/>
    </row>
    <row r="554" spans="1:13" ht="25.5">
      <c r="A554" s="238"/>
      <c r="B554" s="113" t="s">
        <v>1448</v>
      </c>
      <c r="C554" s="114" t="s">
        <v>2062</v>
      </c>
      <c r="D554" s="109">
        <f>+'Alimentazione CE Costi'!K993</f>
        <v>0</v>
      </c>
      <c r="E554" s="109">
        <f>+'Alimentazione CE Costi'!N993</f>
        <v>310120.66000000003</v>
      </c>
      <c r="F554" s="109">
        <f t="shared" si="230"/>
        <v>-310120.66000000003</v>
      </c>
      <c r="G554" s="74"/>
      <c r="H554" s="247"/>
      <c r="I554" s="110"/>
      <c r="K554" s="106"/>
      <c r="M554" s="110"/>
    </row>
    <row r="555" spans="1:13" ht="25.5">
      <c r="A555" s="238"/>
      <c r="B555" s="113" t="s">
        <v>1450</v>
      </c>
      <c r="C555" s="114" t="s">
        <v>2063</v>
      </c>
      <c r="D555" s="109">
        <f>+'Alimentazione CE Costi'!K994</f>
        <v>0</v>
      </c>
      <c r="E555" s="109">
        <f>+'Alimentazione CE Costi'!N994</f>
        <v>0</v>
      </c>
      <c r="F555" s="109">
        <f t="shared" si="230"/>
        <v>0</v>
      </c>
      <c r="G555" s="74"/>
      <c r="H555" s="247"/>
      <c r="I555" s="110"/>
      <c r="K555" s="106"/>
      <c r="M555" s="110"/>
    </row>
    <row r="556" spans="1:13" ht="25.5">
      <c r="A556" s="238"/>
      <c r="B556" s="113" t="s">
        <v>1452</v>
      </c>
      <c r="C556" s="114" t="s">
        <v>2064</v>
      </c>
      <c r="D556" s="109">
        <f>+'Alimentazione CE Costi'!K995</f>
        <v>0</v>
      </c>
      <c r="E556" s="109">
        <f>+'Alimentazione CE Costi'!N995</f>
        <v>189734.45</v>
      </c>
      <c r="F556" s="109">
        <f t="shared" si="230"/>
        <v>-189734.45</v>
      </c>
      <c r="G556" s="74"/>
      <c r="H556" s="247"/>
      <c r="I556" s="110"/>
      <c r="K556" s="106"/>
      <c r="M556" s="110"/>
    </row>
    <row r="557" spans="1:13" ht="25.5">
      <c r="A557" s="238"/>
      <c r="B557" s="115" t="s">
        <v>1454</v>
      </c>
      <c r="C557" s="116" t="s">
        <v>2065</v>
      </c>
      <c r="D557" s="109">
        <f>+'Alimentazione CE Costi'!K996</f>
        <v>0</v>
      </c>
      <c r="E557" s="109">
        <f>+'Alimentazione CE Costi'!N996</f>
        <v>0</v>
      </c>
      <c r="F557" s="109">
        <f t="shared" si="230"/>
        <v>0</v>
      </c>
      <c r="G557" s="74"/>
      <c r="H557" s="247"/>
      <c r="I557" s="110"/>
      <c r="K557" s="106"/>
      <c r="M557" s="110"/>
    </row>
    <row r="558" spans="1:13" ht="25.5">
      <c r="A558" s="238"/>
      <c r="B558" s="115" t="s">
        <v>1456</v>
      </c>
      <c r="C558" s="116" t="s">
        <v>2066</v>
      </c>
      <c r="D558" s="109">
        <f>+'Alimentazione CE Costi'!K997</f>
        <v>0</v>
      </c>
      <c r="E558" s="109">
        <f>+'Alimentazione CE Costi'!N997</f>
        <v>0</v>
      </c>
      <c r="F558" s="109">
        <f t="shared" si="230"/>
        <v>0</v>
      </c>
      <c r="G558" s="74"/>
      <c r="H558" s="247"/>
      <c r="I558" s="110"/>
      <c r="K558" s="106"/>
      <c r="M558" s="110"/>
    </row>
    <row r="559" spans="1:13" ht="25.5">
      <c r="A559" s="238"/>
      <c r="B559" s="115" t="s">
        <v>1458</v>
      </c>
      <c r="C559" s="116" t="s">
        <v>2067</v>
      </c>
      <c r="D559" s="109">
        <f>+'Alimentazione CE Costi'!K998</f>
        <v>0</v>
      </c>
      <c r="E559" s="109">
        <f>+'Alimentazione CE Costi'!N998</f>
        <v>0</v>
      </c>
      <c r="F559" s="109">
        <f t="shared" si="230"/>
        <v>0</v>
      </c>
      <c r="G559" s="74"/>
      <c r="H559" s="247"/>
      <c r="I559" s="110"/>
      <c r="K559" s="106"/>
      <c r="M559" s="110"/>
    </row>
    <row r="560" spans="1:13" ht="25.5">
      <c r="A560" s="238"/>
      <c r="B560" s="115" t="s">
        <v>1460</v>
      </c>
      <c r="C560" s="116" t="s">
        <v>2068</v>
      </c>
      <c r="D560" s="109">
        <f>+'Alimentazione CE Costi'!K999</f>
        <v>0</v>
      </c>
      <c r="E560" s="109">
        <f>+'Alimentazione CE Costi'!N999</f>
        <v>8646.31</v>
      </c>
      <c r="F560" s="109">
        <f t="shared" si="230"/>
        <v>-8646.31</v>
      </c>
      <c r="G560" s="74"/>
      <c r="H560" s="247"/>
      <c r="I560" s="110"/>
      <c r="K560" s="106"/>
      <c r="M560" s="110"/>
    </row>
    <row r="561" spans="1:13" ht="18.75">
      <c r="A561" s="238"/>
      <c r="B561" s="115" t="s">
        <v>1462</v>
      </c>
      <c r="C561" s="116" t="s">
        <v>2069</v>
      </c>
      <c r="D561" s="109">
        <f>+'Alimentazione CE Costi'!K1000</f>
        <v>0</v>
      </c>
      <c r="E561" s="109">
        <f>+'Alimentazione CE Costi'!N1000</f>
        <v>53064.18</v>
      </c>
      <c r="F561" s="109">
        <f t="shared" si="230"/>
        <v>-53064.18</v>
      </c>
      <c r="G561" s="74"/>
      <c r="H561" s="247"/>
      <c r="I561" s="110"/>
      <c r="K561" s="106"/>
      <c r="M561" s="110"/>
    </row>
    <row r="562" spans="1:13" ht="18.75">
      <c r="A562" s="238"/>
      <c r="B562" s="144" t="s">
        <v>1464</v>
      </c>
      <c r="C562" s="145" t="s">
        <v>2070</v>
      </c>
      <c r="D562" s="146">
        <f t="shared" ref="D562" si="243">+D563+D564+D565</f>
        <v>0</v>
      </c>
      <c r="E562" s="146">
        <f t="shared" ref="E562" si="244">+E563+E564+E565</f>
        <v>20269.14</v>
      </c>
      <c r="F562" s="146">
        <f t="shared" si="230"/>
        <v>-20269.14</v>
      </c>
      <c r="G562" s="74"/>
      <c r="H562" s="247"/>
      <c r="I562" s="110"/>
      <c r="K562" s="106"/>
      <c r="M562" s="110"/>
    </row>
    <row r="563" spans="1:13" ht="18.75">
      <c r="A563" s="240"/>
      <c r="B563" s="113" t="s">
        <v>1466</v>
      </c>
      <c r="C563" s="114" t="s">
        <v>2071</v>
      </c>
      <c r="D563" s="109">
        <f>+'Alimentazione CE Costi'!K1002</f>
        <v>0</v>
      </c>
      <c r="E563" s="109">
        <f>+'Alimentazione CE Costi'!N1002</f>
        <v>0</v>
      </c>
      <c r="F563" s="109">
        <f t="shared" si="230"/>
        <v>0</v>
      </c>
      <c r="G563" s="387"/>
      <c r="H563" s="247"/>
      <c r="I563" s="110"/>
      <c r="K563" s="106"/>
      <c r="M563" s="110"/>
    </row>
    <row r="564" spans="1:13" ht="25.5">
      <c r="A564" s="240" t="s">
        <v>1532</v>
      </c>
      <c r="B564" s="113" t="s">
        <v>1468</v>
      </c>
      <c r="C564" s="114" t="s">
        <v>2072</v>
      </c>
      <c r="D564" s="109">
        <f>+'Alimentazione CE Costi'!K1003</f>
        <v>0</v>
      </c>
      <c r="E564" s="109">
        <f>+'Alimentazione CE Costi'!N1003</f>
        <v>0</v>
      </c>
      <c r="F564" s="109">
        <f t="shared" si="230"/>
        <v>0</v>
      </c>
      <c r="G564" s="387"/>
      <c r="H564" s="247"/>
      <c r="I564" s="110"/>
      <c r="K564" s="106"/>
      <c r="M564" s="110"/>
    </row>
    <row r="565" spans="1:13" ht="18.75">
      <c r="A565" s="240"/>
      <c r="B565" s="150" t="s">
        <v>1470</v>
      </c>
      <c r="C565" s="151" t="s">
        <v>2073</v>
      </c>
      <c r="D565" s="149">
        <f t="shared" ref="D565" si="245">SUM(D566:D572)</f>
        <v>0</v>
      </c>
      <c r="E565" s="149">
        <f t="shared" ref="E565" si="246">SUM(E566:E572)</f>
        <v>20269.14</v>
      </c>
      <c r="F565" s="149">
        <f t="shared" si="230"/>
        <v>-20269.14</v>
      </c>
      <c r="G565" s="74"/>
      <c r="H565" s="247"/>
      <c r="I565" s="110"/>
      <c r="K565" s="106"/>
      <c r="M565" s="110"/>
    </row>
    <row r="566" spans="1:13" ht="25.5">
      <c r="A566" s="240" t="s">
        <v>1577</v>
      </c>
      <c r="B566" s="115" t="s">
        <v>1472</v>
      </c>
      <c r="C566" s="116" t="s">
        <v>2074</v>
      </c>
      <c r="D566" s="109">
        <f>+'Alimentazione CE Costi'!K1005</f>
        <v>0</v>
      </c>
      <c r="E566" s="109">
        <f>+'Alimentazione CE Costi'!N1005</f>
        <v>0</v>
      </c>
      <c r="F566" s="109">
        <f t="shared" si="230"/>
        <v>0</v>
      </c>
      <c r="G566" s="387"/>
      <c r="H566" s="247"/>
      <c r="I566" s="110"/>
      <c r="K566" s="106"/>
      <c r="M566" s="110"/>
    </row>
    <row r="567" spans="1:13" ht="25.5">
      <c r="A567" s="240"/>
      <c r="B567" s="115" t="s">
        <v>1474</v>
      </c>
      <c r="C567" s="116" t="s">
        <v>2075</v>
      </c>
      <c r="D567" s="109">
        <f>+'Alimentazione CE Costi'!K1006</f>
        <v>0</v>
      </c>
      <c r="E567" s="109">
        <f>+'Alimentazione CE Costi'!N1006</f>
        <v>0</v>
      </c>
      <c r="F567" s="109">
        <f t="shared" si="230"/>
        <v>0</v>
      </c>
      <c r="G567" s="387"/>
      <c r="H567" s="247"/>
      <c r="I567" s="110"/>
      <c r="K567" s="106"/>
      <c r="M567" s="110"/>
    </row>
    <row r="568" spans="1:13" ht="25.5">
      <c r="A568" s="240"/>
      <c r="B568" s="115" t="s">
        <v>1476</v>
      </c>
      <c r="C568" s="116" t="s">
        <v>2076</v>
      </c>
      <c r="D568" s="109">
        <f>+'Alimentazione CE Costi'!K1007</f>
        <v>0</v>
      </c>
      <c r="E568" s="109">
        <f>+'Alimentazione CE Costi'!N1007</f>
        <v>0</v>
      </c>
      <c r="F568" s="109">
        <f t="shared" si="230"/>
        <v>0</v>
      </c>
      <c r="G568" s="387"/>
      <c r="H568" s="247"/>
      <c r="I568" s="110"/>
      <c r="K568" s="106"/>
      <c r="M568" s="110"/>
    </row>
    <row r="569" spans="1:13" ht="25.5">
      <c r="A569" s="240"/>
      <c r="B569" s="115" t="s">
        <v>1478</v>
      </c>
      <c r="C569" s="116" t="s">
        <v>2077</v>
      </c>
      <c r="D569" s="109">
        <f>+'Alimentazione CE Costi'!K1008</f>
        <v>0</v>
      </c>
      <c r="E569" s="109">
        <f>+'Alimentazione CE Costi'!N1008</f>
        <v>0</v>
      </c>
      <c r="F569" s="109">
        <f t="shared" si="230"/>
        <v>0</v>
      </c>
      <c r="G569" s="387"/>
      <c r="H569" s="247"/>
      <c r="I569" s="110"/>
      <c r="K569" s="106"/>
      <c r="M569" s="110"/>
    </row>
    <row r="570" spans="1:13" ht="25.5">
      <c r="A570" s="240"/>
      <c r="B570" s="115" t="s">
        <v>1480</v>
      </c>
      <c r="C570" s="116" t="s">
        <v>2078</v>
      </c>
      <c r="D570" s="109">
        <f>+'Alimentazione CE Costi'!K1009</f>
        <v>0</v>
      </c>
      <c r="E570" s="109">
        <f>+'Alimentazione CE Costi'!N1009</f>
        <v>0</v>
      </c>
      <c r="F570" s="109">
        <f t="shared" si="230"/>
        <v>0</v>
      </c>
      <c r="G570" s="387"/>
      <c r="H570" s="247"/>
      <c r="I570" s="110"/>
      <c r="K570" s="106"/>
      <c r="M570" s="110"/>
    </row>
    <row r="571" spans="1:13" ht="25.5">
      <c r="A571" s="240"/>
      <c r="B571" s="115" t="s">
        <v>1482</v>
      </c>
      <c r="C571" s="116" t="s">
        <v>2079</v>
      </c>
      <c r="D571" s="109">
        <f>+'Alimentazione CE Costi'!K1010</f>
        <v>0</v>
      </c>
      <c r="E571" s="109">
        <f>+'Alimentazione CE Costi'!N1010</f>
        <v>0</v>
      </c>
      <c r="F571" s="109">
        <f t="shared" si="230"/>
        <v>0</v>
      </c>
      <c r="G571" s="387"/>
      <c r="H571" s="247"/>
      <c r="I571" s="110"/>
      <c r="K571" s="106"/>
      <c r="M571" s="110"/>
    </row>
    <row r="572" spans="1:13" ht="18.75">
      <c r="A572" s="240"/>
      <c r="B572" s="115" t="s">
        <v>1484</v>
      </c>
      <c r="C572" s="116" t="s">
        <v>2080</v>
      </c>
      <c r="D572" s="109">
        <f>+'Alimentazione CE Costi'!K1011</f>
        <v>0</v>
      </c>
      <c r="E572" s="109">
        <f>+'Alimentazione CE Costi'!N1011</f>
        <v>20269.14</v>
      </c>
      <c r="F572" s="109">
        <f t="shared" si="230"/>
        <v>-20269.14</v>
      </c>
      <c r="G572" s="387"/>
      <c r="H572" s="247"/>
      <c r="I572" s="110"/>
      <c r="K572" s="106"/>
      <c r="M572" s="110"/>
    </row>
    <row r="573" spans="1:13" ht="18.75">
      <c r="A573" s="238"/>
      <c r="B573" s="113" t="s">
        <v>1485</v>
      </c>
      <c r="C573" s="114" t="s">
        <v>2081</v>
      </c>
      <c r="D573" s="109">
        <f>+'Alimentazione CE Costi'!K1012</f>
        <v>0</v>
      </c>
      <c r="E573" s="109">
        <f>+'Alimentazione CE Costi'!N1012</f>
        <v>139.46</v>
      </c>
      <c r="F573" s="109">
        <f t="shared" si="230"/>
        <v>-139.46</v>
      </c>
      <c r="G573" s="74"/>
      <c r="H573" s="247"/>
      <c r="I573" s="124"/>
      <c r="K573" s="106"/>
      <c r="M573" s="110"/>
    </row>
    <row r="574" spans="1:13" ht="18.75">
      <c r="A574" s="238"/>
      <c r="B574" s="141" t="s">
        <v>2082</v>
      </c>
      <c r="C574" s="142" t="s">
        <v>2083</v>
      </c>
      <c r="D574" s="143">
        <f t="shared" ref="D574" si="247">+D516-D542</f>
        <v>0</v>
      </c>
      <c r="E574" s="143">
        <f t="shared" ref="E574" si="248">+E516-E542</f>
        <v>10017.723299999954</v>
      </c>
      <c r="F574" s="143">
        <f t="shared" si="230"/>
        <v>-10017.723299999954</v>
      </c>
      <c r="G574" s="74"/>
      <c r="H574" s="247"/>
      <c r="I574" s="124"/>
      <c r="K574" s="106"/>
      <c r="M574" s="110"/>
    </row>
    <row r="575" spans="1:13" ht="25.5">
      <c r="A575" s="238"/>
      <c r="B575" s="107" t="s">
        <v>2084</v>
      </c>
      <c r="C575" s="108" t="s">
        <v>2085</v>
      </c>
      <c r="D575" s="109">
        <f>+D158-D491+D510+D514+D574</f>
        <v>3334275.7370000184</v>
      </c>
      <c r="E575" s="109">
        <f>+E158-E491+E510+E514+E574</f>
        <v>3350456.693300019</v>
      </c>
      <c r="F575" s="109">
        <f t="shared" si="230"/>
        <v>-16180.95630000066</v>
      </c>
      <c r="G575" s="74"/>
      <c r="H575" s="247"/>
      <c r="I575" s="124"/>
      <c r="K575" s="106"/>
      <c r="M575" s="110"/>
    </row>
    <row r="576" spans="1:13" ht="18.75">
      <c r="A576" s="240"/>
      <c r="B576" s="154"/>
      <c r="C576" s="155" t="s">
        <v>2086</v>
      </c>
      <c r="D576" s="156"/>
      <c r="E576" s="156"/>
      <c r="F576" s="156">
        <f t="shared" si="230"/>
        <v>0</v>
      </c>
      <c r="G576" s="387"/>
      <c r="H576" s="247"/>
      <c r="I576" s="125"/>
      <c r="K576" s="106"/>
      <c r="M576" s="110"/>
    </row>
    <row r="577" spans="1:27" ht="18.75">
      <c r="A577" s="238"/>
      <c r="B577" s="138" t="s">
        <v>1486</v>
      </c>
      <c r="C577" s="139" t="s">
        <v>2087</v>
      </c>
      <c r="D577" s="140">
        <f t="shared" ref="D577" si="249">+D578+D579+D580+D581</f>
        <v>3315868.74</v>
      </c>
      <c r="E577" s="140">
        <f t="shared" ref="E577" si="250">+E578+E579+E580+E581</f>
        <v>3332049.69</v>
      </c>
      <c r="F577" s="140">
        <f t="shared" si="230"/>
        <v>-16180.949999999721</v>
      </c>
      <c r="G577" s="74"/>
      <c r="H577" s="247"/>
      <c r="I577" s="126"/>
      <c r="K577" s="106"/>
      <c r="M577" s="110"/>
    </row>
    <row r="578" spans="1:27" ht="18.75">
      <c r="A578" s="238"/>
      <c r="B578" s="111" t="s">
        <v>1488</v>
      </c>
      <c r="C578" s="112" t="s">
        <v>2088</v>
      </c>
      <c r="D578" s="109">
        <f>+'Alimentazione CE Costi'!K1014</f>
        <v>3081998.14</v>
      </c>
      <c r="E578" s="109">
        <f>+'Alimentazione CE Costi'!N1014</f>
        <v>3098179.09</v>
      </c>
      <c r="F578" s="109">
        <f t="shared" si="230"/>
        <v>-16180.949999999721</v>
      </c>
      <c r="G578" s="74"/>
      <c r="H578" s="247"/>
      <c r="I578" s="125"/>
      <c r="K578" s="106"/>
      <c r="M578" s="110"/>
    </row>
    <row r="579" spans="1:27" ht="25.5">
      <c r="A579" s="238"/>
      <c r="B579" s="111" t="s">
        <v>1490</v>
      </c>
      <c r="C579" s="112" t="s">
        <v>2089</v>
      </c>
      <c r="D579" s="109">
        <f>+'Alimentazione CE Costi'!K1015</f>
        <v>163680.89000000001</v>
      </c>
      <c r="E579" s="109">
        <f>+'Alimentazione CE Costi'!N1015</f>
        <v>163680.89000000001</v>
      </c>
      <c r="F579" s="109">
        <f t="shared" si="230"/>
        <v>0</v>
      </c>
      <c r="G579" s="74"/>
      <c r="H579" s="247"/>
      <c r="I579" s="124"/>
      <c r="K579" s="106"/>
      <c r="M579" s="110"/>
    </row>
    <row r="580" spans="1:27" ht="25.5">
      <c r="A580" s="238"/>
      <c r="B580" s="111" t="s">
        <v>1492</v>
      </c>
      <c r="C580" s="112" t="s">
        <v>2090</v>
      </c>
      <c r="D580" s="109">
        <f>+'Alimentazione CE Costi'!K1016</f>
        <v>70189.710000000006</v>
      </c>
      <c r="E580" s="109">
        <f>+'Alimentazione CE Costi'!N1016</f>
        <v>70189.710000000006</v>
      </c>
      <c r="F580" s="109">
        <f t="shared" si="230"/>
        <v>0</v>
      </c>
      <c r="G580" s="74"/>
      <c r="H580" s="247"/>
      <c r="I580" s="125"/>
      <c r="K580" s="106"/>
      <c r="M580" s="110"/>
    </row>
    <row r="581" spans="1:27" ht="18.75">
      <c r="A581" s="238"/>
      <c r="B581" s="111" t="s">
        <v>1494</v>
      </c>
      <c r="C581" s="112" t="s">
        <v>2091</v>
      </c>
      <c r="D581" s="109">
        <f>+'Alimentazione CE Costi'!K1017</f>
        <v>0</v>
      </c>
      <c r="E581" s="109">
        <f>+'Alimentazione CE Costi'!N1017</f>
        <v>0</v>
      </c>
      <c r="F581" s="109">
        <f t="shared" si="230"/>
        <v>0</v>
      </c>
      <c r="G581" s="74"/>
      <c r="H581" s="247"/>
      <c r="I581" s="125"/>
      <c r="K581" s="106"/>
      <c r="M581" s="110"/>
    </row>
    <row r="582" spans="1:27" ht="18.75">
      <c r="A582" s="238"/>
      <c r="B582" s="138" t="s">
        <v>1495</v>
      </c>
      <c r="C582" s="139" t="s">
        <v>2092</v>
      </c>
      <c r="D582" s="140">
        <f t="shared" ref="D582" si="251">+D583+D584</f>
        <v>18407</v>
      </c>
      <c r="E582" s="140">
        <f t="shared" ref="E582" si="252">+E583+E584</f>
        <v>18407</v>
      </c>
      <c r="F582" s="140">
        <f t="shared" si="230"/>
        <v>0</v>
      </c>
      <c r="G582" s="74"/>
      <c r="H582" s="247"/>
      <c r="I582" s="125"/>
      <c r="K582" s="106"/>
      <c r="M582" s="110"/>
    </row>
    <row r="583" spans="1:27" ht="18.75">
      <c r="A583" s="238"/>
      <c r="B583" s="111" t="s">
        <v>1497</v>
      </c>
      <c r="C583" s="112" t="s">
        <v>2093</v>
      </c>
      <c r="D583" s="109">
        <f>+'Alimentazione CE Costi'!K1019</f>
        <v>18407</v>
      </c>
      <c r="E583" s="109">
        <f>+'Alimentazione CE Costi'!N1019</f>
        <v>18407</v>
      </c>
      <c r="F583" s="109">
        <f t="shared" si="230"/>
        <v>0</v>
      </c>
      <c r="G583" s="74"/>
      <c r="H583" s="247"/>
      <c r="I583" s="126"/>
      <c r="K583" s="106"/>
      <c r="M583" s="110"/>
    </row>
    <row r="584" spans="1:27" ht="18.75">
      <c r="A584" s="238"/>
      <c r="B584" s="111" t="s">
        <v>1499</v>
      </c>
      <c r="C584" s="112" t="s">
        <v>2094</v>
      </c>
      <c r="D584" s="109">
        <f>+'Alimentazione CE Costi'!K1020</f>
        <v>0</v>
      </c>
      <c r="E584" s="109">
        <f>+'Alimentazione CE Costi'!N1020</f>
        <v>0</v>
      </c>
      <c r="F584" s="109">
        <f t="shared" si="230"/>
        <v>0</v>
      </c>
      <c r="G584" s="74"/>
      <c r="H584" s="247"/>
      <c r="I584" s="125"/>
      <c r="K584" s="106"/>
      <c r="M584" s="110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</row>
    <row r="585" spans="1:27" ht="25.5">
      <c r="A585" s="240"/>
      <c r="B585" s="107" t="s">
        <v>1501</v>
      </c>
      <c r="C585" s="108" t="s">
        <v>2095</v>
      </c>
      <c r="D585" s="109">
        <f>+'Alimentazione CE Costi'!K1021</f>
        <v>0</v>
      </c>
      <c r="E585" s="109">
        <f>+'Alimentazione CE Costi'!N1021</f>
        <v>0</v>
      </c>
      <c r="F585" s="109">
        <f t="shared" si="230"/>
        <v>0</v>
      </c>
      <c r="G585" s="387"/>
      <c r="H585" s="247"/>
      <c r="I585" s="127"/>
      <c r="K585" s="106"/>
      <c r="M585" s="110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</row>
    <row r="586" spans="1:27" ht="18.75">
      <c r="A586" s="240"/>
      <c r="B586" s="141" t="s">
        <v>2096</v>
      </c>
      <c r="C586" s="142" t="s">
        <v>2097</v>
      </c>
      <c r="D586" s="143">
        <f t="shared" ref="D586" si="253">+D577+D582+D585</f>
        <v>3334275.74</v>
      </c>
      <c r="E586" s="143">
        <f t="shared" ref="E586" si="254">+E577+E582+E585</f>
        <v>3350456.69</v>
      </c>
      <c r="F586" s="143">
        <f t="shared" si="230"/>
        <v>-16180.949999999721</v>
      </c>
      <c r="G586" s="74"/>
      <c r="H586" s="247"/>
      <c r="I586" s="128"/>
      <c r="K586" s="106"/>
      <c r="M586" s="110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</row>
    <row r="587" spans="1:27" ht="19.5" thickBot="1">
      <c r="A587" s="245"/>
      <c r="B587" s="169" t="s">
        <v>2098</v>
      </c>
      <c r="C587" s="170" t="s">
        <v>2099</v>
      </c>
      <c r="D587" s="171">
        <f t="shared" ref="D587" si="255">+D575-D586</f>
        <v>-2.9999818652868271E-3</v>
      </c>
      <c r="E587" s="171">
        <f t="shared" ref="E587" si="256">+E575-E586</f>
        <v>3.3000190742313862E-3</v>
      </c>
      <c r="F587" s="171">
        <f>+D587-E587+0.01</f>
        <v>3.6999990604817869E-3</v>
      </c>
      <c r="G587" s="74"/>
      <c r="H587" s="247"/>
      <c r="I587" s="128"/>
      <c r="K587" s="106"/>
      <c r="M587" s="110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  <c r="AA587" s="125"/>
    </row>
    <row r="588" spans="1:27">
      <c r="A588" s="130"/>
      <c r="B588" s="129"/>
      <c r="C588" s="130"/>
      <c r="D588" s="130"/>
      <c r="E588" s="130"/>
      <c r="F588" s="130"/>
      <c r="G588" s="130"/>
      <c r="H588" s="130"/>
      <c r="I588" s="130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420"/>
    </row>
    <row r="589" spans="1:27">
      <c r="A589" s="130"/>
      <c r="B589" s="77" t="s">
        <v>2100</v>
      </c>
      <c r="C589" s="130"/>
      <c r="D589" s="130"/>
      <c r="E589" s="130"/>
      <c r="F589" s="130"/>
      <c r="G589" s="130"/>
      <c r="H589" s="130"/>
      <c r="I589" s="130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420"/>
    </row>
    <row r="590" spans="1:27" ht="15">
      <c r="A590" s="421"/>
      <c r="B590" s="60"/>
      <c r="C590" s="130"/>
      <c r="D590" s="130"/>
      <c r="E590" s="130"/>
      <c r="F590" s="130"/>
      <c r="G590" s="130"/>
      <c r="H590" s="130"/>
      <c r="I590" s="130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420"/>
    </row>
    <row r="591" spans="1:27">
      <c r="A591" s="421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422"/>
    </row>
    <row r="592" spans="1:27">
      <c r="A592" s="421"/>
      <c r="B592" s="70" t="s">
        <v>2101</v>
      </c>
      <c r="C592" s="131"/>
      <c r="D592" s="131" t="s">
        <v>3468</v>
      </c>
      <c r="E592" s="131"/>
      <c r="G592" s="131"/>
      <c r="I592" s="131"/>
      <c r="J592" s="131"/>
      <c r="M592" s="131"/>
      <c r="N592" s="131"/>
      <c r="O592" s="131"/>
      <c r="P592" s="131"/>
      <c r="Q592" s="131"/>
      <c r="R592" s="131"/>
      <c r="S592" s="77"/>
      <c r="T592" s="77"/>
      <c r="U592" s="389"/>
    </row>
    <row r="593" spans="1:24">
      <c r="A593" s="130"/>
      <c r="B593" s="77"/>
      <c r="C593" s="77"/>
      <c r="D593" s="77"/>
      <c r="E593" s="77"/>
      <c r="F593" s="77"/>
      <c r="G593" s="77"/>
      <c r="I593" s="77"/>
      <c r="J593" s="77"/>
      <c r="M593" s="77"/>
      <c r="N593" s="77"/>
      <c r="O593" s="77"/>
      <c r="P593" s="77"/>
      <c r="Q593" s="77"/>
      <c r="R593" s="77"/>
      <c r="S593" s="77"/>
      <c r="T593" s="77"/>
      <c r="U593" s="422"/>
    </row>
    <row r="594" spans="1:24" ht="15">
      <c r="A594" s="130"/>
      <c r="B594" s="70" t="s">
        <v>2102</v>
      </c>
      <c r="C594" s="130"/>
      <c r="D594" s="126" t="s">
        <v>2102</v>
      </c>
      <c r="E594" s="131"/>
      <c r="F594" s="131"/>
      <c r="G594" s="131"/>
      <c r="I594" s="131"/>
      <c r="J594" s="131"/>
      <c r="M594" s="131"/>
      <c r="N594" s="131"/>
      <c r="O594" s="131"/>
      <c r="P594" s="131"/>
      <c r="Q594" s="131"/>
      <c r="R594" s="131"/>
      <c r="S594" s="131"/>
      <c r="T594" s="131"/>
      <c r="U594" s="423"/>
    </row>
    <row r="595" spans="1:24">
      <c r="A595" s="130"/>
      <c r="B595" s="77"/>
      <c r="C595" s="77"/>
      <c r="D595" s="77"/>
      <c r="E595" s="77"/>
      <c r="F595" s="77"/>
      <c r="G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422"/>
    </row>
    <row r="596" spans="1:24">
      <c r="A596" s="130"/>
      <c r="B596" s="77"/>
      <c r="C596" s="77"/>
      <c r="D596" s="126" t="s">
        <v>3469</v>
      </c>
      <c r="E596" s="77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422"/>
    </row>
    <row r="597" spans="1:24" ht="15">
      <c r="A597" s="130"/>
      <c r="B597" s="77"/>
      <c r="C597" s="77"/>
      <c r="E597" s="131"/>
      <c r="F597" s="131"/>
      <c r="O597" s="61"/>
      <c r="P597" s="61"/>
      <c r="Q597" s="61"/>
      <c r="R597" s="61"/>
      <c r="S597" s="61"/>
      <c r="U597" s="422"/>
    </row>
    <row r="598" spans="1:24" ht="15">
      <c r="A598" s="61"/>
      <c r="B598" s="60"/>
      <c r="C598" s="131"/>
      <c r="D598" s="126" t="s">
        <v>2102</v>
      </c>
      <c r="E598" s="77"/>
      <c r="F598" s="77"/>
      <c r="O598" s="61"/>
      <c r="P598" s="61"/>
      <c r="Q598" s="61"/>
      <c r="R598" s="61"/>
      <c r="S598" s="61"/>
      <c r="U598" s="423"/>
    </row>
    <row r="599" spans="1:24" ht="15">
      <c r="A599" s="61"/>
      <c r="B599" s="77"/>
      <c r="C599" s="77"/>
      <c r="D599" s="77"/>
      <c r="E599" s="77"/>
      <c r="F599" s="77"/>
      <c r="O599" s="61"/>
      <c r="P599" s="61"/>
      <c r="Q599" s="61"/>
      <c r="R599" s="61"/>
      <c r="S599" s="61"/>
      <c r="U599" s="422"/>
    </row>
    <row r="600" spans="1:24" ht="15">
      <c r="A600" s="61"/>
      <c r="C600" s="61"/>
      <c r="D600" s="61"/>
      <c r="E600" s="61"/>
      <c r="F600" s="61"/>
      <c r="G600" s="131"/>
      <c r="H600" s="131"/>
      <c r="I600" s="131"/>
      <c r="O600" s="61"/>
      <c r="P600" s="61"/>
      <c r="Q600" s="61"/>
      <c r="R600" s="61"/>
      <c r="S600" s="61"/>
      <c r="V600" s="61"/>
    </row>
    <row r="601" spans="1:24" ht="15">
      <c r="O601" s="61"/>
      <c r="P601" s="61"/>
      <c r="Q601" s="61"/>
      <c r="R601" s="61"/>
      <c r="S601" s="61"/>
    </row>
    <row r="602" spans="1:24" ht="15">
      <c r="T602" s="61"/>
      <c r="U602" s="61"/>
      <c r="V602" s="61"/>
      <c r="W602" s="61"/>
      <c r="X602" s="61"/>
    </row>
    <row r="603" spans="1:24" ht="15">
      <c r="T603" s="62"/>
      <c r="U603" s="62"/>
      <c r="V603" s="62"/>
      <c r="W603" s="62"/>
      <c r="X603" s="62"/>
    </row>
    <row r="604" spans="1:24" ht="15">
      <c r="T604" s="62"/>
      <c r="U604" s="62"/>
      <c r="V604" s="62"/>
      <c r="W604" s="62"/>
      <c r="X604" s="62"/>
    </row>
    <row r="605" spans="1:24" ht="15">
      <c r="T605" s="62"/>
      <c r="U605" s="62"/>
      <c r="V605" s="62"/>
      <c r="W605" s="62"/>
      <c r="X605" s="62"/>
    </row>
    <row r="606" spans="1:24" ht="15">
      <c r="T606" s="62"/>
      <c r="U606" s="62"/>
      <c r="V606" s="62"/>
      <c r="W606" s="62"/>
      <c r="X606" s="62"/>
    </row>
    <row r="607" spans="1:24" ht="15">
      <c r="T607" s="62"/>
      <c r="U607" s="62"/>
      <c r="V607" s="62"/>
      <c r="W607" s="62"/>
      <c r="X607" s="62"/>
    </row>
    <row r="608" spans="1:24" ht="15">
      <c r="T608" s="62"/>
      <c r="U608" s="62"/>
      <c r="V608" s="62"/>
      <c r="W608" s="62"/>
      <c r="X608" s="62"/>
    </row>
    <row r="609" spans="20:24" ht="15">
      <c r="T609" s="62"/>
      <c r="U609" s="62"/>
      <c r="V609" s="62"/>
      <c r="W609" s="62"/>
      <c r="X609" s="62"/>
    </row>
    <row r="610" spans="20:24" ht="15">
      <c r="T610" s="62"/>
      <c r="U610" s="62"/>
      <c r="V610" s="62"/>
      <c r="W610" s="62"/>
      <c r="X610" s="62"/>
    </row>
    <row r="611" spans="20:24" ht="15">
      <c r="T611" s="62"/>
      <c r="U611" s="62"/>
      <c r="V611" s="62"/>
      <c r="W611" s="62"/>
      <c r="X611" s="62"/>
    </row>
    <row r="612" spans="20:24" ht="15">
      <c r="T612" s="62"/>
      <c r="U612" s="62"/>
      <c r="V612" s="62"/>
      <c r="W612" s="62"/>
      <c r="X612" s="62"/>
    </row>
    <row r="613" spans="20:24" ht="15">
      <c r="T613" s="62"/>
      <c r="U613" s="62"/>
      <c r="V613" s="62"/>
      <c r="W613" s="62"/>
      <c r="X613" s="62"/>
    </row>
    <row r="614" spans="20:24" ht="15">
      <c r="T614" s="62"/>
      <c r="U614" s="62"/>
      <c r="V614" s="62"/>
      <c r="W614" s="62"/>
      <c r="X614" s="62"/>
    </row>
    <row r="615" spans="20:24" ht="15">
      <c r="T615" s="62"/>
      <c r="U615" s="62"/>
      <c r="V615" s="62"/>
      <c r="W615" s="62"/>
      <c r="X615" s="62"/>
    </row>
    <row r="616" spans="20:24" ht="15">
      <c r="T616" s="62"/>
      <c r="U616" s="62"/>
      <c r="V616" s="62"/>
      <c r="W616" s="62"/>
      <c r="X616" s="62"/>
    </row>
    <row r="617" spans="20:24" ht="15">
      <c r="T617" s="62"/>
      <c r="U617" s="62"/>
      <c r="V617" s="62"/>
      <c r="W617" s="62"/>
      <c r="X617" s="62"/>
    </row>
    <row r="618" spans="20:24" ht="15">
      <c r="T618" s="62"/>
      <c r="U618" s="62"/>
      <c r="V618" s="62"/>
      <c r="W618" s="62"/>
      <c r="X618" s="62"/>
    </row>
    <row r="619" spans="20:24" ht="15">
      <c r="T619" s="62"/>
      <c r="U619" s="62"/>
      <c r="V619" s="62"/>
      <c r="W619" s="62"/>
      <c r="X619" s="62"/>
    </row>
    <row r="620" spans="20:24" ht="15">
      <c r="T620" s="62"/>
      <c r="U620" s="62"/>
      <c r="V620" s="62"/>
      <c r="W620" s="62"/>
      <c r="X620" s="62"/>
    </row>
    <row r="621" spans="20:24" ht="15">
      <c r="T621" s="62"/>
      <c r="U621" s="62"/>
      <c r="V621" s="62"/>
      <c r="W621" s="62"/>
      <c r="X621" s="62"/>
    </row>
    <row r="622" spans="20:24" ht="15">
      <c r="T622" s="62"/>
      <c r="U622" s="62"/>
      <c r="V622" s="62"/>
      <c r="W622" s="62"/>
      <c r="X622" s="62"/>
    </row>
    <row r="623" spans="20:24" ht="15">
      <c r="T623" s="62"/>
      <c r="U623" s="62"/>
      <c r="V623" s="62"/>
      <c r="W623" s="62"/>
      <c r="X623" s="62"/>
    </row>
    <row r="624" spans="20:24" ht="15">
      <c r="T624" s="62"/>
      <c r="U624" s="62"/>
      <c r="V624" s="62"/>
      <c r="W624" s="62"/>
      <c r="X624" s="62"/>
    </row>
    <row r="625" spans="20:24" ht="15">
      <c r="T625" s="62"/>
      <c r="U625" s="62"/>
      <c r="V625" s="62"/>
      <c r="W625" s="62"/>
      <c r="X625" s="62"/>
    </row>
    <row r="626" spans="20:24" ht="15">
      <c r="T626" s="62"/>
      <c r="U626" s="62"/>
      <c r="V626" s="62"/>
      <c r="W626" s="62"/>
      <c r="X626" s="62"/>
    </row>
    <row r="627" spans="20:24" ht="15">
      <c r="T627" s="62"/>
      <c r="U627" s="62"/>
      <c r="V627" s="62"/>
      <c r="W627" s="62"/>
      <c r="X627" s="62"/>
    </row>
    <row r="628" spans="20:24" ht="15">
      <c r="T628" s="62"/>
      <c r="U628" s="62"/>
      <c r="V628" s="62"/>
      <c r="W628" s="62"/>
      <c r="X628" s="62"/>
    </row>
    <row r="629" spans="20:24" ht="15">
      <c r="T629" s="62"/>
      <c r="U629" s="62"/>
      <c r="V629" s="62"/>
      <c r="W629" s="62"/>
      <c r="X629" s="62"/>
    </row>
    <row r="630" spans="20:24" ht="15">
      <c r="T630" s="62"/>
      <c r="U630" s="62"/>
      <c r="V630" s="62"/>
      <c r="W630" s="62"/>
      <c r="X630" s="62"/>
    </row>
    <row r="631" spans="20:24" ht="15">
      <c r="T631" s="62"/>
      <c r="U631" s="62"/>
      <c r="V631" s="62"/>
      <c r="W631" s="62"/>
      <c r="X631" s="62"/>
    </row>
    <row r="632" spans="20:24" ht="15">
      <c r="T632" s="62"/>
      <c r="U632" s="62"/>
      <c r="V632" s="62"/>
      <c r="W632" s="62"/>
      <c r="X632" s="62"/>
    </row>
    <row r="633" spans="20:24" ht="15">
      <c r="T633" s="62"/>
      <c r="U633" s="62"/>
      <c r="V633" s="62"/>
      <c r="W633" s="62"/>
      <c r="X633" s="62"/>
    </row>
    <row r="634" spans="20:24" ht="15">
      <c r="T634" s="62"/>
      <c r="U634" s="62"/>
      <c r="V634" s="62"/>
      <c r="W634" s="62"/>
      <c r="X634" s="62"/>
    </row>
    <row r="635" spans="20:24" ht="15">
      <c r="T635" s="62"/>
      <c r="U635" s="62"/>
      <c r="V635" s="62"/>
      <c r="W635" s="62"/>
      <c r="X635" s="62"/>
    </row>
    <row r="636" spans="20:24" ht="15">
      <c r="T636" s="62"/>
      <c r="U636" s="62"/>
      <c r="V636" s="62"/>
      <c r="W636" s="62"/>
      <c r="X636" s="62"/>
    </row>
    <row r="637" spans="20:24" ht="15">
      <c r="T637" s="62"/>
      <c r="U637" s="62"/>
      <c r="V637" s="62"/>
      <c r="W637" s="62"/>
      <c r="X637" s="62"/>
    </row>
    <row r="638" spans="20:24" ht="15">
      <c r="T638" s="62"/>
      <c r="U638" s="62"/>
      <c r="V638" s="62"/>
      <c r="W638" s="62"/>
      <c r="X638" s="62"/>
    </row>
    <row r="639" spans="20:24" ht="15">
      <c r="T639" s="62"/>
      <c r="U639" s="62"/>
      <c r="V639" s="62"/>
      <c r="W639" s="62"/>
      <c r="X639" s="62"/>
    </row>
    <row r="640" spans="20:24" ht="15">
      <c r="T640" s="62"/>
      <c r="U640" s="62"/>
      <c r="V640" s="62"/>
      <c r="W640" s="62"/>
      <c r="X640" s="62"/>
    </row>
    <row r="641" spans="20:24" ht="15">
      <c r="T641" s="62"/>
      <c r="U641" s="62"/>
      <c r="V641" s="62"/>
      <c r="W641" s="62"/>
      <c r="X641" s="62"/>
    </row>
    <row r="642" spans="20:24" ht="15">
      <c r="T642" s="62"/>
      <c r="U642" s="62"/>
      <c r="V642" s="62"/>
      <c r="W642" s="62"/>
      <c r="X642" s="62"/>
    </row>
    <row r="643" spans="20:24" ht="15">
      <c r="T643" s="62"/>
      <c r="U643" s="62"/>
      <c r="V643" s="62"/>
      <c r="W643" s="62"/>
      <c r="X643" s="62"/>
    </row>
    <row r="644" spans="20:24" ht="15">
      <c r="T644" s="62"/>
      <c r="U644" s="62"/>
      <c r="V644" s="62"/>
      <c r="W644" s="62"/>
      <c r="X644" s="62"/>
    </row>
    <row r="645" spans="20:24" ht="15">
      <c r="T645" s="62"/>
      <c r="U645" s="62"/>
      <c r="V645" s="62"/>
      <c r="W645" s="62"/>
      <c r="X645" s="62"/>
    </row>
    <row r="646" spans="20:24" ht="15">
      <c r="T646" s="62"/>
      <c r="U646" s="62"/>
      <c r="V646" s="62"/>
      <c r="W646" s="62"/>
      <c r="X646" s="62"/>
    </row>
    <row r="647" spans="20:24" ht="15">
      <c r="T647" s="62"/>
      <c r="U647" s="62"/>
      <c r="V647" s="62"/>
      <c r="W647" s="62"/>
      <c r="X647" s="62"/>
    </row>
    <row r="648" spans="20:24" ht="15">
      <c r="T648" s="62"/>
      <c r="U648" s="62"/>
      <c r="V648" s="62"/>
      <c r="W648" s="62"/>
      <c r="X648" s="62"/>
    </row>
    <row r="649" spans="20:24" ht="15">
      <c r="T649" s="62"/>
      <c r="U649" s="62"/>
      <c r="V649" s="62"/>
      <c r="W649" s="62"/>
      <c r="X649" s="62"/>
    </row>
    <row r="650" spans="20:24" ht="15">
      <c r="T650" s="62"/>
      <c r="U650" s="62"/>
      <c r="V650" s="62"/>
      <c r="W650" s="62"/>
      <c r="X650" s="62"/>
    </row>
  </sheetData>
  <mergeCells count="2">
    <mergeCell ref="A18:AE18"/>
    <mergeCell ref="D23:E23"/>
  </mergeCells>
  <pageMargins left="0.70866141732283472" right="0.70866141732283472" top="0.74803149606299213" bottom="0.74803149606299213" header="0.31496062992125984" footer="0.31496062992125984"/>
  <pageSetup paperSize="9" scale="36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51"/>
  <sheetViews>
    <sheetView zoomScaleNormal="100" workbookViewId="0">
      <pane ySplit="2" topLeftCell="A321" activePane="bottomLeft" state="frozen"/>
      <selection pane="bottomLeft" activeCell="L969" sqref="L969"/>
    </sheetView>
  </sheetViews>
  <sheetFormatPr defaultRowHeight="12.75"/>
  <cols>
    <col min="1" max="6" width="5.5703125" style="275" customWidth="1"/>
    <col min="7" max="7" width="16.85546875" style="275" hidden="1" customWidth="1"/>
    <col min="8" max="8" width="52.28515625" style="442" customWidth="1"/>
    <col min="9" max="9" width="14.5703125" style="275" customWidth="1"/>
    <col min="10" max="10" width="9.5703125" customWidth="1"/>
    <col min="11" max="16" width="18.28515625" customWidth="1"/>
  </cols>
  <sheetData>
    <row r="1" spans="1:16" s="380" customFormat="1" ht="55.5" customHeight="1" thickBot="1">
      <c r="A1" s="432" t="s">
        <v>120</v>
      </c>
      <c r="B1" s="433"/>
      <c r="C1" s="433"/>
      <c r="D1" s="433"/>
      <c r="E1" s="433"/>
      <c r="F1" s="434"/>
      <c r="G1" s="468" t="s">
        <v>3460</v>
      </c>
      <c r="H1" s="468" t="s">
        <v>121</v>
      </c>
      <c r="I1" s="466" t="s">
        <v>122</v>
      </c>
      <c r="J1" s="350" t="s">
        <v>2221</v>
      </c>
      <c r="K1" s="469" t="s">
        <v>3527</v>
      </c>
      <c r="L1" s="471" t="s">
        <v>3528</v>
      </c>
      <c r="M1" s="471" t="s">
        <v>3529</v>
      </c>
      <c r="N1" s="473" t="s">
        <v>3530</v>
      </c>
      <c r="O1" s="466" t="s">
        <v>3531</v>
      </c>
      <c r="P1" s="466" t="s">
        <v>3532</v>
      </c>
    </row>
    <row r="2" spans="1:16" ht="13.5" customHeight="1" thickBot="1">
      <c r="A2" s="435" t="s">
        <v>123</v>
      </c>
      <c r="B2" s="435" t="s">
        <v>124</v>
      </c>
      <c r="C2" s="435" t="s">
        <v>125</v>
      </c>
      <c r="D2" s="435" t="s">
        <v>126</v>
      </c>
      <c r="E2" s="435" t="s">
        <v>127</v>
      </c>
      <c r="F2" s="435" t="s">
        <v>128</v>
      </c>
      <c r="G2" s="468"/>
      <c r="H2" s="468"/>
      <c r="I2" s="467"/>
      <c r="J2" s="348"/>
      <c r="K2" s="470"/>
      <c r="L2" s="472"/>
      <c r="M2" s="472"/>
      <c r="N2" s="474"/>
      <c r="O2" s="467"/>
      <c r="P2" s="467"/>
    </row>
    <row r="3" spans="1:16">
      <c r="A3" s="436">
        <v>300</v>
      </c>
      <c r="B3" s="437">
        <v>0</v>
      </c>
      <c r="C3" s="437">
        <v>0</v>
      </c>
      <c r="D3" s="437">
        <v>0</v>
      </c>
      <c r="E3" s="437">
        <v>0</v>
      </c>
      <c r="F3" s="437">
        <v>0</v>
      </c>
      <c r="G3" s="365">
        <v>300</v>
      </c>
      <c r="H3" s="365" t="s">
        <v>536</v>
      </c>
      <c r="I3" s="55" t="s">
        <v>537</v>
      </c>
      <c r="J3" s="55"/>
      <c r="K3" s="361"/>
      <c r="L3" s="361"/>
      <c r="M3" s="361"/>
      <c r="N3" s="361"/>
      <c r="O3" s="361"/>
      <c r="P3" s="361"/>
    </row>
    <row r="4" spans="1:16">
      <c r="A4" s="177">
        <v>300</v>
      </c>
      <c r="B4" s="352">
        <v>100</v>
      </c>
      <c r="C4" s="352">
        <v>0</v>
      </c>
      <c r="D4" s="352">
        <v>0</v>
      </c>
      <c r="E4" s="352">
        <v>0</v>
      </c>
      <c r="F4" s="352">
        <v>0</v>
      </c>
      <c r="G4" s="357" t="s">
        <v>2341</v>
      </c>
      <c r="H4" s="357" t="s">
        <v>538</v>
      </c>
      <c r="I4" s="358" t="s">
        <v>539</v>
      </c>
      <c r="J4" s="358"/>
      <c r="K4" s="444"/>
      <c r="L4" s="444"/>
      <c r="M4" s="444"/>
      <c r="N4" s="444"/>
      <c r="O4" s="444"/>
      <c r="P4" s="444"/>
    </row>
    <row r="5" spans="1:16">
      <c r="A5" s="176">
        <v>300</v>
      </c>
      <c r="B5" s="351">
        <v>100</v>
      </c>
      <c r="C5" s="352">
        <v>100</v>
      </c>
      <c r="D5" s="352">
        <v>0</v>
      </c>
      <c r="E5" s="352">
        <v>0</v>
      </c>
      <c r="F5" s="352">
        <v>0</v>
      </c>
      <c r="G5" s="357" t="s">
        <v>2342</v>
      </c>
      <c r="H5" s="357" t="s">
        <v>540</v>
      </c>
      <c r="I5" s="359" t="s">
        <v>541</v>
      </c>
      <c r="J5" s="359"/>
      <c r="K5" s="443"/>
      <c r="L5" s="443"/>
      <c r="M5" s="443"/>
      <c r="N5" s="443"/>
      <c r="O5" s="443"/>
      <c r="P5" s="443"/>
    </row>
    <row r="6" spans="1:16" ht="38.25">
      <c r="A6" s="176">
        <v>300</v>
      </c>
      <c r="B6" s="351">
        <v>100</v>
      </c>
      <c r="C6" s="352">
        <v>100</v>
      </c>
      <c r="D6" s="352">
        <v>100</v>
      </c>
      <c r="E6" s="352">
        <v>0</v>
      </c>
      <c r="F6" s="352">
        <v>0</v>
      </c>
      <c r="G6" s="356" t="s">
        <v>2343</v>
      </c>
      <c r="H6" s="356" t="s">
        <v>544</v>
      </c>
      <c r="I6" s="352" t="s">
        <v>543</v>
      </c>
      <c r="J6" s="352"/>
      <c r="K6" s="360">
        <v>608823.1308489996</v>
      </c>
      <c r="L6" s="360">
        <v>608823.1308489996</v>
      </c>
      <c r="M6" s="360"/>
      <c r="N6" s="360">
        <f t="shared" ref="N6:N69" si="0">+O6+P6</f>
        <v>761162.25749999983</v>
      </c>
      <c r="O6" s="360">
        <v>761162.25749999983</v>
      </c>
      <c r="P6" s="360"/>
    </row>
    <row r="7" spans="1:16" ht="25.5">
      <c r="A7" s="176">
        <v>300</v>
      </c>
      <c r="B7" s="351">
        <v>100</v>
      </c>
      <c r="C7" s="352">
        <v>100</v>
      </c>
      <c r="D7" s="352">
        <v>101</v>
      </c>
      <c r="E7" s="352">
        <v>0</v>
      </c>
      <c r="F7" s="352">
        <v>0</v>
      </c>
      <c r="G7" s="356" t="s">
        <v>2222</v>
      </c>
      <c r="H7" s="356" t="s">
        <v>2223</v>
      </c>
      <c r="I7" s="352" t="s">
        <v>543</v>
      </c>
      <c r="J7" s="352"/>
      <c r="K7" s="360">
        <f t="shared" ref="K7:K70" si="1">+L7+M7</f>
        <v>0</v>
      </c>
      <c r="L7" s="360">
        <v>0</v>
      </c>
      <c r="M7" s="360"/>
      <c r="N7" s="360">
        <f t="shared" si="0"/>
        <v>0</v>
      </c>
      <c r="O7" s="360">
        <v>0</v>
      </c>
      <c r="P7" s="360"/>
    </row>
    <row r="8" spans="1:16">
      <c r="A8" s="176">
        <v>300</v>
      </c>
      <c r="B8" s="351">
        <v>100</v>
      </c>
      <c r="C8" s="352">
        <v>100</v>
      </c>
      <c r="D8" s="352">
        <v>200</v>
      </c>
      <c r="E8" s="352">
        <v>0</v>
      </c>
      <c r="F8" s="352">
        <v>0</v>
      </c>
      <c r="G8" s="356" t="s">
        <v>2344</v>
      </c>
      <c r="H8" s="356" t="s">
        <v>545</v>
      </c>
      <c r="I8" s="352" t="s">
        <v>546</v>
      </c>
      <c r="J8" s="352"/>
      <c r="K8" s="360">
        <f t="shared" si="1"/>
        <v>526.4600000000064</v>
      </c>
      <c r="L8" s="360">
        <v>526.4600000000064</v>
      </c>
      <c r="M8" s="360"/>
      <c r="N8" s="360">
        <f t="shared" si="0"/>
        <v>5473.0500000000029</v>
      </c>
      <c r="O8" s="360">
        <v>5473.0500000000029</v>
      </c>
      <c r="P8" s="360"/>
    </row>
    <row r="9" spans="1:16" ht="25.5">
      <c r="A9" s="176">
        <v>300</v>
      </c>
      <c r="B9" s="351">
        <v>100</v>
      </c>
      <c r="C9" s="352">
        <v>100</v>
      </c>
      <c r="D9" s="352">
        <v>201</v>
      </c>
      <c r="E9" s="352">
        <v>0</v>
      </c>
      <c r="F9" s="352">
        <v>0</v>
      </c>
      <c r="G9" s="356" t="s">
        <v>2224</v>
      </c>
      <c r="H9" s="356" t="s">
        <v>2225</v>
      </c>
      <c r="I9" s="352" t="s">
        <v>546</v>
      </c>
      <c r="J9" s="352"/>
      <c r="K9" s="360">
        <f t="shared" si="1"/>
        <v>0</v>
      </c>
      <c r="L9" s="360">
        <v>0</v>
      </c>
      <c r="M9" s="360"/>
      <c r="N9" s="360">
        <f t="shared" si="0"/>
        <v>0</v>
      </c>
      <c r="O9" s="360">
        <v>0</v>
      </c>
      <c r="P9" s="360"/>
    </row>
    <row r="10" spans="1:16">
      <c r="A10" s="176">
        <v>300</v>
      </c>
      <c r="B10" s="351">
        <v>100</v>
      </c>
      <c r="C10" s="352">
        <v>100</v>
      </c>
      <c r="D10" s="352">
        <v>250</v>
      </c>
      <c r="E10" s="352">
        <v>0</v>
      </c>
      <c r="F10" s="352">
        <v>0</v>
      </c>
      <c r="G10" s="356" t="s">
        <v>2345</v>
      </c>
      <c r="H10" s="356" t="s">
        <v>547</v>
      </c>
      <c r="I10" s="352" t="s">
        <v>548</v>
      </c>
      <c r="J10" s="352"/>
      <c r="K10" s="360">
        <f t="shared" si="1"/>
        <v>105109.22</v>
      </c>
      <c r="L10" s="360">
        <v>105109.22</v>
      </c>
      <c r="M10" s="360"/>
      <c r="N10" s="360">
        <f t="shared" si="0"/>
        <v>102763.27</v>
      </c>
      <c r="O10" s="360">
        <v>102763.27</v>
      </c>
      <c r="P10" s="360"/>
    </row>
    <row r="11" spans="1:16">
      <c r="A11" s="176">
        <v>300</v>
      </c>
      <c r="B11" s="351">
        <v>100</v>
      </c>
      <c r="C11" s="352">
        <v>100</v>
      </c>
      <c r="D11" s="352">
        <v>300</v>
      </c>
      <c r="E11" s="352">
        <v>0</v>
      </c>
      <c r="F11" s="352">
        <v>0</v>
      </c>
      <c r="G11" s="356" t="s">
        <v>2346</v>
      </c>
      <c r="H11" s="356" t="s">
        <v>549</v>
      </c>
      <c r="I11" s="352" t="s">
        <v>550</v>
      </c>
      <c r="J11" s="351"/>
      <c r="K11" s="361">
        <f t="shared" si="1"/>
        <v>0</v>
      </c>
      <c r="L11" s="361">
        <v>0</v>
      </c>
      <c r="M11" s="361"/>
      <c r="N11" s="361">
        <f t="shared" si="0"/>
        <v>0</v>
      </c>
      <c r="O11" s="361">
        <v>0</v>
      </c>
      <c r="P11" s="361"/>
    </row>
    <row r="12" spans="1:16" ht="38.25">
      <c r="A12" s="176">
        <v>300</v>
      </c>
      <c r="B12" s="351">
        <v>100</v>
      </c>
      <c r="C12" s="352">
        <v>100</v>
      </c>
      <c r="D12" s="352">
        <v>300</v>
      </c>
      <c r="E12" s="352">
        <v>100</v>
      </c>
      <c r="F12" s="352">
        <v>0</v>
      </c>
      <c r="G12" s="356" t="s">
        <v>2347</v>
      </c>
      <c r="H12" s="356" t="s">
        <v>551</v>
      </c>
      <c r="I12" s="352" t="s">
        <v>552</v>
      </c>
      <c r="J12" s="352" t="s">
        <v>1532</v>
      </c>
      <c r="K12" s="360">
        <f t="shared" si="1"/>
        <v>0</v>
      </c>
      <c r="L12" s="360">
        <v>0</v>
      </c>
      <c r="M12" s="360"/>
      <c r="N12" s="360">
        <f t="shared" si="0"/>
        <v>0</v>
      </c>
      <c r="O12" s="360">
        <v>0</v>
      </c>
      <c r="P12" s="360"/>
    </row>
    <row r="13" spans="1:16" ht="38.25">
      <c r="A13" s="176">
        <v>300</v>
      </c>
      <c r="B13" s="351">
        <v>100</v>
      </c>
      <c r="C13" s="352">
        <v>100</v>
      </c>
      <c r="D13" s="352">
        <v>300</v>
      </c>
      <c r="E13" s="352">
        <v>200</v>
      </c>
      <c r="F13" s="352">
        <v>0</v>
      </c>
      <c r="G13" s="356" t="s">
        <v>2348</v>
      </c>
      <c r="H13" s="356" t="s">
        <v>553</v>
      </c>
      <c r="I13" s="352" t="s">
        <v>554</v>
      </c>
      <c r="J13" s="352" t="s">
        <v>1577</v>
      </c>
      <c r="K13" s="360">
        <f t="shared" si="1"/>
        <v>0</v>
      </c>
      <c r="L13" s="360">
        <v>0</v>
      </c>
      <c r="M13" s="360"/>
      <c r="N13" s="360">
        <f t="shared" si="0"/>
        <v>0</v>
      </c>
      <c r="O13" s="360">
        <v>0</v>
      </c>
      <c r="P13" s="360"/>
    </row>
    <row r="14" spans="1:16">
      <c r="A14" s="176">
        <v>300</v>
      </c>
      <c r="B14" s="351">
        <v>100</v>
      </c>
      <c r="C14" s="352">
        <v>100</v>
      </c>
      <c r="D14" s="352">
        <v>300</v>
      </c>
      <c r="E14" s="352">
        <v>300</v>
      </c>
      <c r="F14" s="352">
        <v>0</v>
      </c>
      <c r="G14" s="356" t="s">
        <v>2349</v>
      </c>
      <c r="H14" s="356" t="s">
        <v>555</v>
      </c>
      <c r="I14" s="352" t="s">
        <v>556</v>
      </c>
      <c r="J14" s="352"/>
      <c r="K14" s="360">
        <f t="shared" si="1"/>
        <v>0</v>
      </c>
      <c r="L14" s="360">
        <v>0</v>
      </c>
      <c r="M14" s="360"/>
      <c r="N14" s="360">
        <f t="shared" si="0"/>
        <v>0</v>
      </c>
      <c r="O14" s="360">
        <v>0</v>
      </c>
      <c r="P14" s="360"/>
    </row>
    <row r="15" spans="1:16">
      <c r="A15" s="176">
        <v>300</v>
      </c>
      <c r="B15" s="351">
        <v>100</v>
      </c>
      <c r="C15" s="352">
        <v>200</v>
      </c>
      <c r="D15" s="352">
        <v>0</v>
      </c>
      <c r="E15" s="352">
        <v>0</v>
      </c>
      <c r="F15" s="352">
        <v>0</v>
      </c>
      <c r="G15" s="357" t="s">
        <v>2350</v>
      </c>
      <c r="H15" s="357" t="s">
        <v>557</v>
      </c>
      <c r="I15" s="358" t="s">
        <v>558</v>
      </c>
      <c r="J15" s="359"/>
      <c r="K15" s="361">
        <f t="shared" si="1"/>
        <v>0</v>
      </c>
      <c r="L15" s="361">
        <v>0</v>
      </c>
      <c r="M15" s="361"/>
      <c r="N15" s="361">
        <f t="shared" si="0"/>
        <v>0</v>
      </c>
      <c r="O15" s="361">
        <v>0</v>
      </c>
      <c r="P15" s="361"/>
    </row>
    <row r="16" spans="1:16" ht="25.5">
      <c r="A16" s="177">
        <v>300</v>
      </c>
      <c r="B16" s="352">
        <v>100</v>
      </c>
      <c r="C16" s="352">
        <v>200</v>
      </c>
      <c r="D16" s="352">
        <v>100</v>
      </c>
      <c r="E16" s="352">
        <v>0</v>
      </c>
      <c r="F16" s="352">
        <v>0</v>
      </c>
      <c r="G16" s="356" t="s">
        <v>2351</v>
      </c>
      <c r="H16" s="356" t="s">
        <v>559</v>
      </c>
      <c r="I16" s="358" t="s">
        <v>560</v>
      </c>
      <c r="J16" s="358" t="s">
        <v>1532</v>
      </c>
      <c r="K16" s="360">
        <f t="shared" si="1"/>
        <v>0</v>
      </c>
      <c r="L16" s="360">
        <v>0</v>
      </c>
      <c r="M16" s="360"/>
      <c r="N16" s="360">
        <f t="shared" si="0"/>
        <v>0</v>
      </c>
      <c r="O16" s="360">
        <v>0</v>
      </c>
      <c r="P16" s="360"/>
    </row>
    <row r="17" spans="1:16" ht="25.5">
      <c r="A17" s="176">
        <v>300</v>
      </c>
      <c r="B17" s="351">
        <v>100</v>
      </c>
      <c r="C17" s="352">
        <v>200</v>
      </c>
      <c r="D17" s="352">
        <v>200</v>
      </c>
      <c r="E17" s="352">
        <v>0</v>
      </c>
      <c r="F17" s="352">
        <v>0</v>
      </c>
      <c r="G17" s="356" t="s">
        <v>2352</v>
      </c>
      <c r="H17" s="356" t="s">
        <v>561</v>
      </c>
      <c r="I17" s="352" t="s">
        <v>562</v>
      </c>
      <c r="J17" s="352" t="s">
        <v>1577</v>
      </c>
      <c r="K17" s="360">
        <f t="shared" si="1"/>
        <v>0</v>
      </c>
      <c r="L17" s="360">
        <v>0</v>
      </c>
      <c r="M17" s="360"/>
      <c r="N17" s="360">
        <f t="shared" si="0"/>
        <v>0</v>
      </c>
      <c r="O17" s="360">
        <v>0</v>
      </c>
      <c r="P17" s="360"/>
    </row>
    <row r="18" spans="1:16">
      <c r="A18" s="176">
        <v>300</v>
      </c>
      <c r="B18" s="351">
        <v>100</v>
      </c>
      <c r="C18" s="352">
        <v>200</v>
      </c>
      <c r="D18" s="352">
        <v>300</v>
      </c>
      <c r="E18" s="352">
        <v>0</v>
      </c>
      <c r="F18" s="352">
        <v>0</v>
      </c>
      <c r="G18" s="356" t="s">
        <v>2353</v>
      </c>
      <c r="H18" s="356" t="s">
        <v>563</v>
      </c>
      <c r="I18" s="352" t="s">
        <v>564</v>
      </c>
      <c r="J18" s="352"/>
      <c r="K18" s="360">
        <f t="shared" si="1"/>
        <v>0</v>
      </c>
      <c r="L18" s="360">
        <v>0</v>
      </c>
      <c r="M18" s="360"/>
      <c r="N18" s="360">
        <f t="shared" si="0"/>
        <v>0</v>
      </c>
      <c r="O18" s="360">
        <v>0</v>
      </c>
      <c r="P18" s="360"/>
    </row>
    <row r="19" spans="1:16">
      <c r="A19" s="176">
        <v>300</v>
      </c>
      <c r="B19" s="351">
        <v>100</v>
      </c>
      <c r="C19" s="352">
        <v>300</v>
      </c>
      <c r="D19" s="352">
        <v>0</v>
      </c>
      <c r="E19" s="352">
        <v>0</v>
      </c>
      <c r="F19" s="352">
        <v>0</v>
      </c>
      <c r="G19" s="357" t="s">
        <v>2354</v>
      </c>
      <c r="H19" s="357" t="s">
        <v>565</v>
      </c>
      <c r="I19" s="352" t="s">
        <v>566</v>
      </c>
      <c r="J19" s="351"/>
      <c r="K19" s="361">
        <f t="shared" si="1"/>
        <v>0</v>
      </c>
      <c r="L19" s="361">
        <v>0</v>
      </c>
      <c r="M19" s="361"/>
      <c r="N19" s="361">
        <f t="shared" si="0"/>
        <v>0</v>
      </c>
      <c r="O19" s="361">
        <v>0</v>
      </c>
      <c r="P19" s="361"/>
    </row>
    <row r="20" spans="1:16">
      <c r="A20" s="176">
        <v>300</v>
      </c>
      <c r="B20" s="351">
        <v>100</v>
      </c>
      <c r="C20" s="352">
        <v>300</v>
      </c>
      <c r="D20" s="352">
        <v>100</v>
      </c>
      <c r="E20" s="352">
        <v>0</v>
      </c>
      <c r="F20" s="352">
        <v>0</v>
      </c>
      <c r="G20" s="356" t="s">
        <v>2355</v>
      </c>
      <c r="H20" s="356" t="s">
        <v>567</v>
      </c>
      <c r="I20" s="352" t="s">
        <v>568</v>
      </c>
      <c r="J20" s="352"/>
      <c r="K20" s="360">
        <f t="shared" si="1"/>
        <v>2483269.4900000002</v>
      </c>
      <c r="L20" s="360">
        <v>2483269.4900000002</v>
      </c>
      <c r="M20" s="360"/>
      <c r="N20" s="360">
        <f t="shared" si="0"/>
        <v>2323643.5</v>
      </c>
      <c r="O20" s="360">
        <v>2323643.5</v>
      </c>
      <c r="P20" s="360"/>
    </row>
    <row r="21" spans="1:16" ht="25.5">
      <c r="A21" s="176">
        <v>300</v>
      </c>
      <c r="B21" s="351">
        <v>100</v>
      </c>
      <c r="C21" s="352">
        <v>300</v>
      </c>
      <c r="D21" s="352">
        <v>101</v>
      </c>
      <c r="E21" s="352">
        <v>0</v>
      </c>
      <c r="F21" s="352">
        <v>0</v>
      </c>
      <c r="G21" s="356" t="s">
        <v>2226</v>
      </c>
      <c r="H21" s="356" t="s">
        <v>2227</v>
      </c>
      <c r="I21" s="352" t="s">
        <v>568</v>
      </c>
      <c r="J21" s="352"/>
      <c r="K21" s="360">
        <f t="shared" si="1"/>
        <v>0</v>
      </c>
      <c r="L21" s="360">
        <v>0</v>
      </c>
      <c r="M21" s="360"/>
      <c r="N21" s="360">
        <f t="shared" si="0"/>
        <v>0</v>
      </c>
      <c r="O21" s="360">
        <v>0</v>
      </c>
      <c r="P21" s="360"/>
    </row>
    <row r="22" spans="1:16">
      <c r="A22" s="176">
        <v>300</v>
      </c>
      <c r="B22" s="351">
        <v>100</v>
      </c>
      <c r="C22" s="352">
        <v>300</v>
      </c>
      <c r="D22" s="352">
        <v>200</v>
      </c>
      <c r="E22" s="352">
        <v>0</v>
      </c>
      <c r="F22" s="352">
        <v>0</v>
      </c>
      <c r="G22" s="356" t="s">
        <v>2356</v>
      </c>
      <c r="H22" s="356" t="s">
        <v>569</v>
      </c>
      <c r="I22" s="352" t="s">
        <v>570</v>
      </c>
      <c r="J22" s="352"/>
      <c r="K22" s="360">
        <f t="shared" si="1"/>
        <v>353496</v>
      </c>
      <c r="L22" s="360">
        <v>353496</v>
      </c>
      <c r="M22" s="360"/>
      <c r="N22" s="360">
        <f t="shared" si="0"/>
        <v>353496</v>
      </c>
      <c r="O22" s="360">
        <v>353496</v>
      </c>
      <c r="P22" s="360"/>
    </row>
    <row r="23" spans="1:16" ht="25.5">
      <c r="A23" s="176">
        <v>300</v>
      </c>
      <c r="B23" s="351">
        <v>100</v>
      </c>
      <c r="C23" s="352">
        <v>300</v>
      </c>
      <c r="D23" s="352">
        <v>201</v>
      </c>
      <c r="E23" s="352">
        <v>0</v>
      </c>
      <c r="F23" s="352">
        <v>0</v>
      </c>
      <c r="G23" s="356" t="s">
        <v>2228</v>
      </c>
      <c r="H23" s="356" t="s">
        <v>2229</v>
      </c>
      <c r="I23" s="352" t="s">
        <v>570</v>
      </c>
      <c r="J23" s="352"/>
      <c r="K23" s="360">
        <f t="shared" si="1"/>
        <v>0</v>
      </c>
      <c r="L23" s="360">
        <v>0</v>
      </c>
      <c r="M23" s="360"/>
      <c r="N23" s="360">
        <f t="shared" si="0"/>
        <v>0</v>
      </c>
      <c r="O23" s="360">
        <v>0</v>
      </c>
      <c r="P23" s="360"/>
    </row>
    <row r="24" spans="1:16">
      <c r="A24" s="176">
        <v>300</v>
      </c>
      <c r="B24" s="351">
        <v>100</v>
      </c>
      <c r="C24" s="352">
        <v>300</v>
      </c>
      <c r="D24" s="352">
        <v>300</v>
      </c>
      <c r="E24" s="352">
        <v>0</v>
      </c>
      <c r="F24" s="352">
        <v>0</v>
      </c>
      <c r="G24" s="356" t="s">
        <v>2357</v>
      </c>
      <c r="H24" s="356" t="s">
        <v>571</v>
      </c>
      <c r="I24" s="352" t="s">
        <v>572</v>
      </c>
      <c r="J24" s="352"/>
      <c r="K24" s="360">
        <f t="shared" si="1"/>
        <v>3594570.71</v>
      </c>
      <c r="L24" s="360">
        <v>3594570.71</v>
      </c>
      <c r="M24" s="360"/>
      <c r="N24" s="360">
        <f t="shared" si="0"/>
        <v>3767946.9099999997</v>
      </c>
      <c r="O24" s="360">
        <v>3767946.9099999997</v>
      </c>
      <c r="P24" s="360"/>
    </row>
    <row r="25" spans="1:16" ht="25.5">
      <c r="A25" s="176">
        <v>300</v>
      </c>
      <c r="B25" s="351">
        <v>100</v>
      </c>
      <c r="C25" s="352">
        <v>300</v>
      </c>
      <c r="D25" s="352">
        <v>301</v>
      </c>
      <c r="E25" s="352">
        <v>0</v>
      </c>
      <c r="F25" s="352">
        <v>0</v>
      </c>
      <c r="G25" s="356" t="s">
        <v>2230</v>
      </c>
      <c r="H25" s="356" t="s">
        <v>2231</v>
      </c>
      <c r="I25" s="352" t="s">
        <v>572</v>
      </c>
      <c r="J25" s="352"/>
      <c r="K25" s="360">
        <f t="shared" si="1"/>
        <v>0</v>
      </c>
      <c r="L25" s="360">
        <v>0</v>
      </c>
      <c r="M25" s="360"/>
      <c r="N25" s="360">
        <f t="shared" si="0"/>
        <v>0</v>
      </c>
      <c r="O25" s="360">
        <v>0</v>
      </c>
      <c r="P25" s="360"/>
    </row>
    <row r="26" spans="1:16">
      <c r="A26" s="176">
        <v>300</v>
      </c>
      <c r="B26" s="351">
        <v>100</v>
      </c>
      <c r="C26" s="352">
        <v>400</v>
      </c>
      <c r="D26" s="352">
        <v>0</v>
      </c>
      <c r="E26" s="352">
        <v>0</v>
      </c>
      <c r="F26" s="352">
        <v>0</v>
      </c>
      <c r="G26" s="356" t="s">
        <v>2358</v>
      </c>
      <c r="H26" s="356" t="s">
        <v>573</v>
      </c>
      <c r="I26" s="352" t="s">
        <v>574</v>
      </c>
      <c r="J26" s="352"/>
      <c r="K26" s="360">
        <f t="shared" si="1"/>
        <v>2101.4699999999993</v>
      </c>
      <c r="L26" s="360">
        <v>2101.4699999999993</v>
      </c>
      <c r="M26" s="360"/>
      <c r="N26" s="360">
        <f t="shared" si="0"/>
        <v>2298.9500000000007</v>
      </c>
      <c r="O26" s="360">
        <v>2298.9500000000007</v>
      </c>
      <c r="P26" s="360"/>
    </row>
    <row r="27" spans="1:16" ht="25.5">
      <c r="A27" s="176">
        <v>300</v>
      </c>
      <c r="B27" s="351">
        <v>100</v>
      </c>
      <c r="C27" s="352">
        <v>401</v>
      </c>
      <c r="D27" s="352">
        <v>0</v>
      </c>
      <c r="E27" s="352">
        <v>0</v>
      </c>
      <c r="F27" s="352">
        <v>0</v>
      </c>
      <c r="G27" s="356" t="s">
        <v>2232</v>
      </c>
      <c r="H27" s="356" t="s">
        <v>2233</v>
      </c>
      <c r="I27" s="352" t="s">
        <v>574</v>
      </c>
      <c r="J27" s="352"/>
      <c r="K27" s="360">
        <f t="shared" si="1"/>
        <v>0</v>
      </c>
      <c r="L27" s="360">
        <v>0</v>
      </c>
      <c r="M27" s="360"/>
      <c r="N27" s="360">
        <f t="shared" si="0"/>
        <v>0</v>
      </c>
      <c r="O27" s="360">
        <v>0</v>
      </c>
      <c r="P27" s="360"/>
    </row>
    <row r="28" spans="1:16">
      <c r="A28" s="176">
        <v>300</v>
      </c>
      <c r="B28" s="351">
        <v>100</v>
      </c>
      <c r="C28" s="352">
        <v>500</v>
      </c>
      <c r="D28" s="352">
        <v>0</v>
      </c>
      <c r="E28" s="352">
        <v>0</v>
      </c>
      <c r="F28" s="352">
        <v>0</v>
      </c>
      <c r="G28" s="356" t="s">
        <v>2359</v>
      </c>
      <c r="H28" s="356" t="s">
        <v>575</v>
      </c>
      <c r="I28" s="352" t="s">
        <v>576</v>
      </c>
      <c r="J28" s="352"/>
      <c r="K28" s="360">
        <f t="shared" si="1"/>
        <v>0</v>
      </c>
      <c r="L28" s="360">
        <v>0</v>
      </c>
      <c r="M28" s="360"/>
      <c r="N28" s="360">
        <f t="shared" si="0"/>
        <v>96519.679999999993</v>
      </c>
      <c r="O28" s="360">
        <v>96519.679999999993</v>
      </c>
      <c r="P28" s="360"/>
    </row>
    <row r="29" spans="1:16" ht="25.5">
      <c r="A29" s="176">
        <v>300</v>
      </c>
      <c r="B29" s="351">
        <v>100</v>
      </c>
      <c r="C29" s="352">
        <v>501</v>
      </c>
      <c r="D29" s="352">
        <v>0</v>
      </c>
      <c r="E29" s="352">
        <v>0</v>
      </c>
      <c r="F29" s="352">
        <v>0</v>
      </c>
      <c r="G29" s="356" t="s">
        <v>2234</v>
      </c>
      <c r="H29" s="356" t="s">
        <v>2235</v>
      </c>
      <c r="I29" s="352" t="s">
        <v>576</v>
      </c>
      <c r="J29" s="352"/>
      <c r="K29" s="360">
        <f t="shared" si="1"/>
        <v>0</v>
      </c>
      <c r="L29" s="360">
        <v>0</v>
      </c>
      <c r="M29" s="360"/>
      <c r="N29" s="360">
        <f t="shared" si="0"/>
        <v>0</v>
      </c>
      <c r="O29" s="360">
        <v>0</v>
      </c>
      <c r="P29" s="360"/>
    </row>
    <row r="30" spans="1:16">
      <c r="A30" s="176">
        <v>300</v>
      </c>
      <c r="B30" s="351">
        <v>100</v>
      </c>
      <c r="C30" s="352">
        <v>600</v>
      </c>
      <c r="D30" s="352">
        <v>0</v>
      </c>
      <c r="E30" s="352">
        <v>0</v>
      </c>
      <c r="F30" s="352">
        <v>0</v>
      </c>
      <c r="G30" s="356" t="s">
        <v>2360</v>
      </c>
      <c r="H30" s="356" t="s">
        <v>577</v>
      </c>
      <c r="I30" s="352" t="s">
        <v>578</v>
      </c>
      <c r="J30" s="352"/>
      <c r="K30" s="360">
        <f t="shared" si="1"/>
        <v>5000</v>
      </c>
      <c r="L30" s="360">
        <v>5000</v>
      </c>
      <c r="M30" s="360"/>
      <c r="N30" s="360">
        <f t="shared" si="0"/>
        <v>3081.45</v>
      </c>
      <c r="O30" s="360">
        <v>3081.45</v>
      </c>
      <c r="P30" s="360"/>
    </row>
    <row r="31" spans="1:16" ht="25.5">
      <c r="A31" s="176">
        <v>300</v>
      </c>
      <c r="B31" s="351">
        <v>100</v>
      </c>
      <c r="C31" s="352">
        <v>601</v>
      </c>
      <c r="D31" s="352">
        <v>0</v>
      </c>
      <c r="E31" s="352">
        <v>0</v>
      </c>
      <c r="F31" s="352">
        <v>0</v>
      </c>
      <c r="G31" s="356" t="s">
        <v>2236</v>
      </c>
      <c r="H31" s="356" t="s">
        <v>2237</v>
      </c>
      <c r="I31" s="352" t="s">
        <v>578</v>
      </c>
      <c r="J31" s="352"/>
      <c r="K31" s="360">
        <f t="shared" si="1"/>
        <v>0</v>
      </c>
      <c r="L31" s="360">
        <v>0</v>
      </c>
      <c r="M31" s="360"/>
      <c r="N31" s="360">
        <f t="shared" si="0"/>
        <v>0</v>
      </c>
      <c r="O31" s="360">
        <v>0</v>
      </c>
      <c r="P31" s="360"/>
    </row>
    <row r="32" spans="1:16">
      <c r="A32" s="176">
        <v>300</v>
      </c>
      <c r="B32" s="351">
        <v>100</v>
      </c>
      <c r="C32" s="352">
        <v>700</v>
      </c>
      <c r="D32" s="352">
        <v>0</v>
      </c>
      <c r="E32" s="352">
        <v>0</v>
      </c>
      <c r="F32" s="352">
        <v>0</v>
      </c>
      <c r="G32" s="356" t="s">
        <v>2361</v>
      </c>
      <c r="H32" s="356" t="s">
        <v>579</v>
      </c>
      <c r="I32" s="352" t="s">
        <v>580</v>
      </c>
      <c r="J32" s="352"/>
      <c r="K32" s="360">
        <f t="shared" si="1"/>
        <v>0</v>
      </c>
      <c r="L32" s="360">
        <v>0</v>
      </c>
      <c r="M32" s="360"/>
      <c r="N32" s="360">
        <f t="shared" si="0"/>
        <v>0</v>
      </c>
      <c r="O32" s="360">
        <v>0</v>
      </c>
      <c r="P32" s="360"/>
    </row>
    <row r="33" spans="1:16" ht="25.5">
      <c r="A33" s="176">
        <v>300</v>
      </c>
      <c r="B33" s="351">
        <v>100</v>
      </c>
      <c r="C33" s="352">
        <v>701</v>
      </c>
      <c r="D33" s="352">
        <v>0</v>
      </c>
      <c r="E33" s="352">
        <v>0</v>
      </c>
      <c r="F33" s="352">
        <v>0</v>
      </c>
      <c r="G33" s="356" t="s">
        <v>2238</v>
      </c>
      <c r="H33" s="356" t="s">
        <v>2239</v>
      </c>
      <c r="I33" s="352" t="s">
        <v>580</v>
      </c>
      <c r="J33" s="352"/>
      <c r="K33" s="360">
        <f t="shared" si="1"/>
        <v>0</v>
      </c>
      <c r="L33" s="360">
        <v>0</v>
      </c>
      <c r="M33" s="360"/>
      <c r="N33" s="360">
        <f t="shared" si="0"/>
        <v>0</v>
      </c>
      <c r="O33" s="360">
        <v>0</v>
      </c>
      <c r="P33" s="360"/>
    </row>
    <row r="34" spans="1:16">
      <c r="A34" s="176">
        <v>300</v>
      </c>
      <c r="B34" s="351">
        <v>100</v>
      </c>
      <c r="C34" s="352">
        <v>800</v>
      </c>
      <c r="D34" s="352">
        <v>0</v>
      </c>
      <c r="E34" s="352">
        <v>0</v>
      </c>
      <c r="F34" s="352">
        <v>0</v>
      </c>
      <c r="G34" s="356" t="s">
        <v>2362</v>
      </c>
      <c r="H34" s="356" t="s">
        <v>581</v>
      </c>
      <c r="I34" s="352" t="s">
        <v>582</v>
      </c>
      <c r="J34" s="352"/>
      <c r="K34" s="360">
        <f t="shared" si="1"/>
        <v>232389.2</v>
      </c>
      <c r="L34" s="360">
        <v>232389.2</v>
      </c>
      <c r="M34" s="360"/>
      <c r="N34" s="360">
        <f t="shared" si="0"/>
        <v>499526.57</v>
      </c>
      <c r="O34" s="360">
        <v>499526.57</v>
      </c>
      <c r="P34" s="360"/>
    </row>
    <row r="35" spans="1:16" ht="25.5">
      <c r="A35" s="176">
        <v>300</v>
      </c>
      <c r="B35" s="351">
        <v>100</v>
      </c>
      <c r="C35" s="352">
        <v>801</v>
      </c>
      <c r="D35" s="352">
        <v>0</v>
      </c>
      <c r="E35" s="352">
        <v>0</v>
      </c>
      <c r="F35" s="352">
        <v>0</v>
      </c>
      <c r="G35" s="356" t="s">
        <v>2240</v>
      </c>
      <c r="H35" s="356" t="s">
        <v>2241</v>
      </c>
      <c r="I35" s="352" t="s">
        <v>582</v>
      </c>
      <c r="J35" s="351"/>
      <c r="K35" s="362">
        <f t="shared" si="1"/>
        <v>0</v>
      </c>
      <c r="L35" s="362">
        <v>0</v>
      </c>
      <c r="M35" s="362"/>
      <c r="N35" s="362">
        <f t="shared" si="0"/>
        <v>0</v>
      </c>
      <c r="O35" s="362">
        <v>0</v>
      </c>
      <c r="P35" s="362"/>
    </row>
    <row r="36" spans="1:16" ht="25.5">
      <c r="A36" s="176">
        <v>300</v>
      </c>
      <c r="B36" s="351">
        <v>100</v>
      </c>
      <c r="C36" s="352">
        <v>900</v>
      </c>
      <c r="D36" s="352">
        <v>0</v>
      </c>
      <c r="E36" s="352">
        <v>0</v>
      </c>
      <c r="F36" s="352">
        <v>0</v>
      </c>
      <c r="G36" s="357" t="s">
        <v>2242</v>
      </c>
      <c r="H36" s="357" t="s">
        <v>583</v>
      </c>
      <c r="I36" s="352" t="s">
        <v>584</v>
      </c>
      <c r="J36" s="351" t="s">
        <v>1532</v>
      </c>
      <c r="K36" s="361">
        <f t="shared" si="1"/>
        <v>0</v>
      </c>
      <c r="L36" s="361">
        <v>0</v>
      </c>
      <c r="M36" s="361"/>
      <c r="N36" s="361">
        <f t="shared" si="0"/>
        <v>0</v>
      </c>
      <c r="O36" s="361">
        <v>0</v>
      </c>
      <c r="P36" s="361"/>
    </row>
    <row r="37" spans="1:16" ht="25.5">
      <c r="A37" s="176">
        <v>300</v>
      </c>
      <c r="B37" s="351">
        <v>100</v>
      </c>
      <c r="C37" s="352">
        <v>900</v>
      </c>
      <c r="D37" s="352">
        <v>50</v>
      </c>
      <c r="E37" s="352">
        <v>0</v>
      </c>
      <c r="F37" s="352">
        <v>0</v>
      </c>
      <c r="G37" s="356" t="s">
        <v>2363</v>
      </c>
      <c r="H37" s="356" t="s">
        <v>542</v>
      </c>
      <c r="I37" s="352" t="s">
        <v>585</v>
      </c>
      <c r="J37" s="352" t="s">
        <v>1532</v>
      </c>
      <c r="K37" s="360">
        <f t="shared" si="1"/>
        <v>3083480.93</v>
      </c>
      <c r="L37" s="360">
        <v>3083480.93</v>
      </c>
      <c r="M37" s="360"/>
      <c r="N37" s="360">
        <f t="shared" si="0"/>
        <v>3034802.65</v>
      </c>
      <c r="O37" s="360">
        <v>3034802.65</v>
      </c>
      <c r="P37" s="360"/>
    </row>
    <row r="38" spans="1:16">
      <c r="A38" s="176">
        <v>300</v>
      </c>
      <c r="B38" s="351">
        <v>100</v>
      </c>
      <c r="C38" s="352">
        <v>900</v>
      </c>
      <c r="D38" s="352">
        <v>100</v>
      </c>
      <c r="E38" s="352">
        <v>0</v>
      </c>
      <c r="F38" s="352">
        <v>0</v>
      </c>
      <c r="G38" s="356" t="s">
        <v>2364</v>
      </c>
      <c r="H38" s="356" t="s">
        <v>545</v>
      </c>
      <c r="I38" s="352" t="s">
        <v>585</v>
      </c>
      <c r="J38" s="352" t="s">
        <v>1532</v>
      </c>
      <c r="K38" s="360">
        <f t="shared" si="1"/>
        <v>124473.54</v>
      </c>
      <c r="L38" s="360">
        <v>124473.54</v>
      </c>
      <c r="M38" s="360"/>
      <c r="N38" s="360">
        <f t="shared" si="0"/>
        <v>122310.16</v>
      </c>
      <c r="O38" s="360">
        <v>122310.16</v>
      </c>
      <c r="P38" s="360"/>
    </row>
    <row r="39" spans="1:16">
      <c r="A39" s="176">
        <v>300</v>
      </c>
      <c r="B39" s="351">
        <v>100</v>
      </c>
      <c r="C39" s="352">
        <v>900</v>
      </c>
      <c r="D39" s="352">
        <v>150</v>
      </c>
      <c r="E39" s="352">
        <v>0</v>
      </c>
      <c r="F39" s="352">
        <v>0</v>
      </c>
      <c r="G39" s="356" t="s">
        <v>2365</v>
      </c>
      <c r="H39" s="356" t="s">
        <v>549</v>
      </c>
      <c r="I39" s="352" t="s">
        <v>585</v>
      </c>
      <c r="J39" s="351" t="s">
        <v>1532</v>
      </c>
      <c r="K39" s="362">
        <f t="shared" si="1"/>
        <v>0</v>
      </c>
      <c r="L39" s="362">
        <v>0</v>
      </c>
      <c r="M39" s="362"/>
      <c r="N39" s="362">
        <f t="shared" si="0"/>
        <v>0</v>
      </c>
      <c r="O39" s="362">
        <v>0</v>
      </c>
      <c r="P39" s="362"/>
    </row>
    <row r="40" spans="1:16">
      <c r="A40" s="176">
        <v>300</v>
      </c>
      <c r="B40" s="351">
        <v>100</v>
      </c>
      <c r="C40" s="352">
        <v>900</v>
      </c>
      <c r="D40" s="352">
        <v>200</v>
      </c>
      <c r="E40" s="352">
        <v>0</v>
      </c>
      <c r="F40" s="352">
        <v>0</v>
      </c>
      <c r="G40" s="356" t="s">
        <v>2366</v>
      </c>
      <c r="H40" s="356" t="s">
        <v>567</v>
      </c>
      <c r="I40" s="352" t="s">
        <v>586</v>
      </c>
      <c r="J40" s="352" t="s">
        <v>1532</v>
      </c>
      <c r="K40" s="360">
        <f t="shared" si="1"/>
        <v>1620000</v>
      </c>
      <c r="L40" s="360">
        <v>1620000</v>
      </c>
      <c r="M40" s="360"/>
      <c r="N40" s="360">
        <f t="shared" si="0"/>
        <v>1597625.99</v>
      </c>
      <c r="O40" s="360">
        <v>1597625.99</v>
      </c>
      <c r="P40" s="360"/>
    </row>
    <row r="41" spans="1:16">
      <c r="A41" s="176">
        <v>300</v>
      </c>
      <c r="B41" s="351">
        <v>100</v>
      </c>
      <c r="C41" s="352">
        <v>900</v>
      </c>
      <c r="D41" s="352">
        <v>250</v>
      </c>
      <c r="E41" s="352">
        <v>0</v>
      </c>
      <c r="F41" s="352">
        <v>0</v>
      </c>
      <c r="G41" s="356" t="s">
        <v>2367</v>
      </c>
      <c r="H41" s="356" t="s">
        <v>569</v>
      </c>
      <c r="I41" s="352" t="s">
        <v>586</v>
      </c>
      <c r="J41" s="352" t="s">
        <v>1532</v>
      </c>
      <c r="K41" s="360">
        <f t="shared" si="1"/>
        <v>0</v>
      </c>
      <c r="L41" s="360">
        <v>0</v>
      </c>
      <c r="M41" s="360"/>
      <c r="N41" s="360">
        <f t="shared" si="0"/>
        <v>0</v>
      </c>
      <c r="O41" s="360">
        <v>0</v>
      </c>
      <c r="P41" s="360"/>
    </row>
    <row r="42" spans="1:16">
      <c r="A42" s="176">
        <v>300</v>
      </c>
      <c r="B42" s="351">
        <v>100</v>
      </c>
      <c r="C42" s="352">
        <v>900</v>
      </c>
      <c r="D42" s="352">
        <v>300</v>
      </c>
      <c r="E42" s="352">
        <v>0</v>
      </c>
      <c r="F42" s="352">
        <v>0</v>
      </c>
      <c r="G42" s="356" t="s">
        <v>2368</v>
      </c>
      <c r="H42" s="356" t="s">
        <v>571</v>
      </c>
      <c r="I42" s="352" t="s">
        <v>586</v>
      </c>
      <c r="J42" s="352" t="s">
        <v>1532</v>
      </c>
      <c r="K42" s="360">
        <f t="shared" si="1"/>
        <v>43000</v>
      </c>
      <c r="L42" s="360">
        <v>43000</v>
      </c>
      <c r="M42" s="360"/>
      <c r="N42" s="360">
        <f t="shared" si="0"/>
        <v>42640.24</v>
      </c>
      <c r="O42" s="360">
        <v>42640.24</v>
      </c>
      <c r="P42" s="360"/>
    </row>
    <row r="43" spans="1:16">
      <c r="A43" s="176">
        <v>300</v>
      </c>
      <c r="B43" s="351">
        <v>100</v>
      </c>
      <c r="C43" s="352">
        <v>900</v>
      </c>
      <c r="D43" s="352">
        <v>350</v>
      </c>
      <c r="E43" s="352">
        <v>0</v>
      </c>
      <c r="F43" s="352">
        <v>0</v>
      </c>
      <c r="G43" s="356" t="s">
        <v>2369</v>
      </c>
      <c r="H43" s="356" t="s">
        <v>573</v>
      </c>
      <c r="I43" s="352" t="s">
        <v>587</v>
      </c>
      <c r="J43" s="352" t="s">
        <v>1532</v>
      </c>
      <c r="K43" s="360">
        <f t="shared" si="1"/>
        <v>12000</v>
      </c>
      <c r="L43" s="360">
        <v>12000</v>
      </c>
      <c r="M43" s="360"/>
      <c r="N43" s="360">
        <f t="shared" si="0"/>
        <v>12234.98</v>
      </c>
      <c r="O43" s="360">
        <v>12234.98</v>
      </c>
      <c r="P43" s="360"/>
    </row>
    <row r="44" spans="1:16">
      <c r="A44" s="176">
        <v>300</v>
      </c>
      <c r="B44" s="351">
        <v>100</v>
      </c>
      <c r="C44" s="352">
        <v>900</v>
      </c>
      <c r="D44" s="352">
        <v>400</v>
      </c>
      <c r="E44" s="352">
        <v>0</v>
      </c>
      <c r="F44" s="352">
        <v>0</v>
      </c>
      <c r="G44" s="356" t="s">
        <v>2370</v>
      </c>
      <c r="H44" s="356" t="s">
        <v>575</v>
      </c>
      <c r="I44" s="352" t="s">
        <v>588</v>
      </c>
      <c r="J44" s="352" t="s">
        <v>1532</v>
      </c>
      <c r="K44" s="360">
        <f t="shared" si="1"/>
        <v>12000</v>
      </c>
      <c r="L44" s="360">
        <v>12000</v>
      </c>
      <c r="M44" s="360"/>
      <c r="N44" s="360">
        <f t="shared" si="0"/>
        <v>11687.97</v>
      </c>
      <c r="O44" s="360">
        <v>11687.97</v>
      </c>
      <c r="P44" s="360"/>
    </row>
    <row r="45" spans="1:16">
      <c r="A45" s="176">
        <v>300</v>
      </c>
      <c r="B45" s="351">
        <v>100</v>
      </c>
      <c r="C45" s="352">
        <v>900</v>
      </c>
      <c r="D45" s="352">
        <v>450</v>
      </c>
      <c r="E45" s="352">
        <v>0</v>
      </c>
      <c r="F45" s="352">
        <v>0</v>
      </c>
      <c r="G45" s="356" t="s">
        <v>2371</v>
      </c>
      <c r="H45" s="356" t="s">
        <v>577</v>
      </c>
      <c r="I45" s="352" t="s">
        <v>589</v>
      </c>
      <c r="J45" s="352" t="s">
        <v>1532</v>
      </c>
      <c r="K45" s="360">
        <f t="shared" si="1"/>
        <v>0</v>
      </c>
      <c r="L45" s="360">
        <v>0</v>
      </c>
      <c r="M45" s="360"/>
      <c r="N45" s="360">
        <f t="shared" si="0"/>
        <v>0</v>
      </c>
      <c r="O45" s="360">
        <v>0</v>
      </c>
      <c r="P45" s="360"/>
    </row>
    <row r="46" spans="1:16">
      <c r="A46" s="176">
        <v>300</v>
      </c>
      <c r="B46" s="351">
        <v>100</v>
      </c>
      <c r="C46" s="352">
        <v>900</v>
      </c>
      <c r="D46" s="352">
        <v>500</v>
      </c>
      <c r="E46" s="352">
        <v>0</v>
      </c>
      <c r="F46" s="352">
        <v>0</v>
      </c>
      <c r="G46" s="356" t="s">
        <v>2372</v>
      </c>
      <c r="H46" s="356" t="s">
        <v>579</v>
      </c>
      <c r="I46" s="352" t="s">
        <v>590</v>
      </c>
      <c r="J46" s="352" t="s">
        <v>1532</v>
      </c>
      <c r="K46" s="360">
        <f t="shared" si="1"/>
        <v>0</v>
      </c>
      <c r="L46" s="360">
        <v>0</v>
      </c>
      <c r="M46" s="360"/>
      <c r="N46" s="360">
        <f t="shared" si="0"/>
        <v>0</v>
      </c>
      <c r="O46" s="360">
        <v>0</v>
      </c>
      <c r="P46" s="360"/>
    </row>
    <row r="47" spans="1:16">
      <c r="A47" s="177">
        <v>300</v>
      </c>
      <c r="B47" s="352">
        <v>100</v>
      </c>
      <c r="C47" s="352">
        <v>900</v>
      </c>
      <c r="D47" s="352">
        <v>900</v>
      </c>
      <c r="E47" s="352">
        <v>0</v>
      </c>
      <c r="F47" s="352">
        <v>0</v>
      </c>
      <c r="G47" s="356" t="s">
        <v>2373</v>
      </c>
      <c r="H47" s="356" t="s">
        <v>591</v>
      </c>
      <c r="I47" s="352" t="s">
        <v>592</v>
      </c>
      <c r="J47" s="351" t="s">
        <v>1532</v>
      </c>
      <c r="K47" s="362">
        <f t="shared" si="1"/>
        <v>56300</v>
      </c>
      <c r="L47" s="362">
        <v>56300</v>
      </c>
      <c r="M47" s="362"/>
      <c r="N47" s="362">
        <f t="shared" si="0"/>
        <v>49996.89</v>
      </c>
      <c r="O47" s="362">
        <v>49996.89</v>
      </c>
      <c r="P47" s="362"/>
    </row>
    <row r="48" spans="1:16">
      <c r="A48" s="176">
        <v>300</v>
      </c>
      <c r="B48" s="351">
        <v>200</v>
      </c>
      <c r="C48" s="352">
        <v>0</v>
      </c>
      <c r="D48" s="352">
        <v>0</v>
      </c>
      <c r="E48" s="352">
        <v>0</v>
      </c>
      <c r="F48" s="352">
        <v>0</v>
      </c>
      <c r="G48" s="363" t="s">
        <v>2374</v>
      </c>
      <c r="H48" s="363" t="s">
        <v>593</v>
      </c>
      <c r="I48" s="352" t="s">
        <v>594</v>
      </c>
      <c r="J48" s="351"/>
      <c r="K48" s="361">
        <f t="shared" si="1"/>
        <v>0</v>
      </c>
      <c r="L48" s="361">
        <v>0</v>
      </c>
      <c r="M48" s="361"/>
      <c r="N48" s="361">
        <f t="shared" si="0"/>
        <v>0</v>
      </c>
      <c r="O48" s="361">
        <v>0</v>
      </c>
      <c r="P48" s="361"/>
    </row>
    <row r="49" spans="1:16">
      <c r="A49" s="176">
        <v>300</v>
      </c>
      <c r="B49" s="351">
        <v>200</v>
      </c>
      <c r="C49" s="352">
        <v>100</v>
      </c>
      <c r="D49" s="352">
        <v>0</v>
      </c>
      <c r="E49" s="352">
        <v>0</v>
      </c>
      <c r="F49" s="352">
        <v>0</v>
      </c>
      <c r="G49" s="356" t="s">
        <v>2375</v>
      </c>
      <c r="H49" s="356" t="s">
        <v>595</v>
      </c>
      <c r="I49" s="352" t="s">
        <v>596</v>
      </c>
      <c r="J49" s="352"/>
      <c r="K49" s="360">
        <f t="shared" si="1"/>
        <v>4131.6100000000006</v>
      </c>
      <c r="L49" s="360">
        <v>4131.6100000000006</v>
      </c>
      <c r="M49" s="360"/>
      <c r="N49" s="360">
        <f t="shared" si="0"/>
        <v>4103.9500000000007</v>
      </c>
      <c r="O49" s="360">
        <v>4103.9500000000007</v>
      </c>
      <c r="P49" s="360"/>
    </row>
    <row r="50" spans="1:16" ht="25.5">
      <c r="A50" s="176">
        <v>300</v>
      </c>
      <c r="B50" s="351">
        <v>200</v>
      </c>
      <c r="C50" s="352">
        <v>101</v>
      </c>
      <c r="D50" s="352">
        <v>0</v>
      </c>
      <c r="E50" s="352">
        <v>0</v>
      </c>
      <c r="F50" s="352">
        <v>0</v>
      </c>
      <c r="G50" s="356" t="s">
        <v>2243</v>
      </c>
      <c r="H50" s="356" t="s">
        <v>2244</v>
      </c>
      <c r="I50" s="352" t="s">
        <v>596</v>
      </c>
      <c r="J50" s="352"/>
      <c r="K50" s="360">
        <f t="shared" si="1"/>
        <v>0</v>
      </c>
      <c r="L50" s="360">
        <v>0</v>
      </c>
      <c r="M50" s="360"/>
      <c r="N50" s="360">
        <f t="shared" si="0"/>
        <v>0</v>
      </c>
      <c r="O50" s="360">
        <v>0</v>
      </c>
      <c r="P50" s="360"/>
    </row>
    <row r="51" spans="1:16" ht="25.5">
      <c r="A51" s="176">
        <v>300</v>
      </c>
      <c r="B51" s="351">
        <v>200</v>
      </c>
      <c r="C51" s="352">
        <v>200</v>
      </c>
      <c r="D51" s="352">
        <v>0</v>
      </c>
      <c r="E51" s="352">
        <v>0</v>
      </c>
      <c r="F51" s="352">
        <v>0</v>
      </c>
      <c r="G51" s="356" t="s">
        <v>2376</v>
      </c>
      <c r="H51" s="356" t="s">
        <v>597</v>
      </c>
      <c r="I51" s="352" t="s">
        <v>598</v>
      </c>
      <c r="J51" s="352"/>
      <c r="K51" s="360">
        <f t="shared" si="1"/>
        <v>28084.660000000003</v>
      </c>
      <c r="L51" s="360">
        <v>28084.660000000003</v>
      </c>
      <c r="M51" s="360"/>
      <c r="N51" s="360">
        <f t="shared" si="0"/>
        <v>9861.9100000000035</v>
      </c>
      <c r="O51" s="360">
        <v>9861.9100000000035</v>
      </c>
      <c r="P51" s="360"/>
    </row>
    <row r="52" spans="1:16" ht="25.5">
      <c r="A52" s="176">
        <v>300</v>
      </c>
      <c r="B52" s="351">
        <v>200</v>
      </c>
      <c r="C52" s="352">
        <v>201</v>
      </c>
      <c r="D52" s="352">
        <v>0</v>
      </c>
      <c r="E52" s="352">
        <v>0</v>
      </c>
      <c r="F52" s="352">
        <v>0</v>
      </c>
      <c r="G52" s="356" t="s">
        <v>2245</v>
      </c>
      <c r="H52" s="356" t="s">
        <v>2246</v>
      </c>
      <c r="I52" s="352" t="s">
        <v>598</v>
      </c>
      <c r="J52" s="352"/>
      <c r="K52" s="360">
        <f t="shared" si="1"/>
        <v>0</v>
      </c>
      <c r="L52" s="360">
        <v>0</v>
      </c>
      <c r="M52" s="360"/>
      <c r="N52" s="360">
        <f t="shared" si="0"/>
        <v>0</v>
      </c>
      <c r="O52" s="360">
        <v>0</v>
      </c>
      <c r="P52" s="360"/>
    </row>
    <row r="53" spans="1:16">
      <c r="A53" s="176">
        <v>300</v>
      </c>
      <c r="B53" s="351">
        <v>200</v>
      </c>
      <c r="C53" s="352">
        <v>300</v>
      </c>
      <c r="D53" s="352">
        <v>0</v>
      </c>
      <c r="E53" s="352">
        <v>0</v>
      </c>
      <c r="F53" s="352">
        <v>0</v>
      </c>
      <c r="G53" s="356" t="s">
        <v>2377</v>
      </c>
      <c r="H53" s="356" t="s">
        <v>599</v>
      </c>
      <c r="I53" s="352" t="s">
        <v>600</v>
      </c>
      <c r="J53" s="352"/>
      <c r="K53" s="360">
        <f t="shared" si="1"/>
        <v>7665.83</v>
      </c>
      <c r="L53" s="360">
        <v>7665.83</v>
      </c>
      <c r="M53" s="360"/>
      <c r="N53" s="360">
        <f t="shared" si="0"/>
        <v>7665.83</v>
      </c>
      <c r="O53" s="360">
        <v>7665.83</v>
      </c>
      <c r="P53" s="360"/>
    </row>
    <row r="54" spans="1:16" ht="25.5">
      <c r="A54" s="176">
        <v>300</v>
      </c>
      <c r="B54" s="351">
        <v>200</v>
      </c>
      <c r="C54" s="352">
        <v>301</v>
      </c>
      <c r="D54" s="352">
        <v>0</v>
      </c>
      <c r="E54" s="352">
        <v>0</v>
      </c>
      <c r="F54" s="352">
        <v>0</v>
      </c>
      <c r="G54" s="356" t="s">
        <v>2247</v>
      </c>
      <c r="H54" s="356" t="s">
        <v>2248</v>
      </c>
      <c r="I54" s="352" t="s">
        <v>600</v>
      </c>
      <c r="J54" s="351"/>
      <c r="K54" s="362">
        <f t="shared" si="1"/>
        <v>0</v>
      </c>
      <c r="L54" s="362">
        <v>0</v>
      </c>
      <c r="M54" s="362"/>
      <c r="N54" s="362">
        <f t="shared" si="0"/>
        <v>0</v>
      </c>
      <c r="O54" s="362">
        <v>0</v>
      </c>
      <c r="P54" s="362"/>
    </row>
    <row r="55" spans="1:16">
      <c r="A55" s="176">
        <v>300</v>
      </c>
      <c r="B55" s="351">
        <v>200</v>
      </c>
      <c r="C55" s="352">
        <v>400</v>
      </c>
      <c r="D55" s="352">
        <v>0</v>
      </c>
      <c r="E55" s="352">
        <v>0</v>
      </c>
      <c r="F55" s="352">
        <v>0</v>
      </c>
      <c r="G55" s="357" t="s">
        <v>2378</v>
      </c>
      <c r="H55" s="357" t="s">
        <v>601</v>
      </c>
      <c r="I55" s="352" t="s">
        <v>602</v>
      </c>
      <c r="J55" s="351"/>
      <c r="K55" s="361">
        <f t="shared" si="1"/>
        <v>0</v>
      </c>
      <c r="L55" s="361">
        <v>0</v>
      </c>
      <c r="M55" s="361"/>
      <c r="N55" s="361">
        <f t="shared" si="0"/>
        <v>0</v>
      </c>
      <c r="O55" s="361">
        <v>0</v>
      </c>
      <c r="P55" s="361"/>
    </row>
    <row r="56" spans="1:16">
      <c r="A56" s="176">
        <v>300</v>
      </c>
      <c r="B56" s="351">
        <v>200</v>
      </c>
      <c r="C56" s="352">
        <v>400</v>
      </c>
      <c r="D56" s="352">
        <v>100</v>
      </c>
      <c r="E56" s="352">
        <v>0</v>
      </c>
      <c r="F56" s="352">
        <v>0</v>
      </c>
      <c r="G56" s="356" t="s">
        <v>2379</v>
      </c>
      <c r="H56" s="356" t="s">
        <v>603</v>
      </c>
      <c r="I56" s="364"/>
      <c r="J56" s="364"/>
      <c r="K56" s="360">
        <f t="shared" si="1"/>
        <v>108548.56</v>
      </c>
      <c r="L56" s="360">
        <v>108548.56</v>
      </c>
      <c r="M56" s="360"/>
      <c r="N56" s="360">
        <f t="shared" si="0"/>
        <v>108138.95999999999</v>
      </c>
      <c r="O56" s="360">
        <v>108138.95999999999</v>
      </c>
      <c r="P56" s="360"/>
    </row>
    <row r="57" spans="1:16">
      <c r="A57" s="176">
        <v>300</v>
      </c>
      <c r="B57" s="351">
        <v>200</v>
      </c>
      <c r="C57" s="352">
        <v>400</v>
      </c>
      <c r="D57" s="352">
        <v>200</v>
      </c>
      <c r="E57" s="352">
        <v>0</v>
      </c>
      <c r="F57" s="352">
        <v>0</v>
      </c>
      <c r="G57" s="356" t="s">
        <v>2380</v>
      </c>
      <c r="H57" s="356" t="s">
        <v>604</v>
      </c>
      <c r="I57" s="364"/>
      <c r="J57" s="364"/>
      <c r="K57" s="360">
        <f t="shared" si="1"/>
        <v>29239.89</v>
      </c>
      <c r="L57" s="360">
        <v>29239.89</v>
      </c>
      <c r="M57" s="360"/>
      <c r="N57" s="360">
        <f t="shared" si="0"/>
        <v>29239.89</v>
      </c>
      <c r="O57" s="360">
        <v>29239.89</v>
      </c>
      <c r="P57" s="360"/>
    </row>
    <row r="58" spans="1:16">
      <c r="A58" s="176">
        <v>300</v>
      </c>
      <c r="B58" s="351">
        <v>200</v>
      </c>
      <c r="C58" s="352">
        <v>400</v>
      </c>
      <c r="D58" s="352">
        <v>300</v>
      </c>
      <c r="E58" s="352">
        <v>0</v>
      </c>
      <c r="F58" s="352">
        <v>0</v>
      </c>
      <c r="G58" s="356" t="s">
        <v>2381</v>
      </c>
      <c r="H58" s="356" t="s">
        <v>605</v>
      </c>
      <c r="I58" s="364"/>
      <c r="J58" s="364"/>
      <c r="K58" s="360">
        <f t="shared" si="1"/>
        <v>12493.84</v>
      </c>
      <c r="L58" s="360">
        <v>12493.84</v>
      </c>
      <c r="M58" s="360"/>
      <c r="N58" s="360">
        <f t="shared" si="0"/>
        <v>12493.84</v>
      </c>
      <c r="O58" s="360">
        <v>12493.84</v>
      </c>
      <c r="P58" s="360"/>
    </row>
    <row r="59" spans="1:16" ht="25.5">
      <c r="A59" s="176">
        <v>300</v>
      </c>
      <c r="B59" s="351">
        <v>200</v>
      </c>
      <c r="C59" s="352">
        <v>400</v>
      </c>
      <c r="D59" s="352">
        <v>400</v>
      </c>
      <c r="E59" s="352">
        <v>0</v>
      </c>
      <c r="F59" s="352">
        <v>0</v>
      </c>
      <c r="G59" s="356" t="s">
        <v>2249</v>
      </c>
      <c r="H59" s="356" t="s">
        <v>2250</v>
      </c>
      <c r="I59" s="364"/>
      <c r="J59" s="379"/>
      <c r="K59" s="362">
        <f t="shared" si="1"/>
        <v>0</v>
      </c>
      <c r="L59" s="362">
        <v>0</v>
      </c>
      <c r="M59" s="362"/>
      <c r="N59" s="362">
        <f t="shared" si="0"/>
        <v>0</v>
      </c>
      <c r="O59" s="362">
        <v>0</v>
      </c>
      <c r="P59" s="362"/>
    </row>
    <row r="60" spans="1:16">
      <c r="A60" s="176">
        <v>300</v>
      </c>
      <c r="B60" s="351">
        <v>200</v>
      </c>
      <c r="C60" s="352">
        <v>500</v>
      </c>
      <c r="D60" s="352">
        <v>0</v>
      </c>
      <c r="E60" s="352">
        <v>0</v>
      </c>
      <c r="F60" s="352">
        <v>0</v>
      </c>
      <c r="G60" s="357" t="s">
        <v>2382</v>
      </c>
      <c r="H60" s="357" t="s">
        <v>606</v>
      </c>
      <c r="I60" s="352" t="s">
        <v>607</v>
      </c>
      <c r="J60" s="351"/>
      <c r="K60" s="361">
        <f t="shared" si="1"/>
        <v>0</v>
      </c>
      <c r="L60" s="361">
        <v>0</v>
      </c>
      <c r="M60" s="361"/>
      <c r="N60" s="361">
        <f t="shared" si="0"/>
        <v>0</v>
      </c>
      <c r="O60" s="361">
        <v>0</v>
      </c>
      <c r="P60" s="361"/>
    </row>
    <row r="61" spans="1:16">
      <c r="A61" s="176">
        <v>300</v>
      </c>
      <c r="B61" s="351">
        <v>200</v>
      </c>
      <c r="C61" s="352">
        <v>500</v>
      </c>
      <c r="D61" s="352">
        <v>100</v>
      </c>
      <c r="E61" s="352">
        <v>0</v>
      </c>
      <c r="F61" s="352">
        <v>0</v>
      </c>
      <c r="G61" s="356" t="s">
        <v>2383</v>
      </c>
      <c r="H61" s="356" t="s">
        <v>608</v>
      </c>
      <c r="I61" s="178"/>
      <c r="J61" s="178"/>
      <c r="K61" s="360">
        <f t="shared" si="1"/>
        <v>17000</v>
      </c>
      <c r="L61" s="360">
        <v>17000</v>
      </c>
      <c r="M61" s="360"/>
      <c r="N61" s="360">
        <f t="shared" si="0"/>
        <v>17000</v>
      </c>
      <c r="O61" s="360">
        <v>17000</v>
      </c>
      <c r="P61" s="360"/>
    </row>
    <row r="62" spans="1:16">
      <c r="A62" s="176">
        <v>300</v>
      </c>
      <c r="B62" s="351">
        <v>200</v>
      </c>
      <c r="C62" s="352">
        <v>500</v>
      </c>
      <c r="D62" s="352">
        <v>200</v>
      </c>
      <c r="E62" s="352">
        <v>0</v>
      </c>
      <c r="F62" s="352">
        <v>0</v>
      </c>
      <c r="G62" s="356" t="s">
        <v>2384</v>
      </c>
      <c r="H62" s="356" t="s">
        <v>609</v>
      </c>
      <c r="I62" s="178"/>
      <c r="J62" s="178"/>
      <c r="K62" s="360">
        <f t="shared" si="1"/>
        <v>4909.72</v>
      </c>
      <c r="L62" s="360">
        <v>4909.72</v>
      </c>
      <c r="M62" s="360"/>
      <c r="N62" s="360">
        <f t="shared" si="0"/>
        <v>4909.72</v>
      </c>
      <c r="O62" s="360">
        <v>4909.72</v>
      </c>
      <c r="P62" s="360"/>
    </row>
    <row r="63" spans="1:16" ht="25.5">
      <c r="A63" s="176">
        <v>300</v>
      </c>
      <c r="B63" s="351">
        <v>200</v>
      </c>
      <c r="C63" s="352">
        <v>500</v>
      </c>
      <c r="D63" s="352">
        <v>300</v>
      </c>
      <c r="E63" s="352">
        <v>0</v>
      </c>
      <c r="F63" s="352">
        <v>0</v>
      </c>
      <c r="G63" s="356" t="s">
        <v>2251</v>
      </c>
      <c r="H63" s="356" t="s">
        <v>2252</v>
      </c>
      <c r="I63" s="178"/>
      <c r="J63" s="178"/>
      <c r="K63" s="360">
        <f t="shared" si="1"/>
        <v>0</v>
      </c>
      <c r="L63" s="360">
        <v>0</v>
      </c>
      <c r="M63" s="360"/>
      <c r="N63" s="360">
        <f t="shared" si="0"/>
        <v>0</v>
      </c>
      <c r="O63" s="360">
        <v>0</v>
      </c>
      <c r="P63" s="360"/>
    </row>
    <row r="64" spans="1:16">
      <c r="A64" s="176">
        <v>300</v>
      </c>
      <c r="B64" s="351">
        <v>200</v>
      </c>
      <c r="C64" s="352">
        <v>600</v>
      </c>
      <c r="D64" s="352">
        <v>0</v>
      </c>
      <c r="E64" s="352">
        <v>0</v>
      </c>
      <c r="F64" s="352">
        <v>0</v>
      </c>
      <c r="G64" s="356" t="s">
        <v>2385</v>
      </c>
      <c r="H64" s="356" t="s">
        <v>610</v>
      </c>
      <c r="I64" s="352" t="s">
        <v>611</v>
      </c>
      <c r="J64" s="352"/>
      <c r="K64" s="360">
        <f t="shared" si="1"/>
        <v>87976.73</v>
      </c>
      <c r="L64" s="360">
        <v>87976.73</v>
      </c>
      <c r="M64" s="360"/>
      <c r="N64" s="360">
        <f t="shared" si="0"/>
        <v>74376.53</v>
      </c>
      <c r="O64" s="360">
        <v>74376.53</v>
      </c>
      <c r="P64" s="360"/>
    </row>
    <row r="65" spans="1:16" ht="25.5">
      <c r="A65" s="176">
        <v>300</v>
      </c>
      <c r="B65" s="351">
        <v>200</v>
      </c>
      <c r="C65" s="352">
        <v>601</v>
      </c>
      <c r="D65" s="352">
        <v>0</v>
      </c>
      <c r="E65" s="352">
        <v>0</v>
      </c>
      <c r="F65" s="352">
        <v>0</v>
      </c>
      <c r="G65" s="356" t="s">
        <v>2253</v>
      </c>
      <c r="H65" s="356" t="s">
        <v>2254</v>
      </c>
      <c r="I65" s="352" t="s">
        <v>611</v>
      </c>
      <c r="J65" s="351"/>
      <c r="K65" s="362">
        <f t="shared" si="1"/>
        <v>0</v>
      </c>
      <c r="L65" s="362">
        <v>0</v>
      </c>
      <c r="M65" s="362"/>
      <c r="N65" s="362">
        <f t="shared" si="0"/>
        <v>0</v>
      </c>
      <c r="O65" s="362">
        <v>0</v>
      </c>
      <c r="P65" s="362"/>
    </row>
    <row r="66" spans="1:16" ht="25.5">
      <c r="A66" s="176">
        <v>300</v>
      </c>
      <c r="B66" s="351">
        <v>200</v>
      </c>
      <c r="C66" s="352">
        <v>700</v>
      </c>
      <c r="D66" s="352">
        <v>0</v>
      </c>
      <c r="E66" s="352">
        <v>0</v>
      </c>
      <c r="F66" s="352">
        <v>0</v>
      </c>
      <c r="G66" s="357" t="s">
        <v>2386</v>
      </c>
      <c r="H66" s="357" t="s">
        <v>612</v>
      </c>
      <c r="I66" s="352" t="s">
        <v>613</v>
      </c>
      <c r="J66" s="351" t="s">
        <v>1532</v>
      </c>
      <c r="K66" s="361">
        <f t="shared" si="1"/>
        <v>0</v>
      </c>
      <c r="L66" s="361">
        <v>0</v>
      </c>
      <c r="M66" s="361"/>
      <c r="N66" s="361">
        <f t="shared" si="0"/>
        <v>0</v>
      </c>
      <c r="O66" s="361">
        <v>0</v>
      </c>
      <c r="P66" s="361"/>
    </row>
    <row r="67" spans="1:16">
      <c r="A67" s="176">
        <v>300</v>
      </c>
      <c r="B67" s="351">
        <v>200</v>
      </c>
      <c r="C67" s="352">
        <v>700</v>
      </c>
      <c r="D67" s="352">
        <v>100</v>
      </c>
      <c r="E67" s="352">
        <v>0</v>
      </c>
      <c r="F67" s="352">
        <v>0</v>
      </c>
      <c r="G67" s="356" t="s">
        <v>2387</v>
      </c>
      <c r="H67" s="356" t="s">
        <v>595</v>
      </c>
      <c r="I67" s="352"/>
      <c r="J67" s="352" t="s">
        <v>1532</v>
      </c>
      <c r="K67" s="360">
        <f t="shared" si="1"/>
        <v>12000</v>
      </c>
      <c r="L67" s="360">
        <v>12000</v>
      </c>
      <c r="M67" s="360"/>
      <c r="N67" s="360">
        <f t="shared" si="0"/>
        <v>12027.66</v>
      </c>
      <c r="O67" s="360">
        <v>12027.66</v>
      </c>
      <c r="P67" s="360"/>
    </row>
    <row r="68" spans="1:16" ht="25.5">
      <c r="A68" s="176">
        <v>300</v>
      </c>
      <c r="B68" s="351">
        <v>200</v>
      </c>
      <c r="C68" s="352">
        <v>700</v>
      </c>
      <c r="D68" s="352">
        <v>200</v>
      </c>
      <c r="E68" s="352">
        <v>0</v>
      </c>
      <c r="F68" s="352">
        <v>0</v>
      </c>
      <c r="G68" s="356" t="s">
        <v>2388</v>
      </c>
      <c r="H68" s="356" t="s">
        <v>597</v>
      </c>
      <c r="I68" s="352"/>
      <c r="J68" s="352" t="s">
        <v>1532</v>
      </c>
      <c r="K68" s="360">
        <f t="shared" si="1"/>
        <v>68500</v>
      </c>
      <c r="L68" s="360">
        <v>68500</v>
      </c>
      <c r="M68" s="360"/>
      <c r="N68" s="360">
        <f t="shared" si="0"/>
        <v>86722.75</v>
      </c>
      <c r="O68" s="360">
        <v>86722.75</v>
      </c>
      <c r="P68" s="360"/>
    </row>
    <row r="69" spans="1:16">
      <c r="A69" s="176">
        <v>300</v>
      </c>
      <c r="B69" s="351">
        <v>200</v>
      </c>
      <c r="C69" s="352">
        <v>700</v>
      </c>
      <c r="D69" s="352">
        <v>300</v>
      </c>
      <c r="E69" s="352">
        <v>0</v>
      </c>
      <c r="F69" s="352">
        <v>0</v>
      </c>
      <c r="G69" s="356" t="s">
        <v>2389</v>
      </c>
      <c r="H69" s="356" t="s">
        <v>599</v>
      </c>
      <c r="I69" s="352"/>
      <c r="J69" s="352" t="s">
        <v>1532</v>
      </c>
      <c r="K69" s="360">
        <f t="shared" si="1"/>
        <v>0</v>
      </c>
      <c r="L69" s="360">
        <v>0</v>
      </c>
      <c r="M69" s="360"/>
      <c r="N69" s="360">
        <f t="shared" si="0"/>
        <v>0</v>
      </c>
      <c r="O69" s="360">
        <v>0</v>
      </c>
      <c r="P69" s="360"/>
    </row>
    <row r="70" spans="1:16">
      <c r="A70" s="176">
        <v>300</v>
      </c>
      <c r="B70" s="351">
        <v>200</v>
      </c>
      <c r="C70" s="352">
        <v>700</v>
      </c>
      <c r="D70" s="352">
        <v>400</v>
      </c>
      <c r="E70" s="352">
        <v>0</v>
      </c>
      <c r="F70" s="352">
        <v>0</v>
      </c>
      <c r="G70" s="356" t="s">
        <v>2390</v>
      </c>
      <c r="H70" s="356" t="s">
        <v>601</v>
      </c>
      <c r="I70" s="352"/>
      <c r="J70" s="352" t="s">
        <v>1532</v>
      </c>
      <c r="K70" s="360">
        <f t="shared" si="1"/>
        <v>78000</v>
      </c>
      <c r="L70" s="360">
        <v>78000</v>
      </c>
      <c r="M70" s="360"/>
      <c r="N70" s="360">
        <f t="shared" ref="N70:N133" si="2">+O70+P70</f>
        <v>78409.600000000006</v>
      </c>
      <c r="O70" s="360">
        <v>78409.600000000006</v>
      </c>
      <c r="P70" s="360"/>
    </row>
    <row r="71" spans="1:16">
      <c r="A71" s="176">
        <v>300</v>
      </c>
      <c r="B71" s="351">
        <v>200</v>
      </c>
      <c r="C71" s="352">
        <v>700</v>
      </c>
      <c r="D71" s="352">
        <v>500</v>
      </c>
      <c r="E71" s="352">
        <v>0</v>
      </c>
      <c r="F71" s="352">
        <v>0</v>
      </c>
      <c r="G71" s="356" t="s">
        <v>2391</v>
      </c>
      <c r="H71" s="356" t="s">
        <v>606</v>
      </c>
      <c r="I71" s="352"/>
      <c r="J71" s="352" t="s">
        <v>1532</v>
      </c>
      <c r="K71" s="360">
        <f t="shared" ref="K71:K134" si="3">+L71+M71</f>
        <v>0</v>
      </c>
      <c r="L71" s="360">
        <v>0</v>
      </c>
      <c r="M71" s="360"/>
      <c r="N71" s="360">
        <f t="shared" si="2"/>
        <v>0</v>
      </c>
      <c r="O71" s="360">
        <v>0</v>
      </c>
      <c r="P71" s="360"/>
    </row>
    <row r="72" spans="1:16" ht="25.5">
      <c r="A72" s="177">
        <v>300</v>
      </c>
      <c r="B72" s="352">
        <v>200</v>
      </c>
      <c r="C72" s="352">
        <v>700</v>
      </c>
      <c r="D72" s="352">
        <v>900</v>
      </c>
      <c r="E72" s="352">
        <v>0</v>
      </c>
      <c r="F72" s="352">
        <v>0</v>
      </c>
      <c r="G72" s="356" t="s">
        <v>2392</v>
      </c>
      <c r="H72" s="356" t="s">
        <v>614</v>
      </c>
      <c r="I72" s="358"/>
      <c r="J72" s="358" t="s">
        <v>1532</v>
      </c>
      <c r="K72" s="360">
        <f t="shared" si="3"/>
        <v>2000</v>
      </c>
      <c r="L72" s="360">
        <v>2000</v>
      </c>
      <c r="M72" s="360"/>
      <c r="N72" s="360">
        <f t="shared" si="2"/>
        <v>1500.2</v>
      </c>
      <c r="O72" s="360">
        <v>1500.2</v>
      </c>
      <c r="P72" s="360"/>
    </row>
    <row r="73" spans="1:16">
      <c r="A73" s="436">
        <v>305</v>
      </c>
      <c r="B73" s="437">
        <v>0</v>
      </c>
      <c r="C73" s="437">
        <v>0</v>
      </c>
      <c r="D73" s="437">
        <v>0</v>
      </c>
      <c r="E73" s="437">
        <v>0</v>
      </c>
      <c r="F73" s="437">
        <v>0</v>
      </c>
      <c r="G73" s="365">
        <v>305</v>
      </c>
      <c r="H73" s="365" t="s">
        <v>615</v>
      </c>
      <c r="I73" s="55" t="s">
        <v>616</v>
      </c>
      <c r="J73" s="55"/>
      <c r="K73" s="361">
        <f t="shared" si="3"/>
        <v>0</v>
      </c>
      <c r="L73" s="361">
        <v>0</v>
      </c>
      <c r="M73" s="361"/>
      <c r="N73" s="361">
        <f t="shared" si="2"/>
        <v>0</v>
      </c>
      <c r="O73" s="361">
        <v>0</v>
      </c>
      <c r="P73" s="361"/>
    </row>
    <row r="74" spans="1:16">
      <c r="A74" s="177">
        <v>305</v>
      </c>
      <c r="B74" s="352">
        <v>100</v>
      </c>
      <c r="C74" s="352">
        <v>0</v>
      </c>
      <c r="D74" s="352">
        <v>0</v>
      </c>
      <c r="E74" s="352">
        <v>0</v>
      </c>
      <c r="F74" s="352">
        <v>0</v>
      </c>
      <c r="G74" s="357" t="s">
        <v>2393</v>
      </c>
      <c r="H74" s="357" t="s">
        <v>617</v>
      </c>
      <c r="I74" s="352" t="s">
        <v>618</v>
      </c>
      <c r="J74" s="351"/>
      <c r="K74" s="361">
        <f t="shared" si="3"/>
        <v>0</v>
      </c>
      <c r="L74" s="361">
        <v>0</v>
      </c>
      <c r="M74" s="361"/>
      <c r="N74" s="361">
        <f t="shared" si="2"/>
        <v>0</v>
      </c>
      <c r="O74" s="361">
        <v>0</v>
      </c>
      <c r="P74" s="361"/>
    </row>
    <row r="75" spans="1:16">
      <c r="A75" s="177">
        <v>305</v>
      </c>
      <c r="B75" s="352">
        <v>100</v>
      </c>
      <c r="C75" s="352">
        <v>50</v>
      </c>
      <c r="D75" s="352">
        <v>0</v>
      </c>
      <c r="E75" s="352">
        <v>0</v>
      </c>
      <c r="F75" s="352">
        <v>0</v>
      </c>
      <c r="G75" s="357" t="s">
        <v>2394</v>
      </c>
      <c r="H75" s="357" t="s">
        <v>619</v>
      </c>
      <c r="I75" s="352" t="s">
        <v>620</v>
      </c>
      <c r="J75" s="351"/>
      <c r="K75" s="361">
        <f t="shared" si="3"/>
        <v>0</v>
      </c>
      <c r="L75" s="361">
        <v>0</v>
      </c>
      <c r="M75" s="361"/>
      <c r="N75" s="361">
        <f t="shared" si="2"/>
        <v>0</v>
      </c>
      <c r="O75" s="361">
        <v>0</v>
      </c>
      <c r="P75" s="361"/>
    </row>
    <row r="76" spans="1:16">
      <c r="A76" s="177">
        <v>305</v>
      </c>
      <c r="B76" s="352">
        <v>100</v>
      </c>
      <c r="C76" s="352">
        <v>50</v>
      </c>
      <c r="D76" s="352">
        <v>100</v>
      </c>
      <c r="E76" s="352">
        <v>0</v>
      </c>
      <c r="F76" s="352">
        <v>0</v>
      </c>
      <c r="G76" s="366" t="s">
        <v>2395</v>
      </c>
      <c r="H76" s="366" t="s">
        <v>621</v>
      </c>
      <c r="I76" s="352" t="s">
        <v>622</v>
      </c>
      <c r="J76" s="351"/>
      <c r="K76" s="361">
        <f t="shared" si="3"/>
        <v>0</v>
      </c>
      <c r="L76" s="361">
        <v>0</v>
      </c>
      <c r="M76" s="361"/>
      <c r="N76" s="361">
        <f t="shared" si="2"/>
        <v>0</v>
      </c>
      <c r="O76" s="361">
        <v>0</v>
      </c>
      <c r="P76" s="361"/>
    </row>
    <row r="77" spans="1:16">
      <c r="A77" s="177">
        <v>305</v>
      </c>
      <c r="B77" s="352">
        <v>100</v>
      </c>
      <c r="C77" s="352">
        <v>50</v>
      </c>
      <c r="D77" s="352">
        <v>100</v>
      </c>
      <c r="E77" s="352">
        <v>10</v>
      </c>
      <c r="F77" s="352">
        <v>0</v>
      </c>
      <c r="G77" s="357" t="s">
        <v>2396</v>
      </c>
      <c r="H77" s="357" t="s">
        <v>623</v>
      </c>
      <c r="I77" s="352" t="s">
        <v>624</v>
      </c>
      <c r="J77" s="351"/>
      <c r="K77" s="361">
        <f t="shared" si="3"/>
        <v>0</v>
      </c>
      <c r="L77" s="361">
        <v>0</v>
      </c>
      <c r="M77" s="361"/>
      <c r="N77" s="361">
        <f t="shared" si="2"/>
        <v>0</v>
      </c>
      <c r="O77" s="361">
        <v>0</v>
      </c>
      <c r="P77" s="361"/>
    </row>
    <row r="78" spans="1:16">
      <c r="A78" s="177">
        <v>305</v>
      </c>
      <c r="B78" s="352">
        <v>100</v>
      </c>
      <c r="C78" s="352">
        <v>50</v>
      </c>
      <c r="D78" s="352">
        <v>100</v>
      </c>
      <c r="E78" s="352">
        <v>10</v>
      </c>
      <c r="F78" s="352">
        <v>5</v>
      </c>
      <c r="G78" s="356" t="s">
        <v>2397</v>
      </c>
      <c r="H78" s="356" t="s">
        <v>625</v>
      </c>
      <c r="I78" s="352"/>
      <c r="J78" s="352"/>
      <c r="K78" s="360">
        <f t="shared" si="3"/>
        <v>0</v>
      </c>
      <c r="L78" s="360">
        <v>0</v>
      </c>
      <c r="M78" s="360"/>
      <c r="N78" s="360">
        <f t="shared" si="2"/>
        <v>0</v>
      </c>
      <c r="O78" s="360">
        <v>0</v>
      </c>
      <c r="P78" s="360"/>
    </row>
    <row r="79" spans="1:16">
      <c r="A79" s="177">
        <v>305</v>
      </c>
      <c r="B79" s="352">
        <v>100</v>
      </c>
      <c r="C79" s="352">
        <v>50</v>
      </c>
      <c r="D79" s="352">
        <v>100</v>
      </c>
      <c r="E79" s="352">
        <v>10</v>
      </c>
      <c r="F79" s="352">
        <v>10</v>
      </c>
      <c r="G79" s="356" t="s">
        <v>2398</v>
      </c>
      <c r="H79" s="356" t="s">
        <v>626</v>
      </c>
      <c r="I79" s="352"/>
      <c r="J79" s="352"/>
      <c r="K79" s="360">
        <f t="shared" si="3"/>
        <v>0</v>
      </c>
      <c r="L79" s="360">
        <v>0</v>
      </c>
      <c r="M79" s="360"/>
      <c r="N79" s="360">
        <f t="shared" si="2"/>
        <v>0</v>
      </c>
      <c r="O79" s="360">
        <v>0</v>
      </c>
      <c r="P79" s="360"/>
    </row>
    <row r="80" spans="1:16">
      <c r="A80" s="177">
        <v>305</v>
      </c>
      <c r="B80" s="352">
        <v>100</v>
      </c>
      <c r="C80" s="352">
        <v>50</v>
      </c>
      <c r="D80" s="352">
        <v>100</v>
      </c>
      <c r="E80" s="352">
        <v>10</v>
      </c>
      <c r="F80" s="352">
        <v>15</v>
      </c>
      <c r="G80" s="356" t="s">
        <v>2399</v>
      </c>
      <c r="H80" s="356" t="s">
        <v>627</v>
      </c>
      <c r="I80" s="352"/>
      <c r="J80" s="352"/>
      <c r="K80" s="360">
        <f t="shared" si="3"/>
        <v>0</v>
      </c>
      <c r="L80" s="360">
        <v>0</v>
      </c>
      <c r="M80" s="360"/>
      <c r="N80" s="360">
        <f t="shared" si="2"/>
        <v>0</v>
      </c>
      <c r="O80" s="360">
        <v>0</v>
      </c>
      <c r="P80" s="360"/>
    </row>
    <row r="81" spans="1:16">
      <c r="A81" s="177">
        <v>305</v>
      </c>
      <c r="B81" s="352">
        <v>100</v>
      </c>
      <c r="C81" s="352">
        <v>50</v>
      </c>
      <c r="D81" s="352">
        <v>100</v>
      </c>
      <c r="E81" s="352">
        <v>10</v>
      </c>
      <c r="F81" s="352">
        <v>20</v>
      </c>
      <c r="G81" s="356" t="s">
        <v>2400</v>
      </c>
      <c r="H81" s="356" t="s">
        <v>628</v>
      </c>
      <c r="I81" s="352"/>
      <c r="J81" s="352"/>
      <c r="K81" s="367">
        <f t="shared" si="3"/>
        <v>0</v>
      </c>
      <c r="L81" s="367">
        <v>0</v>
      </c>
      <c r="M81" s="367"/>
      <c r="N81" s="367">
        <f t="shared" si="2"/>
        <v>0</v>
      </c>
      <c r="O81" s="367">
        <v>0</v>
      </c>
      <c r="P81" s="367"/>
    </row>
    <row r="82" spans="1:16">
      <c r="A82" s="177">
        <v>305</v>
      </c>
      <c r="B82" s="352">
        <v>100</v>
      </c>
      <c r="C82" s="352">
        <v>50</v>
      </c>
      <c r="D82" s="352">
        <v>100</v>
      </c>
      <c r="E82" s="352">
        <v>10</v>
      </c>
      <c r="F82" s="352">
        <v>25</v>
      </c>
      <c r="G82" s="356" t="s">
        <v>2401</v>
      </c>
      <c r="H82" s="356" t="s">
        <v>629</v>
      </c>
      <c r="I82" s="352"/>
      <c r="J82" s="352"/>
      <c r="K82" s="367">
        <f t="shared" si="3"/>
        <v>0</v>
      </c>
      <c r="L82" s="367">
        <v>0</v>
      </c>
      <c r="M82" s="367"/>
      <c r="N82" s="367">
        <f t="shared" si="2"/>
        <v>0</v>
      </c>
      <c r="O82" s="367">
        <v>0</v>
      </c>
      <c r="P82" s="367"/>
    </row>
    <row r="83" spans="1:16">
      <c r="A83" s="177">
        <v>305</v>
      </c>
      <c r="B83" s="352">
        <v>100</v>
      </c>
      <c r="C83" s="352">
        <v>50</v>
      </c>
      <c r="D83" s="352">
        <v>100</v>
      </c>
      <c r="E83" s="352">
        <v>10</v>
      </c>
      <c r="F83" s="352">
        <v>30</v>
      </c>
      <c r="G83" s="356" t="s">
        <v>2402</v>
      </c>
      <c r="H83" s="356" t="s">
        <v>630</v>
      </c>
      <c r="I83" s="352"/>
      <c r="J83" s="352"/>
      <c r="K83" s="367">
        <f t="shared" si="3"/>
        <v>0</v>
      </c>
      <c r="L83" s="367">
        <v>0</v>
      </c>
      <c r="M83" s="367"/>
      <c r="N83" s="367">
        <f t="shared" si="2"/>
        <v>0</v>
      </c>
      <c r="O83" s="367">
        <v>0</v>
      </c>
      <c r="P83" s="367"/>
    </row>
    <row r="84" spans="1:16">
      <c r="A84" s="177">
        <v>305</v>
      </c>
      <c r="B84" s="352">
        <v>100</v>
      </c>
      <c r="C84" s="352">
        <v>50</v>
      </c>
      <c r="D84" s="352">
        <v>100</v>
      </c>
      <c r="E84" s="352">
        <v>10</v>
      </c>
      <c r="F84" s="352">
        <v>35</v>
      </c>
      <c r="G84" s="356" t="s">
        <v>2403</v>
      </c>
      <c r="H84" s="356" t="s">
        <v>631</v>
      </c>
      <c r="I84" s="352"/>
      <c r="J84" s="352"/>
      <c r="K84" s="367">
        <f t="shared" si="3"/>
        <v>0</v>
      </c>
      <c r="L84" s="367">
        <v>0</v>
      </c>
      <c r="M84" s="367"/>
      <c r="N84" s="367">
        <f t="shared" si="2"/>
        <v>0</v>
      </c>
      <c r="O84" s="367">
        <v>0</v>
      </c>
      <c r="P84" s="367"/>
    </row>
    <row r="85" spans="1:16">
      <c r="A85" s="177">
        <v>305</v>
      </c>
      <c r="B85" s="352">
        <v>100</v>
      </c>
      <c r="C85" s="352">
        <v>50</v>
      </c>
      <c r="D85" s="352">
        <v>100</v>
      </c>
      <c r="E85" s="352">
        <v>10</v>
      </c>
      <c r="F85" s="352">
        <v>40</v>
      </c>
      <c r="G85" s="356" t="s">
        <v>2404</v>
      </c>
      <c r="H85" s="356" t="s">
        <v>632</v>
      </c>
      <c r="I85" s="352"/>
      <c r="J85" s="352"/>
      <c r="K85" s="367">
        <f t="shared" si="3"/>
        <v>0</v>
      </c>
      <c r="L85" s="367">
        <v>0</v>
      </c>
      <c r="M85" s="367"/>
      <c r="N85" s="367">
        <f t="shared" si="2"/>
        <v>0</v>
      </c>
      <c r="O85" s="367">
        <v>0</v>
      </c>
      <c r="P85" s="367"/>
    </row>
    <row r="86" spans="1:16">
      <c r="A86" s="177">
        <v>305</v>
      </c>
      <c r="B86" s="352">
        <v>100</v>
      </c>
      <c r="C86" s="352">
        <v>50</v>
      </c>
      <c r="D86" s="352">
        <v>100</v>
      </c>
      <c r="E86" s="352">
        <v>10</v>
      </c>
      <c r="F86" s="352">
        <v>45</v>
      </c>
      <c r="G86" s="356" t="s">
        <v>2405</v>
      </c>
      <c r="H86" s="356" t="s">
        <v>633</v>
      </c>
      <c r="I86" s="352"/>
      <c r="J86" s="352"/>
      <c r="K86" s="367">
        <f t="shared" si="3"/>
        <v>0</v>
      </c>
      <c r="L86" s="367">
        <v>0</v>
      </c>
      <c r="M86" s="367"/>
      <c r="N86" s="367">
        <f t="shared" si="2"/>
        <v>0</v>
      </c>
      <c r="O86" s="367">
        <v>0</v>
      </c>
      <c r="P86" s="367"/>
    </row>
    <row r="87" spans="1:16">
      <c r="A87" s="177">
        <v>305</v>
      </c>
      <c r="B87" s="352">
        <v>100</v>
      </c>
      <c r="C87" s="352">
        <v>50</v>
      </c>
      <c r="D87" s="352">
        <v>100</v>
      </c>
      <c r="E87" s="352">
        <v>10</v>
      </c>
      <c r="F87" s="352">
        <v>50</v>
      </c>
      <c r="G87" s="356" t="s">
        <v>2406</v>
      </c>
      <c r="H87" s="356" t="s">
        <v>634</v>
      </c>
      <c r="I87" s="352"/>
      <c r="J87" s="352"/>
      <c r="K87" s="367">
        <f t="shared" si="3"/>
        <v>0</v>
      </c>
      <c r="L87" s="367">
        <v>0</v>
      </c>
      <c r="M87" s="367"/>
      <c r="N87" s="367">
        <f t="shared" si="2"/>
        <v>0</v>
      </c>
      <c r="O87" s="367">
        <v>0</v>
      </c>
      <c r="P87" s="367"/>
    </row>
    <row r="88" spans="1:16">
      <c r="A88" s="177">
        <v>305</v>
      </c>
      <c r="B88" s="352">
        <v>100</v>
      </c>
      <c r="C88" s="352">
        <v>50</v>
      </c>
      <c r="D88" s="352">
        <v>100</v>
      </c>
      <c r="E88" s="352">
        <v>10</v>
      </c>
      <c r="F88" s="352">
        <v>55</v>
      </c>
      <c r="G88" s="356" t="s">
        <v>2407</v>
      </c>
      <c r="H88" s="356" t="s">
        <v>635</v>
      </c>
      <c r="I88" s="352"/>
      <c r="J88" s="352"/>
      <c r="K88" s="367">
        <f t="shared" si="3"/>
        <v>0</v>
      </c>
      <c r="L88" s="367">
        <v>0</v>
      </c>
      <c r="M88" s="367"/>
      <c r="N88" s="367">
        <f t="shared" si="2"/>
        <v>0</v>
      </c>
      <c r="O88" s="367">
        <v>0</v>
      </c>
      <c r="P88" s="367"/>
    </row>
    <row r="89" spans="1:16">
      <c r="A89" s="177">
        <v>305</v>
      </c>
      <c r="B89" s="352">
        <v>100</v>
      </c>
      <c r="C89" s="352">
        <v>50</v>
      </c>
      <c r="D89" s="352">
        <v>100</v>
      </c>
      <c r="E89" s="351">
        <v>20</v>
      </c>
      <c r="F89" s="351">
        <v>0</v>
      </c>
      <c r="G89" s="363" t="s">
        <v>2408</v>
      </c>
      <c r="H89" s="363" t="s">
        <v>636</v>
      </c>
      <c r="I89" s="352" t="s">
        <v>637</v>
      </c>
      <c r="J89" s="351"/>
      <c r="K89" s="361">
        <f t="shared" si="3"/>
        <v>0</v>
      </c>
      <c r="L89" s="361">
        <v>0</v>
      </c>
      <c r="M89" s="361"/>
      <c r="N89" s="361">
        <f t="shared" si="2"/>
        <v>0</v>
      </c>
      <c r="O89" s="361">
        <v>0</v>
      </c>
      <c r="P89" s="361"/>
    </row>
    <row r="90" spans="1:16">
      <c r="A90" s="177">
        <v>305</v>
      </c>
      <c r="B90" s="352">
        <v>100</v>
      </c>
      <c r="C90" s="352">
        <v>50</v>
      </c>
      <c r="D90" s="352">
        <v>100</v>
      </c>
      <c r="E90" s="351">
        <v>20</v>
      </c>
      <c r="F90" s="352">
        <v>5</v>
      </c>
      <c r="G90" s="356" t="s">
        <v>2409</v>
      </c>
      <c r="H90" s="356" t="s">
        <v>625</v>
      </c>
      <c r="I90" s="352"/>
      <c r="J90" s="352"/>
      <c r="K90" s="360">
        <f t="shared" si="3"/>
        <v>0</v>
      </c>
      <c r="L90" s="360">
        <v>0</v>
      </c>
      <c r="M90" s="360"/>
      <c r="N90" s="360">
        <f t="shared" si="2"/>
        <v>0</v>
      </c>
      <c r="O90" s="360">
        <v>0</v>
      </c>
      <c r="P90" s="360"/>
    </row>
    <row r="91" spans="1:16">
      <c r="A91" s="177">
        <v>305</v>
      </c>
      <c r="B91" s="352">
        <v>100</v>
      </c>
      <c r="C91" s="352">
        <v>50</v>
      </c>
      <c r="D91" s="352">
        <v>100</v>
      </c>
      <c r="E91" s="351">
        <v>20</v>
      </c>
      <c r="F91" s="352">
        <v>10</v>
      </c>
      <c r="G91" s="356" t="s">
        <v>2410</v>
      </c>
      <c r="H91" s="356" t="s">
        <v>626</v>
      </c>
      <c r="I91" s="352"/>
      <c r="J91" s="352"/>
      <c r="K91" s="360">
        <f t="shared" si="3"/>
        <v>0</v>
      </c>
      <c r="L91" s="360">
        <v>0</v>
      </c>
      <c r="M91" s="360"/>
      <c r="N91" s="360">
        <f t="shared" si="2"/>
        <v>0</v>
      </c>
      <c r="O91" s="360">
        <v>0</v>
      </c>
      <c r="P91" s="360"/>
    </row>
    <row r="92" spans="1:16">
      <c r="A92" s="177">
        <v>305</v>
      </c>
      <c r="B92" s="352">
        <v>100</v>
      </c>
      <c r="C92" s="352">
        <v>50</v>
      </c>
      <c r="D92" s="352">
        <v>100</v>
      </c>
      <c r="E92" s="351">
        <v>20</v>
      </c>
      <c r="F92" s="352">
        <v>15</v>
      </c>
      <c r="G92" s="356" t="s">
        <v>2411</v>
      </c>
      <c r="H92" s="356" t="s">
        <v>627</v>
      </c>
      <c r="I92" s="352"/>
      <c r="J92" s="352"/>
      <c r="K92" s="360">
        <f t="shared" si="3"/>
        <v>0</v>
      </c>
      <c r="L92" s="360">
        <v>0</v>
      </c>
      <c r="M92" s="360"/>
      <c r="N92" s="360">
        <f t="shared" si="2"/>
        <v>0</v>
      </c>
      <c r="O92" s="360">
        <v>0</v>
      </c>
      <c r="P92" s="360"/>
    </row>
    <row r="93" spans="1:16">
      <c r="A93" s="177">
        <v>305</v>
      </c>
      <c r="B93" s="352">
        <v>100</v>
      </c>
      <c r="C93" s="352">
        <v>50</v>
      </c>
      <c r="D93" s="352">
        <v>100</v>
      </c>
      <c r="E93" s="351">
        <v>20</v>
      </c>
      <c r="F93" s="352">
        <v>20</v>
      </c>
      <c r="G93" s="356" t="s">
        <v>2412</v>
      </c>
      <c r="H93" s="356" t="s">
        <v>628</v>
      </c>
      <c r="I93" s="352"/>
      <c r="J93" s="352"/>
      <c r="K93" s="367">
        <f t="shared" si="3"/>
        <v>0</v>
      </c>
      <c r="L93" s="367">
        <v>0</v>
      </c>
      <c r="M93" s="367"/>
      <c r="N93" s="367">
        <f t="shared" si="2"/>
        <v>0</v>
      </c>
      <c r="O93" s="367">
        <v>0</v>
      </c>
      <c r="P93" s="367"/>
    </row>
    <row r="94" spans="1:16">
      <c r="A94" s="177">
        <v>305</v>
      </c>
      <c r="B94" s="352">
        <v>100</v>
      </c>
      <c r="C94" s="352">
        <v>50</v>
      </c>
      <c r="D94" s="352">
        <v>100</v>
      </c>
      <c r="E94" s="351">
        <v>20</v>
      </c>
      <c r="F94" s="352">
        <v>25</v>
      </c>
      <c r="G94" s="356" t="s">
        <v>2413</v>
      </c>
      <c r="H94" s="356" t="s">
        <v>629</v>
      </c>
      <c r="I94" s="352"/>
      <c r="J94" s="352"/>
      <c r="K94" s="367">
        <f t="shared" si="3"/>
        <v>0</v>
      </c>
      <c r="L94" s="367">
        <v>0</v>
      </c>
      <c r="M94" s="367"/>
      <c r="N94" s="367">
        <f t="shared" si="2"/>
        <v>0</v>
      </c>
      <c r="O94" s="367">
        <v>0</v>
      </c>
      <c r="P94" s="367"/>
    </row>
    <row r="95" spans="1:16">
      <c r="A95" s="177">
        <v>305</v>
      </c>
      <c r="B95" s="352">
        <v>100</v>
      </c>
      <c r="C95" s="352">
        <v>50</v>
      </c>
      <c r="D95" s="352">
        <v>100</v>
      </c>
      <c r="E95" s="351">
        <v>20</v>
      </c>
      <c r="F95" s="352">
        <v>30</v>
      </c>
      <c r="G95" s="356" t="s">
        <v>2414</v>
      </c>
      <c r="H95" s="356" t="s">
        <v>630</v>
      </c>
      <c r="I95" s="352"/>
      <c r="J95" s="352"/>
      <c r="K95" s="360">
        <f t="shared" si="3"/>
        <v>0</v>
      </c>
      <c r="L95" s="360">
        <v>0</v>
      </c>
      <c r="M95" s="360"/>
      <c r="N95" s="360">
        <f t="shared" si="2"/>
        <v>0</v>
      </c>
      <c r="O95" s="360">
        <v>0</v>
      </c>
      <c r="P95" s="360"/>
    </row>
    <row r="96" spans="1:16">
      <c r="A96" s="177">
        <v>305</v>
      </c>
      <c r="B96" s="352">
        <v>100</v>
      </c>
      <c r="C96" s="352">
        <v>50</v>
      </c>
      <c r="D96" s="352">
        <v>100</v>
      </c>
      <c r="E96" s="351">
        <v>20</v>
      </c>
      <c r="F96" s="352">
        <v>35</v>
      </c>
      <c r="G96" s="356" t="s">
        <v>2415</v>
      </c>
      <c r="H96" s="356" t="s">
        <v>631</v>
      </c>
      <c r="I96" s="352"/>
      <c r="J96" s="352"/>
      <c r="K96" s="360">
        <f t="shared" si="3"/>
        <v>0</v>
      </c>
      <c r="L96" s="360">
        <v>0</v>
      </c>
      <c r="M96" s="360"/>
      <c r="N96" s="360">
        <f t="shared" si="2"/>
        <v>0</v>
      </c>
      <c r="O96" s="360">
        <v>0</v>
      </c>
      <c r="P96" s="360"/>
    </row>
    <row r="97" spans="1:16">
      <c r="A97" s="177">
        <v>305</v>
      </c>
      <c r="B97" s="352">
        <v>100</v>
      </c>
      <c r="C97" s="352">
        <v>50</v>
      </c>
      <c r="D97" s="352">
        <v>100</v>
      </c>
      <c r="E97" s="351">
        <v>20</v>
      </c>
      <c r="F97" s="352">
        <v>40</v>
      </c>
      <c r="G97" s="356" t="s">
        <v>2416</v>
      </c>
      <c r="H97" s="356" t="s">
        <v>632</v>
      </c>
      <c r="I97" s="352"/>
      <c r="J97" s="352"/>
      <c r="K97" s="360">
        <f t="shared" si="3"/>
        <v>0</v>
      </c>
      <c r="L97" s="360">
        <v>0</v>
      </c>
      <c r="M97" s="360"/>
      <c r="N97" s="360">
        <f t="shared" si="2"/>
        <v>0</v>
      </c>
      <c r="O97" s="360">
        <v>0</v>
      </c>
      <c r="P97" s="360"/>
    </row>
    <row r="98" spans="1:16">
      <c r="A98" s="177">
        <v>305</v>
      </c>
      <c r="B98" s="352">
        <v>100</v>
      </c>
      <c r="C98" s="352">
        <v>50</v>
      </c>
      <c r="D98" s="352">
        <v>100</v>
      </c>
      <c r="E98" s="351">
        <v>20</v>
      </c>
      <c r="F98" s="352">
        <v>45</v>
      </c>
      <c r="G98" s="356" t="s">
        <v>2417</v>
      </c>
      <c r="H98" s="356" t="s">
        <v>633</v>
      </c>
      <c r="I98" s="352"/>
      <c r="J98" s="352"/>
      <c r="K98" s="367">
        <f t="shared" si="3"/>
        <v>0</v>
      </c>
      <c r="L98" s="367">
        <v>0</v>
      </c>
      <c r="M98" s="367"/>
      <c r="N98" s="367">
        <f t="shared" si="2"/>
        <v>0</v>
      </c>
      <c r="O98" s="367">
        <v>0</v>
      </c>
      <c r="P98" s="367"/>
    </row>
    <row r="99" spans="1:16">
      <c r="A99" s="177">
        <v>305</v>
      </c>
      <c r="B99" s="352">
        <v>100</v>
      </c>
      <c r="C99" s="352">
        <v>50</v>
      </c>
      <c r="D99" s="352">
        <v>100</v>
      </c>
      <c r="E99" s="351">
        <v>20</v>
      </c>
      <c r="F99" s="352">
        <v>50</v>
      </c>
      <c r="G99" s="356" t="s">
        <v>2418</v>
      </c>
      <c r="H99" s="356" t="s">
        <v>634</v>
      </c>
      <c r="I99" s="352"/>
      <c r="J99" s="352"/>
      <c r="K99" s="367">
        <f t="shared" si="3"/>
        <v>0</v>
      </c>
      <c r="L99" s="367">
        <v>0</v>
      </c>
      <c r="M99" s="367"/>
      <c r="N99" s="367">
        <f t="shared" si="2"/>
        <v>0</v>
      </c>
      <c r="O99" s="367">
        <v>0</v>
      </c>
      <c r="P99" s="367"/>
    </row>
    <row r="100" spans="1:16">
      <c r="A100" s="177">
        <v>305</v>
      </c>
      <c r="B100" s="352">
        <v>100</v>
      </c>
      <c r="C100" s="352">
        <v>50</v>
      </c>
      <c r="D100" s="352">
        <v>100</v>
      </c>
      <c r="E100" s="351">
        <v>20</v>
      </c>
      <c r="F100" s="352">
        <v>55</v>
      </c>
      <c r="G100" s="356" t="s">
        <v>2419</v>
      </c>
      <c r="H100" s="356" t="s">
        <v>635</v>
      </c>
      <c r="I100" s="352"/>
      <c r="J100" s="352"/>
      <c r="K100" s="360">
        <f t="shared" si="3"/>
        <v>0</v>
      </c>
      <c r="L100" s="360">
        <v>0</v>
      </c>
      <c r="M100" s="360"/>
      <c r="N100" s="360">
        <f t="shared" si="2"/>
        <v>0</v>
      </c>
      <c r="O100" s="360">
        <v>0</v>
      </c>
      <c r="P100" s="360"/>
    </row>
    <row r="101" spans="1:16">
      <c r="A101" s="177">
        <v>305</v>
      </c>
      <c r="B101" s="352">
        <v>100</v>
      </c>
      <c r="C101" s="352">
        <v>50</v>
      </c>
      <c r="D101" s="352">
        <v>100</v>
      </c>
      <c r="E101" s="352">
        <v>30</v>
      </c>
      <c r="F101" s="352">
        <v>0</v>
      </c>
      <c r="G101" s="357" t="s">
        <v>2420</v>
      </c>
      <c r="H101" s="357" t="s">
        <v>638</v>
      </c>
      <c r="I101" s="352" t="s">
        <v>639</v>
      </c>
      <c r="J101" s="351"/>
      <c r="K101" s="361">
        <f t="shared" si="3"/>
        <v>0</v>
      </c>
      <c r="L101" s="361">
        <v>0</v>
      </c>
      <c r="M101" s="361"/>
      <c r="N101" s="361">
        <f t="shared" si="2"/>
        <v>0</v>
      </c>
      <c r="O101" s="361">
        <v>0</v>
      </c>
      <c r="P101" s="361"/>
    </row>
    <row r="102" spans="1:16" ht="25.5">
      <c r="A102" s="177">
        <v>305</v>
      </c>
      <c r="B102" s="352">
        <v>100</v>
      </c>
      <c r="C102" s="352">
        <v>50</v>
      </c>
      <c r="D102" s="352">
        <v>100</v>
      </c>
      <c r="E102" s="352">
        <v>30</v>
      </c>
      <c r="F102" s="352">
        <v>5</v>
      </c>
      <c r="G102" s="356" t="s">
        <v>2421</v>
      </c>
      <c r="H102" s="356" t="s">
        <v>640</v>
      </c>
      <c r="I102" s="352"/>
      <c r="J102" s="352"/>
      <c r="K102" s="367">
        <f t="shared" si="3"/>
        <v>0</v>
      </c>
      <c r="L102" s="367">
        <v>0</v>
      </c>
      <c r="M102" s="367"/>
      <c r="N102" s="367">
        <f t="shared" si="2"/>
        <v>0</v>
      </c>
      <c r="O102" s="367">
        <v>0</v>
      </c>
      <c r="P102" s="367"/>
    </row>
    <row r="103" spans="1:16" ht="25.5">
      <c r="A103" s="177">
        <v>305</v>
      </c>
      <c r="B103" s="352">
        <v>100</v>
      </c>
      <c r="C103" s="352">
        <v>50</v>
      </c>
      <c r="D103" s="352">
        <v>100</v>
      </c>
      <c r="E103" s="352">
        <v>30</v>
      </c>
      <c r="F103" s="352">
        <v>10</v>
      </c>
      <c r="G103" s="356" t="s">
        <v>2422</v>
      </c>
      <c r="H103" s="356" t="s">
        <v>641</v>
      </c>
      <c r="I103" s="352"/>
      <c r="J103" s="352"/>
      <c r="K103" s="367">
        <f t="shared" si="3"/>
        <v>0</v>
      </c>
      <c r="L103" s="367">
        <v>0</v>
      </c>
      <c r="M103" s="367"/>
      <c r="N103" s="367">
        <f t="shared" si="2"/>
        <v>0</v>
      </c>
      <c r="O103" s="367">
        <v>0</v>
      </c>
      <c r="P103" s="367"/>
    </row>
    <row r="104" spans="1:16">
      <c r="A104" s="177">
        <v>305</v>
      </c>
      <c r="B104" s="352">
        <v>100</v>
      </c>
      <c r="C104" s="352">
        <v>50</v>
      </c>
      <c r="D104" s="352">
        <v>100</v>
      </c>
      <c r="E104" s="352">
        <v>30</v>
      </c>
      <c r="F104" s="352">
        <v>15</v>
      </c>
      <c r="G104" s="356" t="s">
        <v>2423</v>
      </c>
      <c r="H104" s="356" t="s">
        <v>642</v>
      </c>
      <c r="I104" s="352"/>
      <c r="J104" s="352"/>
      <c r="K104" s="360">
        <f t="shared" si="3"/>
        <v>0</v>
      </c>
      <c r="L104" s="360">
        <v>0</v>
      </c>
      <c r="M104" s="360"/>
      <c r="N104" s="360">
        <f t="shared" si="2"/>
        <v>0</v>
      </c>
      <c r="O104" s="360">
        <v>0</v>
      </c>
      <c r="P104" s="360"/>
    </row>
    <row r="105" spans="1:16" ht="25.5">
      <c r="A105" s="177">
        <v>305</v>
      </c>
      <c r="B105" s="352">
        <v>100</v>
      </c>
      <c r="C105" s="352">
        <v>50</v>
      </c>
      <c r="D105" s="352">
        <v>100</v>
      </c>
      <c r="E105" s="352">
        <v>30</v>
      </c>
      <c r="F105" s="352">
        <v>20</v>
      </c>
      <c r="G105" s="356" t="s">
        <v>2424</v>
      </c>
      <c r="H105" s="356" t="s">
        <v>643</v>
      </c>
      <c r="I105" s="352"/>
      <c r="J105" s="352"/>
      <c r="K105" s="367">
        <f t="shared" si="3"/>
        <v>0</v>
      </c>
      <c r="L105" s="367">
        <v>0</v>
      </c>
      <c r="M105" s="367"/>
      <c r="N105" s="367">
        <f t="shared" si="2"/>
        <v>0</v>
      </c>
      <c r="O105" s="367">
        <v>0</v>
      </c>
      <c r="P105" s="367"/>
    </row>
    <row r="106" spans="1:16" ht="25.5">
      <c r="A106" s="177">
        <v>305</v>
      </c>
      <c r="B106" s="352">
        <v>100</v>
      </c>
      <c r="C106" s="352">
        <v>50</v>
      </c>
      <c r="D106" s="352">
        <v>100</v>
      </c>
      <c r="E106" s="352">
        <v>30</v>
      </c>
      <c r="F106" s="352">
        <v>25</v>
      </c>
      <c r="G106" s="356" t="s">
        <v>2425</v>
      </c>
      <c r="H106" s="356" t="s">
        <v>644</v>
      </c>
      <c r="I106" s="352"/>
      <c r="J106" s="352"/>
      <c r="K106" s="367">
        <f t="shared" si="3"/>
        <v>0</v>
      </c>
      <c r="L106" s="367">
        <v>0</v>
      </c>
      <c r="M106" s="367"/>
      <c r="N106" s="367">
        <f t="shared" si="2"/>
        <v>0</v>
      </c>
      <c r="O106" s="367">
        <v>0</v>
      </c>
      <c r="P106" s="367"/>
    </row>
    <row r="107" spans="1:16" ht="25.5">
      <c r="A107" s="177">
        <v>305</v>
      </c>
      <c r="B107" s="352">
        <v>100</v>
      </c>
      <c r="C107" s="352">
        <v>50</v>
      </c>
      <c r="D107" s="352">
        <v>100</v>
      </c>
      <c r="E107" s="352">
        <v>30</v>
      </c>
      <c r="F107" s="352">
        <v>30</v>
      </c>
      <c r="G107" s="356" t="s">
        <v>2426</v>
      </c>
      <c r="H107" s="356" t="s">
        <v>645</v>
      </c>
      <c r="I107" s="352"/>
      <c r="J107" s="352"/>
      <c r="K107" s="360">
        <f t="shared" si="3"/>
        <v>0</v>
      </c>
      <c r="L107" s="360">
        <v>0</v>
      </c>
      <c r="M107" s="360"/>
      <c r="N107" s="360">
        <f t="shared" si="2"/>
        <v>0</v>
      </c>
      <c r="O107" s="360">
        <v>0</v>
      </c>
      <c r="P107" s="360"/>
    </row>
    <row r="108" spans="1:16" ht="25.5">
      <c r="A108" s="177">
        <v>305</v>
      </c>
      <c r="B108" s="352">
        <v>100</v>
      </c>
      <c r="C108" s="352">
        <v>50</v>
      </c>
      <c r="D108" s="352">
        <v>100</v>
      </c>
      <c r="E108" s="352">
        <v>30</v>
      </c>
      <c r="F108" s="352">
        <v>35</v>
      </c>
      <c r="G108" s="356" t="s">
        <v>2427</v>
      </c>
      <c r="H108" s="356" t="s">
        <v>646</v>
      </c>
      <c r="I108" s="352"/>
      <c r="J108" s="352"/>
      <c r="K108" s="367">
        <f t="shared" si="3"/>
        <v>0</v>
      </c>
      <c r="L108" s="367">
        <v>0</v>
      </c>
      <c r="M108" s="367"/>
      <c r="N108" s="367">
        <f t="shared" si="2"/>
        <v>0</v>
      </c>
      <c r="O108" s="367">
        <v>0</v>
      </c>
      <c r="P108" s="367"/>
    </row>
    <row r="109" spans="1:16">
      <c r="A109" s="177">
        <v>305</v>
      </c>
      <c r="B109" s="352">
        <v>100</v>
      </c>
      <c r="C109" s="352">
        <v>50</v>
      </c>
      <c r="D109" s="352">
        <v>100</v>
      </c>
      <c r="E109" s="352">
        <v>30</v>
      </c>
      <c r="F109" s="352">
        <v>40</v>
      </c>
      <c r="G109" s="356" t="s">
        <v>2428</v>
      </c>
      <c r="H109" s="356" t="s">
        <v>647</v>
      </c>
      <c r="I109" s="352"/>
      <c r="J109" s="352"/>
      <c r="K109" s="367">
        <f t="shared" si="3"/>
        <v>0</v>
      </c>
      <c r="L109" s="367">
        <v>0</v>
      </c>
      <c r="M109" s="367"/>
      <c r="N109" s="367">
        <f t="shared" si="2"/>
        <v>0</v>
      </c>
      <c r="O109" s="367">
        <v>0</v>
      </c>
      <c r="P109" s="367"/>
    </row>
    <row r="110" spans="1:16" ht="25.5">
      <c r="A110" s="177">
        <v>305</v>
      </c>
      <c r="B110" s="352">
        <v>100</v>
      </c>
      <c r="C110" s="352">
        <v>50</v>
      </c>
      <c r="D110" s="352">
        <v>100</v>
      </c>
      <c r="E110" s="352">
        <v>30</v>
      </c>
      <c r="F110" s="352">
        <v>45</v>
      </c>
      <c r="G110" s="356" t="s">
        <v>2429</v>
      </c>
      <c r="H110" s="356" t="s">
        <v>648</v>
      </c>
      <c r="I110" s="352"/>
      <c r="J110" s="352"/>
      <c r="K110" s="360">
        <f t="shared" si="3"/>
        <v>0</v>
      </c>
      <c r="L110" s="360">
        <v>0</v>
      </c>
      <c r="M110" s="360"/>
      <c r="N110" s="360">
        <f t="shared" si="2"/>
        <v>0</v>
      </c>
      <c r="O110" s="360">
        <v>0</v>
      </c>
      <c r="P110" s="360"/>
    </row>
    <row r="111" spans="1:16" ht="25.5">
      <c r="A111" s="177">
        <v>305</v>
      </c>
      <c r="B111" s="352">
        <v>100</v>
      </c>
      <c r="C111" s="352">
        <v>50</v>
      </c>
      <c r="D111" s="352">
        <v>100</v>
      </c>
      <c r="E111" s="352">
        <v>30</v>
      </c>
      <c r="F111" s="352">
        <v>50</v>
      </c>
      <c r="G111" s="356" t="s">
        <v>2430</v>
      </c>
      <c r="H111" s="356" t="s">
        <v>649</v>
      </c>
      <c r="I111" s="352"/>
      <c r="J111" s="352"/>
      <c r="K111" s="367">
        <f t="shared" si="3"/>
        <v>0</v>
      </c>
      <c r="L111" s="367">
        <v>0</v>
      </c>
      <c r="M111" s="367"/>
      <c r="N111" s="367">
        <f t="shared" si="2"/>
        <v>0</v>
      </c>
      <c r="O111" s="367">
        <v>0</v>
      </c>
      <c r="P111" s="367"/>
    </row>
    <row r="112" spans="1:16" ht="25.5">
      <c r="A112" s="177">
        <v>305</v>
      </c>
      <c r="B112" s="352">
        <v>100</v>
      </c>
      <c r="C112" s="352">
        <v>50</v>
      </c>
      <c r="D112" s="352">
        <v>100</v>
      </c>
      <c r="E112" s="352">
        <v>30</v>
      </c>
      <c r="F112" s="352">
        <v>55</v>
      </c>
      <c r="G112" s="356" t="s">
        <v>2431</v>
      </c>
      <c r="H112" s="356" t="s">
        <v>650</v>
      </c>
      <c r="I112" s="352"/>
      <c r="J112" s="352"/>
      <c r="K112" s="367">
        <f t="shared" si="3"/>
        <v>0</v>
      </c>
      <c r="L112" s="367">
        <v>0</v>
      </c>
      <c r="M112" s="367"/>
      <c r="N112" s="367">
        <f t="shared" si="2"/>
        <v>0</v>
      </c>
      <c r="O112" s="367">
        <v>0</v>
      </c>
      <c r="P112" s="367"/>
    </row>
    <row r="113" spans="1:16" ht="25.5">
      <c r="A113" s="177">
        <v>305</v>
      </c>
      <c r="B113" s="352">
        <v>100</v>
      </c>
      <c r="C113" s="352">
        <v>50</v>
      </c>
      <c r="D113" s="352">
        <v>100</v>
      </c>
      <c r="E113" s="352">
        <v>30</v>
      </c>
      <c r="F113" s="352">
        <v>60</v>
      </c>
      <c r="G113" s="356" t="s">
        <v>2432</v>
      </c>
      <c r="H113" s="356" t="s">
        <v>651</v>
      </c>
      <c r="I113" s="352"/>
      <c r="J113" s="352"/>
      <c r="K113" s="367">
        <f t="shared" si="3"/>
        <v>0</v>
      </c>
      <c r="L113" s="367">
        <v>0</v>
      </c>
      <c r="M113" s="367"/>
      <c r="N113" s="367">
        <f t="shared" si="2"/>
        <v>0</v>
      </c>
      <c r="O113" s="367">
        <v>0</v>
      </c>
      <c r="P113" s="367"/>
    </row>
    <row r="114" spans="1:16" ht="25.5">
      <c r="A114" s="177">
        <v>305</v>
      </c>
      <c r="B114" s="352">
        <v>100</v>
      </c>
      <c r="C114" s="352">
        <v>50</v>
      </c>
      <c r="D114" s="352">
        <v>100</v>
      </c>
      <c r="E114" s="352">
        <v>30</v>
      </c>
      <c r="F114" s="352">
        <v>65</v>
      </c>
      <c r="G114" s="356" t="s">
        <v>2433</v>
      </c>
      <c r="H114" s="356" t="s">
        <v>652</v>
      </c>
      <c r="I114" s="352"/>
      <c r="J114" s="352"/>
      <c r="K114" s="367">
        <f t="shared" si="3"/>
        <v>0</v>
      </c>
      <c r="L114" s="367">
        <v>0</v>
      </c>
      <c r="M114" s="367"/>
      <c r="N114" s="367">
        <f t="shared" si="2"/>
        <v>0</v>
      </c>
      <c r="O114" s="367">
        <v>0</v>
      </c>
      <c r="P114" s="367"/>
    </row>
    <row r="115" spans="1:16">
      <c r="A115" s="177">
        <v>305</v>
      </c>
      <c r="B115" s="352">
        <v>100</v>
      </c>
      <c r="C115" s="352">
        <v>50</v>
      </c>
      <c r="D115" s="352">
        <v>100</v>
      </c>
      <c r="E115" s="352">
        <v>30</v>
      </c>
      <c r="F115" s="352">
        <v>70</v>
      </c>
      <c r="G115" s="356" t="s">
        <v>2434</v>
      </c>
      <c r="H115" s="356" t="s">
        <v>653</v>
      </c>
      <c r="I115" s="352"/>
      <c r="J115" s="352"/>
      <c r="K115" s="360">
        <f t="shared" si="3"/>
        <v>0</v>
      </c>
      <c r="L115" s="360">
        <v>0</v>
      </c>
      <c r="M115" s="360"/>
      <c r="N115" s="360">
        <f t="shared" si="2"/>
        <v>0</v>
      </c>
      <c r="O115" s="360">
        <v>0</v>
      </c>
      <c r="P115" s="360"/>
    </row>
    <row r="116" spans="1:16">
      <c r="A116" s="177">
        <v>305</v>
      </c>
      <c r="B116" s="352">
        <v>100</v>
      </c>
      <c r="C116" s="352">
        <v>50</v>
      </c>
      <c r="D116" s="352">
        <v>100</v>
      </c>
      <c r="E116" s="352">
        <v>40</v>
      </c>
      <c r="F116" s="352">
        <v>0</v>
      </c>
      <c r="G116" s="357" t="s">
        <v>2435</v>
      </c>
      <c r="H116" s="357" t="s">
        <v>654</v>
      </c>
      <c r="I116" s="352" t="s">
        <v>655</v>
      </c>
      <c r="J116" s="351"/>
      <c r="K116" s="361">
        <f t="shared" si="3"/>
        <v>0</v>
      </c>
      <c r="L116" s="361">
        <v>0</v>
      </c>
      <c r="M116" s="361"/>
      <c r="N116" s="361">
        <f t="shared" si="2"/>
        <v>0</v>
      </c>
      <c r="O116" s="361">
        <v>0</v>
      </c>
      <c r="P116" s="361"/>
    </row>
    <row r="117" spans="1:16">
      <c r="A117" s="177">
        <v>305</v>
      </c>
      <c r="B117" s="352">
        <v>100</v>
      </c>
      <c r="C117" s="352">
        <v>50</v>
      </c>
      <c r="D117" s="352">
        <v>100</v>
      </c>
      <c r="E117" s="352">
        <v>40</v>
      </c>
      <c r="F117" s="352">
        <v>5</v>
      </c>
      <c r="G117" s="356" t="s">
        <v>2436</v>
      </c>
      <c r="H117" s="356" t="s">
        <v>656</v>
      </c>
      <c r="I117" s="352"/>
      <c r="J117" s="352"/>
      <c r="K117" s="367">
        <f t="shared" si="3"/>
        <v>0</v>
      </c>
      <c r="L117" s="367">
        <v>0</v>
      </c>
      <c r="M117" s="367"/>
      <c r="N117" s="367">
        <f t="shared" si="2"/>
        <v>0</v>
      </c>
      <c r="O117" s="367">
        <v>0</v>
      </c>
      <c r="P117" s="367"/>
    </row>
    <row r="118" spans="1:16">
      <c r="A118" s="177">
        <v>305</v>
      </c>
      <c r="B118" s="352">
        <v>100</v>
      </c>
      <c r="C118" s="352">
        <v>50</v>
      </c>
      <c r="D118" s="352">
        <v>100</v>
      </c>
      <c r="E118" s="352">
        <v>40</v>
      </c>
      <c r="F118" s="352">
        <v>10</v>
      </c>
      <c r="G118" s="356" t="s">
        <v>2437</v>
      </c>
      <c r="H118" s="356" t="s">
        <v>626</v>
      </c>
      <c r="I118" s="352"/>
      <c r="J118" s="352"/>
      <c r="K118" s="360">
        <f t="shared" si="3"/>
        <v>0</v>
      </c>
      <c r="L118" s="360">
        <v>0</v>
      </c>
      <c r="M118" s="360"/>
      <c r="N118" s="360">
        <f t="shared" si="2"/>
        <v>0</v>
      </c>
      <c r="O118" s="360">
        <v>0</v>
      </c>
      <c r="P118" s="360"/>
    </row>
    <row r="119" spans="1:16">
      <c r="A119" s="177">
        <v>305</v>
      </c>
      <c r="B119" s="352">
        <v>100</v>
      </c>
      <c r="C119" s="352">
        <v>50</v>
      </c>
      <c r="D119" s="352">
        <v>100</v>
      </c>
      <c r="E119" s="352">
        <v>40</v>
      </c>
      <c r="F119" s="352">
        <v>15</v>
      </c>
      <c r="G119" s="356" t="s">
        <v>2438</v>
      </c>
      <c r="H119" s="356" t="s">
        <v>629</v>
      </c>
      <c r="I119" s="352"/>
      <c r="J119" s="352"/>
      <c r="K119" s="367">
        <f t="shared" si="3"/>
        <v>0</v>
      </c>
      <c r="L119" s="367">
        <v>0</v>
      </c>
      <c r="M119" s="367"/>
      <c r="N119" s="367">
        <f t="shared" si="2"/>
        <v>0</v>
      </c>
      <c r="O119" s="367">
        <v>0</v>
      </c>
      <c r="P119" s="367"/>
    </row>
    <row r="120" spans="1:16">
      <c r="A120" s="177">
        <v>305</v>
      </c>
      <c r="B120" s="352">
        <v>100</v>
      </c>
      <c r="C120" s="352">
        <v>50</v>
      </c>
      <c r="D120" s="352">
        <v>100</v>
      </c>
      <c r="E120" s="352">
        <v>40</v>
      </c>
      <c r="F120" s="352">
        <v>20</v>
      </c>
      <c r="G120" s="356" t="s">
        <v>2439</v>
      </c>
      <c r="H120" s="356" t="s">
        <v>630</v>
      </c>
      <c r="I120" s="352"/>
      <c r="J120" s="352"/>
      <c r="K120" s="367">
        <f t="shared" si="3"/>
        <v>0</v>
      </c>
      <c r="L120" s="367">
        <v>0</v>
      </c>
      <c r="M120" s="367"/>
      <c r="N120" s="367">
        <f t="shared" si="2"/>
        <v>0</v>
      </c>
      <c r="O120" s="367">
        <v>0</v>
      </c>
      <c r="P120" s="367"/>
    </row>
    <row r="121" spans="1:16">
      <c r="A121" s="177">
        <v>305</v>
      </c>
      <c r="B121" s="352">
        <v>100</v>
      </c>
      <c r="C121" s="352">
        <v>50</v>
      </c>
      <c r="D121" s="352">
        <v>100</v>
      </c>
      <c r="E121" s="352">
        <v>40</v>
      </c>
      <c r="F121" s="352">
        <v>25</v>
      </c>
      <c r="G121" s="356" t="s">
        <v>2440</v>
      </c>
      <c r="H121" s="356" t="s">
        <v>631</v>
      </c>
      <c r="I121" s="352"/>
      <c r="J121" s="352"/>
      <c r="K121" s="360">
        <f t="shared" si="3"/>
        <v>0</v>
      </c>
      <c r="L121" s="360">
        <v>0</v>
      </c>
      <c r="M121" s="360"/>
      <c r="N121" s="360">
        <f t="shared" si="2"/>
        <v>0</v>
      </c>
      <c r="O121" s="360">
        <v>0</v>
      </c>
      <c r="P121" s="360"/>
    </row>
    <row r="122" spans="1:16">
      <c r="A122" s="177">
        <v>305</v>
      </c>
      <c r="B122" s="352">
        <v>100</v>
      </c>
      <c r="C122" s="352">
        <v>50</v>
      </c>
      <c r="D122" s="352">
        <v>100</v>
      </c>
      <c r="E122" s="352">
        <v>40</v>
      </c>
      <c r="F122" s="352">
        <v>30</v>
      </c>
      <c r="G122" s="356" t="s">
        <v>2441</v>
      </c>
      <c r="H122" s="356" t="s">
        <v>634</v>
      </c>
      <c r="I122" s="352"/>
      <c r="J122" s="352"/>
      <c r="K122" s="367">
        <f t="shared" si="3"/>
        <v>0</v>
      </c>
      <c r="L122" s="367">
        <v>0</v>
      </c>
      <c r="M122" s="367"/>
      <c r="N122" s="367">
        <f t="shared" si="2"/>
        <v>0</v>
      </c>
      <c r="O122" s="367">
        <v>0</v>
      </c>
      <c r="P122" s="367"/>
    </row>
    <row r="123" spans="1:16">
      <c r="A123" s="177">
        <v>305</v>
      </c>
      <c r="B123" s="352">
        <v>100</v>
      </c>
      <c r="C123" s="352">
        <v>50</v>
      </c>
      <c r="D123" s="352">
        <v>100</v>
      </c>
      <c r="E123" s="352">
        <v>40</v>
      </c>
      <c r="F123" s="352">
        <v>35</v>
      </c>
      <c r="G123" s="356" t="s">
        <v>2442</v>
      </c>
      <c r="H123" s="356" t="s">
        <v>635</v>
      </c>
      <c r="I123" s="352"/>
      <c r="J123" s="352"/>
      <c r="K123" s="360">
        <f t="shared" si="3"/>
        <v>0</v>
      </c>
      <c r="L123" s="360">
        <v>0</v>
      </c>
      <c r="M123" s="360"/>
      <c r="N123" s="360">
        <f t="shared" si="2"/>
        <v>0</v>
      </c>
      <c r="O123" s="360">
        <v>0</v>
      </c>
      <c r="P123" s="360"/>
    </row>
    <row r="124" spans="1:16">
      <c r="A124" s="177">
        <v>305</v>
      </c>
      <c r="B124" s="352">
        <v>100</v>
      </c>
      <c r="C124" s="352">
        <v>50</v>
      </c>
      <c r="D124" s="352">
        <v>100</v>
      </c>
      <c r="E124" s="352">
        <v>40</v>
      </c>
      <c r="F124" s="352">
        <v>40</v>
      </c>
      <c r="G124" s="356" t="s">
        <v>2443</v>
      </c>
      <c r="H124" s="356" t="s">
        <v>657</v>
      </c>
      <c r="I124" s="352"/>
      <c r="J124" s="352"/>
      <c r="K124" s="367">
        <f t="shared" si="3"/>
        <v>0</v>
      </c>
      <c r="L124" s="367">
        <v>0</v>
      </c>
      <c r="M124" s="367"/>
      <c r="N124" s="367">
        <f t="shared" si="2"/>
        <v>0</v>
      </c>
      <c r="O124" s="367">
        <v>0</v>
      </c>
      <c r="P124" s="367"/>
    </row>
    <row r="125" spans="1:16" ht="25.5">
      <c r="A125" s="177">
        <v>305</v>
      </c>
      <c r="B125" s="352">
        <v>100</v>
      </c>
      <c r="C125" s="352">
        <v>50</v>
      </c>
      <c r="D125" s="352">
        <v>200</v>
      </c>
      <c r="E125" s="352">
        <v>0</v>
      </c>
      <c r="F125" s="352">
        <v>0</v>
      </c>
      <c r="G125" s="356" t="s">
        <v>2444</v>
      </c>
      <c r="H125" s="356" t="s">
        <v>658</v>
      </c>
      <c r="I125" s="358" t="s">
        <v>659</v>
      </c>
      <c r="J125" s="358" t="s">
        <v>1532</v>
      </c>
      <c r="K125" s="360">
        <f t="shared" si="3"/>
        <v>0</v>
      </c>
      <c r="L125" s="360">
        <v>0</v>
      </c>
      <c r="M125" s="360"/>
      <c r="N125" s="360">
        <f t="shared" si="2"/>
        <v>0</v>
      </c>
      <c r="O125" s="360">
        <v>0</v>
      </c>
      <c r="P125" s="360"/>
    </row>
    <row r="126" spans="1:16" ht="25.5">
      <c r="A126" s="177">
        <v>305</v>
      </c>
      <c r="B126" s="352">
        <v>100</v>
      </c>
      <c r="C126" s="352">
        <v>50</v>
      </c>
      <c r="D126" s="352">
        <v>300</v>
      </c>
      <c r="E126" s="352">
        <v>0</v>
      </c>
      <c r="F126" s="352">
        <v>0</v>
      </c>
      <c r="G126" s="356" t="s">
        <v>2445</v>
      </c>
      <c r="H126" s="356" t="s">
        <v>660</v>
      </c>
      <c r="I126" s="352" t="s">
        <v>661</v>
      </c>
      <c r="J126" s="352" t="s">
        <v>1577</v>
      </c>
      <c r="K126" s="367">
        <f t="shared" si="3"/>
        <v>0</v>
      </c>
      <c r="L126" s="367">
        <v>0</v>
      </c>
      <c r="M126" s="367"/>
      <c r="N126" s="367">
        <f t="shared" si="2"/>
        <v>0</v>
      </c>
      <c r="O126" s="367">
        <v>0</v>
      </c>
      <c r="P126" s="367"/>
    </row>
    <row r="127" spans="1:16">
      <c r="A127" s="177">
        <v>305</v>
      </c>
      <c r="B127" s="352">
        <v>100</v>
      </c>
      <c r="C127" s="352">
        <v>100</v>
      </c>
      <c r="D127" s="352">
        <v>0</v>
      </c>
      <c r="E127" s="352">
        <v>0</v>
      </c>
      <c r="F127" s="352">
        <v>0</v>
      </c>
      <c r="G127" s="357" t="s">
        <v>2446</v>
      </c>
      <c r="H127" s="357" t="s">
        <v>662</v>
      </c>
      <c r="I127" s="352" t="s">
        <v>663</v>
      </c>
      <c r="J127" s="351"/>
      <c r="K127" s="361">
        <f t="shared" si="3"/>
        <v>0</v>
      </c>
      <c r="L127" s="361">
        <v>0</v>
      </c>
      <c r="M127" s="361"/>
      <c r="N127" s="361">
        <f t="shared" si="2"/>
        <v>0</v>
      </c>
      <c r="O127" s="361">
        <v>0</v>
      </c>
      <c r="P127" s="361"/>
    </row>
    <row r="128" spans="1:16">
      <c r="A128" s="177">
        <v>305</v>
      </c>
      <c r="B128" s="352">
        <v>100</v>
      </c>
      <c r="C128" s="352">
        <v>100</v>
      </c>
      <c r="D128" s="352">
        <v>100</v>
      </c>
      <c r="E128" s="352">
        <v>0</v>
      </c>
      <c r="F128" s="352">
        <v>0</v>
      </c>
      <c r="G128" s="366" t="s">
        <v>2447</v>
      </c>
      <c r="H128" s="366" t="s">
        <v>621</v>
      </c>
      <c r="I128" s="352" t="s">
        <v>664</v>
      </c>
      <c r="J128" s="351"/>
      <c r="K128" s="361">
        <f t="shared" si="3"/>
        <v>0</v>
      </c>
      <c r="L128" s="361">
        <v>0</v>
      </c>
      <c r="M128" s="361"/>
      <c r="N128" s="361">
        <f t="shared" si="2"/>
        <v>0</v>
      </c>
      <c r="O128" s="361">
        <v>0</v>
      </c>
      <c r="P128" s="361"/>
    </row>
    <row r="129" spans="1:16">
      <c r="A129" s="177">
        <v>305</v>
      </c>
      <c r="B129" s="352">
        <v>100</v>
      </c>
      <c r="C129" s="352">
        <v>100</v>
      </c>
      <c r="D129" s="352">
        <v>100</v>
      </c>
      <c r="E129" s="352">
        <v>10</v>
      </c>
      <c r="F129" s="352">
        <v>0</v>
      </c>
      <c r="G129" s="356" t="s">
        <v>2448</v>
      </c>
      <c r="H129" s="356" t="s">
        <v>665</v>
      </c>
      <c r="I129" s="352"/>
      <c r="J129" s="352"/>
      <c r="K129" s="360">
        <f t="shared" si="3"/>
        <v>0</v>
      </c>
      <c r="L129" s="360">
        <v>0</v>
      </c>
      <c r="M129" s="360"/>
      <c r="N129" s="360">
        <f t="shared" si="2"/>
        <v>0</v>
      </c>
      <c r="O129" s="360">
        <v>0</v>
      </c>
      <c r="P129" s="360"/>
    </row>
    <row r="130" spans="1:16">
      <c r="A130" s="177">
        <v>305</v>
      </c>
      <c r="B130" s="352">
        <v>100</v>
      </c>
      <c r="C130" s="352">
        <v>100</v>
      </c>
      <c r="D130" s="352">
        <v>100</v>
      </c>
      <c r="E130" s="352">
        <v>20</v>
      </c>
      <c r="F130" s="352">
        <v>0</v>
      </c>
      <c r="G130" s="356" t="s">
        <v>2449</v>
      </c>
      <c r="H130" s="356" t="s">
        <v>666</v>
      </c>
      <c r="I130" s="352"/>
      <c r="J130" s="352"/>
      <c r="K130" s="360">
        <f t="shared" si="3"/>
        <v>0</v>
      </c>
      <c r="L130" s="360">
        <v>0</v>
      </c>
      <c r="M130" s="360"/>
      <c r="N130" s="360">
        <f t="shared" si="2"/>
        <v>0</v>
      </c>
      <c r="O130" s="360">
        <v>0</v>
      </c>
      <c r="P130" s="360"/>
    </row>
    <row r="131" spans="1:16" ht="25.5">
      <c r="A131" s="177">
        <v>305</v>
      </c>
      <c r="B131" s="352">
        <v>100</v>
      </c>
      <c r="C131" s="352">
        <v>100</v>
      </c>
      <c r="D131" s="352">
        <v>200</v>
      </c>
      <c r="E131" s="352">
        <v>0</v>
      </c>
      <c r="F131" s="352">
        <v>0</v>
      </c>
      <c r="G131" s="356" t="s">
        <v>2450</v>
      </c>
      <c r="H131" s="356" t="s">
        <v>667</v>
      </c>
      <c r="I131" s="358" t="s">
        <v>668</v>
      </c>
      <c r="J131" s="358" t="s">
        <v>1532</v>
      </c>
      <c r="K131" s="360">
        <f t="shared" si="3"/>
        <v>0</v>
      </c>
      <c r="L131" s="360">
        <v>0</v>
      </c>
      <c r="M131" s="360"/>
      <c r="N131" s="360">
        <f t="shared" si="2"/>
        <v>0</v>
      </c>
      <c r="O131" s="360">
        <v>0</v>
      </c>
      <c r="P131" s="360"/>
    </row>
    <row r="132" spans="1:16">
      <c r="A132" s="177">
        <v>305</v>
      </c>
      <c r="B132" s="352">
        <v>100</v>
      </c>
      <c r="C132" s="352">
        <v>100</v>
      </c>
      <c r="D132" s="352">
        <v>300</v>
      </c>
      <c r="E132" s="352">
        <v>0</v>
      </c>
      <c r="F132" s="352">
        <v>0</v>
      </c>
      <c r="G132" s="356" t="s">
        <v>2451</v>
      </c>
      <c r="H132" s="356" t="s">
        <v>669</v>
      </c>
      <c r="I132" s="352" t="s">
        <v>670</v>
      </c>
      <c r="J132" s="352" t="s">
        <v>1577</v>
      </c>
      <c r="K132" s="360">
        <f t="shared" si="3"/>
        <v>0</v>
      </c>
      <c r="L132" s="360">
        <v>0</v>
      </c>
      <c r="M132" s="360"/>
      <c r="N132" s="360">
        <f t="shared" si="2"/>
        <v>0</v>
      </c>
      <c r="O132" s="360">
        <v>0</v>
      </c>
      <c r="P132" s="360"/>
    </row>
    <row r="133" spans="1:16" ht="25.5">
      <c r="A133" s="177">
        <v>305</v>
      </c>
      <c r="B133" s="352">
        <v>100</v>
      </c>
      <c r="C133" s="352">
        <v>150</v>
      </c>
      <c r="D133" s="352">
        <v>0</v>
      </c>
      <c r="E133" s="352">
        <v>0</v>
      </c>
      <c r="F133" s="352">
        <v>0</v>
      </c>
      <c r="G133" s="357" t="s">
        <v>2452</v>
      </c>
      <c r="H133" s="357" t="s">
        <v>671</v>
      </c>
      <c r="I133" s="352" t="s">
        <v>672</v>
      </c>
      <c r="J133" s="351"/>
      <c r="K133" s="361">
        <f t="shared" si="3"/>
        <v>0</v>
      </c>
      <c r="L133" s="361">
        <v>0</v>
      </c>
      <c r="M133" s="361"/>
      <c r="N133" s="361">
        <f t="shared" si="2"/>
        <v>0</v>
      </c>
      <c r="O133" s="361">
        <v>0</v>
      </c>
      <c r="P133" s="361"/>
    </row>
    <row r="134" spans="1:16">
      <c r="A134" s="177">
        <v>305</v>
      </c>
      <c r="B134" s="352">
        <v>100</v>
      </c>
      <c r="C134" s="352">
        <v>150</v>
      </c>
      <c r="D134" s="352">
        <v>100</v>
      </c>
      <c r="E134" s="352">
        <v>0</v>
      </c>
      <c r="F134" s="352">
        <v>0</v>
      </c>
      <c r="G134" s="366" t="s">
        <v>2453</v>
      </c>
      <c r="H134" s="366" t="s">
        <v>673</v>
      </c>
      <c r="I134" s="352" t="s">
        <v>674</v>
      </c>
      <c r="J134" s="351" t="s">
        <v>1532</v>
      </c>
      <c r="K134" s="361">
        <f t="shared" si="3"/>
        <v>0</v>
      </c>
      <c r="L134" s="361">
        <v>0</v>
      </c>
      <c r="M134" s="361"/>
      <c r="N134" s="361">
        <f t="shared" ref="N134:N197" si="4">+O134+P134</f>
        <v>0</v>
      </c>
      <c r="O134" s="361">
        <v>0</v>
      </c>
      <c r="P134" s="361"/>
    </row>
    <row r="135" spans="1:16" ht="25.5">
      <c r="A135" s="177">
        <v>305</v>
      </c>
      <c r="B135" s="352">
        <v>100</v>
      </c>
      <c r="C135" s="352">
        <v>150</v>
      </c>
      <c r="D135" s="352">
        <v>100</v>
      </c>
      <c r="E135" s="352">
        <v>10</v>
      </c>
      <c r="F135" s="352">
        <v>0</v>
      </c>
      <c r="G135" s="356" t="s">
        <v>2454</v>
      </c>
      <c r="H135" s="356" t="s">
        <v>675</v>
      </c>
      <c r="I135" s="352"/>
      <c r="J135" s="352" t="s">
        <v>1532</v>
      </c>
      <c r="K135" s="360">
        <f t="shared" ref="K135:K198" si="5">+L135+M135</f>
        <v>0</v>
      </c>
      <c r="L135" s="360">
        <v>0</v>
      </c>
      <c r="M135" s="360"/>
      <c r="N135" s="360">
        <f t="shared" si="4"/>
        <v>0</v>
      </c>
      <c r="O135" s="360">
        <v>0</v>
      </c>
      <c r="P135" s="360"/>
    </row>
    <row r="136" spans="1:16" ht="25.5">
      <c r="A136" s="177">
        <v>305</v>
      </c>
      <c r="B136" s="352">
        <v>100</v>
      </c>
      <c r="C136" s="352">
        <v>150</v>
      </c>
      <c r="D136" s="352">
        <v>100</v>
      </c>
      <c r="E136" s="352">
        <v>20</v>
      </c>
      <c r="F136" s="352">
        <v>0</v>
      </c>
      <c r="G136" s="356" t="s">
        <v>2455</v>
      </c>
      <c r="H136" s="356" t="s">
        <v>676</v>
      </c>
      <c r="I136" s="352"/>
      <c r="J136" s="352" t="s">
        <v>1532</v>
      </c>
      <c r="K136" s="360">
        <f t="shared" si="5"/>
        <v>408265</v>
      </c>
      <c r="L136" s="360">
        <v>408265</v>
      </c>
      <c r="M136" s="360"/>
      <c r="N136" s="360">
        <f t="shared" si="4"/>
        <v>408265</v>
      </c>
      <c r="O136" s="360">
        <v>408265</v>
      </c>
      <c r="P136" s="360"/>
    </row>
    <row r="137" spans="1:16" ht="38.25">
      <c r="A137" s="177">
        <v>305</v>
      </c>
      <c r="B137" s="352">
        <v>100</v>
      </c>
      <c r="C137" s="352">
        <v>150</v>
      </c>
      <c r="D137" s="352">
        <v>150</v>
      </c>
      <c r="E137" s="352">
        <v>0</v>
      </c>
      <c r="F137" s="352">
        <v>0</v>
      </c>
      <c r="G137" s="356" t="s">
        <v>2456</v>
      </c>
      <c r="H137" s="356" t="s">
        <v>677</v>
      </c>
      <c r="I137" s="352" t="s">
        <v>678</v>
      </c>
      <c r="J137" s="352" t="s">
        <v>1532</v>
      </c>
      <c r="K137" s="360">
        <f t="shared" si="5"/>
        <v>0</v>
      </c>
      <c r="L137" s="360">
        <v>0</v>
      </c>
      <c r="M137" s="360"/>
      <c r="N137" s="360">
        <f t="shared" si="4"/>
        <v>0</v>
      </c>
      <c r="O137" s="360">
        <v>0</v>
      </c>
      <c r="P137" s="360"/>
    </row>
    <row r="138" spans="1:16">
      <c r="A138" s="177">
        <v>305</v>
      </c>
      <c r="B138" s="352">
        <v>100</v>
      </c>
      <c r="C138" s="352">
        <v>150</v>
      </c>
      <c r="D138" s="352">
        <v>200</v>
      </c>
      <c r="E138" s="352">
        <v>0</v>
      </c>
      <c r="F138" s="352">
        <v>0</v>
      </c>
      <c r="G138" s="356" t="s">
        <v>2457</v>
      </c>
      <c r="H138" s="356" t="s">
        <v>679</v>
      </c>
      <c r="I138" s="352" t="s">
        <v>680</v>
      </c>
      <c r="J138" s="352"/>
      <c r="K138" s="360">
        <f t="shared" si="5"/>
        <v>0</v>
      </c>
      <c r="L138" s="360">
        <v>0</v>
      </c>
      <c r="M138" s="360"/>
      <c r="N138" s="360">
        <f t="shared" si="4"/>
        <v>0</v>
      </c>
      <c r="O138" s="360">
        <v>0</v>
      </c>
      <c r="P138" s="360"/>
    </row>
    <row r="139" spans="1:16" ht="25.5">
      <c r="A139" s="177">
        <v>305</v>
      </c>
      <c r="B139" s="352">
        <v>100</v>
      </c>
      <c r="C139" s="352">
        <v>150</v>
      </c>
      <c r="D139" s="352">
        <v>250</v>
      </c>
      <c r="E139" s="352">
        <v>0</v>
      </c>
      <c r="F139" s="352">
        <v>0</v>
      </c>
      <c r="G139" s="356" t="s">
        <v>2458</v>
      </c>
      <c r="H139" s="356" t="s">
        <v>681</v>
      </c>
      <c r="I139" s="352" t="s">
        <v>682</v>
      </c>
      <c r="J139" s="351"/>
      <c r="K139" s="362">
        <f t="shared" si="5"/>
        <v>0</v>
      </c>
      <c r="L139" s="362">
        <v>0</v>
      </c>
      <c r="M139" s="362"/>
      <c r="N139" s="362">
        <f t="shared" si="4"/>
        <v>0</v>
      </c>
      <c r="O139" s="362">
        <v>0</v>
      </c>
      <c r="P139" s="362"/>
    </row>
    <row r="140" spans="1:16">
      <c r="A140" s="177">
        <v>305</v>
      </c>
      <c r="B140" s="352">
        <v>100</v>
      </c>
      <c r="C140" s="352">
        <v>150</v>
      </c>
      <c r="D140" s="352">
        <v>300</v>
      </c>
      <c r="E140" s="352">
        <v>0</v>
      </c>
      <c r="F140" s="352">
        <v>0</v>
      </c>
      <c r="G140" s="366" t="s">
        <v>2459</v>
      </c>
      <c r="H140" s="366" t="s">
        <v>669</v>
      </c>
      <c r="I140" s="352" t="s">
        <v>683</v>
      </c>
      <c r="J140" s="351" t="s">
        <v>1577</v>
      </c>
      <c r="K140" s="361">
        <f t="shared" si="5"/>
        <v>0</v>
      </c>
      <c r="L140" s="361">
        <v>0</v>
      </c>
      <c r="M140" s="361"/>
      <c r="N140" s="361">
        <f t="shared" si="4"/>
        <v>0</v>
      </c>
      <c r="O140" s="361">
        <v>0</v>
      </c>
      <c r="P140" s="361"/>
    </row>
    <row r="141" spans="1:16" ht="25.5">
      <c r="A141" s="177">
        <v>305</v>
      </c>
      <c r="B141" s="352">
        <v>100</v>
      </c>
      <c r="C141" s="352">
        <v>150</v>
      </c>
      <c r="D141" s="352">
        <v>300</v>
      </c>
      <c r="E141" s="352">
        <v>10</v>
      </c>
      <c r="F141" s="352">
        <v>0</v>
      </c>
      <c r="G141" s="356" t="s">
        <v>2460</v>
      </c>
      <c r="H141" s="356" t="s">
        <v>684</v>
      </c>
      <c r="I141" s="352"/>
      <c r="J141" s="352" t="s">
        <v>1577</v>
      </c>
      <c r="K141" s="360">
        <f t="shared" si="5"/>
        <v>0</v>
      </c>
      <c r="L141" s="360">
        <v>0</v>
      </c>
      <c r="M141" s="360"/>
      <c r="N141" s="360">
        <f t="shared" si="4"/>
        <v>0</v>
      </c>
      <c r="O141" s="360">
        <v>0</v>
      </c>
      <c r="P141" s="360"/>
    </row>
    <row r="142" spans="1:16" ht="25.5">
      <c r="A142" s="177">
        <v>305</v>
      </c>
      <c r="B142" s="352">
        <v>100</v>
      </c>
      <c r="C142" s="352">
        <v>150</v>
      </c>
      <c r="D142" s="352">
        <v>350</v>
      </c>
      <c r="E142" s="352">
        <v>0</v>
      </c>
      <c r="F142" s="352">
        <v>0</v>
      </c>
      <c r="G142" s="356" t="s">
        <v>2462</v>
      </c>
      <c r="H142" s="356" t="s">
        <v>686</v>
      </c>
      <c r="I142" s="352" t="s">
        <v>687</v>
      </c>
      <c r="J142" s="351" t="s">
        <v>1577</v>
      </c>
      <c r="K142" s="362">
        <f t="shared" si="5"/>
        <v>0</v>
      </c>
      <c r="L142" s="362">
        <v>0</v>
      </c>
      <c r="M142" s="362"/>
      <c r="N142" s="362">
        <f t="shared" si="4"/>
        <v>0</v>
      </c>
      <c r="O142" s="362">
        <v>0</v>
      </c>
      <c r="P142" s="362"/>
    </row>
    <row r="143" spans="1:16">
      <c r="A143" s="177">
        <v>305</v>
      </c>
      <c r="B143" s="352">
        <v>100</v>
      </c>
      <c r="C143" s="352">
        <v>150</v>
      </c>
      <c r="D143" s="352">
        <v>400</v>
      </c>
      <c r="E143" s="352">
        <v>0</v>
      </c>
      <c r="F143" s="352">
        <v>0</v>
      </c>
      <c r="G143" s="366" t="s">
        <v>2463</v>
      </c>
      <c r="H143" s="366" t="s">
        <v>688</v>
      </c>
      <c r="I143" s="352" t="s">
        <v>689</v>
      </c>
      <c r="J143" s="351"/>
      <c r="K143" s="361">
        <f t="shared" si="5"/>
        <v>0</v>
      </c>
      <c r="L143" s="361">
        <v>0</v>
      </c>
      <c r="M143" s="361"/>
      <c r="N143" s="361">
        <f t="shared" si="4"/>
        <v>0</v>
      </c>
      <c r="O143" s="361">
        <v>0</v>
      </c>
      <c r="P143" s="361"/>
    </row>
    <row r="144" spans="1:16">
      <c r="A144" s="177">
        <v>305</v>
      </c>
      <c r="B144" s="352">
        <v>100</v>
      </c>
      <c r="C144" s="352">
        <v>150</v>
      </c>
      <c r="D144" s="352">
        <v>400</v>
      </c>
      <c r="E144" s="352">
        <v>10</v>
      </c>
      <c r="F144" s="352">
        <v>0</v>
      </c>
      <c r="G144" s="356" t="s">
        <v>2464</v>
      </c>
      <c r="H144" s="356" t="s">
        <v>690</v>
      </c>
      <c r="I144" s="352"/>
      <c r="J144" s="352"/>
      <c r="K144" s="360">
        <f t="shared" si="5"/>
        <v>0</v>
      </c>
      <c r="L144" s="360">
        <v>0</v>
      </c>
      <c r="M144" s="360"/>
      <c r="N144" s="360">
        <f t="shared" si="4"/>
        <v>0</v>
      </c>
      <c r="O144" s="360">
        <v>0</v>
      </c>
      <c r="P144" s="360"/>
    </row>
    <row r="145" spans="1:16">
      <c r="A145" s="177">
        <v>305</v>
      </c>
      <c r="B145" s="352">
        <v>100</v>
      </c>
      <c r="C145" s="352">
        <v>150</v>
      </c>
      <c r="D145" s="352">
        <v>400</v>
      </c>
      <c r="E145" s="352">
        <v>20</v>
      </c>
      <c r="F145" s="352">
        <v>0</v>
      </c>
      <c r="G145" s="356" t="s">
        <v>2465</v>
      </c>
      <c r="H145" s="356" t="s">
        <v>691</v>
      </c>
      <c r="I145" s="352"/>
      <c r="J145" s="352"/>
      <c r="K145" s="360">
        <f t="shared" si="5"/>
        <v>0</v>
      </c>
      <c r="L145" s="360">
        <v>0</v>
      </c>
      <c r="M145" s="360"/>
      <c r="N145" s="360">
        <f t="shared" si="4"/>
        <v>0</v>
      </c>
      <c r="O145" s="360">
        <v>0</v>
      </c>
      <c r="P145" s="360"/>
    </row>
    <row r="146" spans="1:16">
      <c r="A146" s="177">
        <v>305</v>
      </c>
      <c r="B146" s="352">
        <v>100</v>
      </c>
      <c r="C146" s="352">
        <v>150</v>
      </c>
      <c r="D146" s="352">
        <v>400</v>
      </c>
      <c r="E146" s="352">
        <v>30</v>
      </c>
      <c r="F146" s="352">
        <v>0</v>
      </c>
      <c r="G146" s="356" t="s">
        <v>2466</v>
      </c>
      <c r="H146" s="356" t="s">
        <v>629</v>
      </c>
      <c r="I146" s="352"/>
      <c r="J146" s="352"/>
      <c r="K146" s="360">
        <f t="shared" si="5"/>
        <v>0</v>
      </c>
      <c r="L146" s="360">
        <v>0</v>
      </c>
      <c r="M146" s="360"/>
      <c r="N146" s="360">
        <f t="shared" si="4"/>
        <v>0</v>
      </c>
      <c r="O146" s="360">
        <v>0</v>
      </c>
      <c r="P146" s="360"/>
    </row>
    <row r="147" spans="1:16">
      <c r="A147" s="177">
        <v>305</v>
      </c>
      <c r="B147" s="352">
        <v>100</v>
      </c>
      <c r="C147" s="352">
        <v>150</v>
      </c>
      <c r="D147" s="352">
        <v>400</v>
      </c>
      <c r="E147" s="352">
        <v>40</v>
      </c>
      <c r="F147" s="352">
        <v>0</v>
      </c>
      <c r="G147" s="356" t="s">
        <v>2467</v>
      </c>
      <c r="H147" s="356" t="s">
        <v>630</v>
      </c>
      <c r="I147" s="352"/>
      <c r="J147" s="352"/>
      <c r="K147" s="360">
        <f t="shared" si="5"/>
        <v>0</v>
      </c>
      <c r="L147" s="360">
        <v>0</v>
      </c>
      <c r="M147" s="360"/>
      <c r="N147" s="360">
        <f t="shared" si="4"/>
        <v>0</v>
      </c>
      <c r="O147" s="360">
        <v>0</v>
      </c>
      <c r="P147" s="360"/>
    </row>
    <row r="148" spans="1:16">
      <c r="A148" s="177">
        <v>305</v>
      </c>
      <c r="B148" s="352">
        <v>100</v>
      </c>
      <c r="C148" s="352">
        <v>150</v>
      </c>
      <c r="D148" s="352">
        <v>400</v>
      </c>
      <c r="E148" s="352">
        <v>50</v>
      </c>
      <c r="F148" s="352">
        <v>0</v>
      </c>
      <c r="G148" s="356" t="s">
        <v>2468</v>
      </c>
      <c r="H148" s="356" t="s">
        <v>631</v>
      </c>
      <c r="I148" s="352"/>
      <c r="J148" s="352"/>
      <c r="K148" s="360">
        <f t="shared" si="5"/>
        <v>0</v>
      </c>
      <c r="L148" s="360">
        <v>0</v>
      </c>
      <c r="M148" s="360"/>
      <c r="N148" s="360">
        <f t="shared" si="4"/>
        <v>0</v>
      </c>
      <c r="O148" s="360">
        <v>0</v>
      </c>
      <c r="P148" s="360"/>
    </row>
    <row r="149" spans="1:16">
      <c r="A149" s="177">
        <v>305</v>
      </c>
      <c r="B149" s="352">
        <v>100</v>
      </c>
      <c r="C149" s="352">
        <v>150</v>
      </c>
      <c r="D149" s="352">
        <v>400</v>
      </c>
      <c r="E149" s="352">
        <v>60</v>
      </c>
      <c r="F149" s="352">
        <v>0</v>
      </c>
      <c r="G149" s="356" t="s">
        <v>2469</v>
      </c>
      <c r="H149" s="356" t="s">
        <v>634</v>
      </c>
      <c r="I149" s="352"/>
      <c r="J149" s="352"/>
      <c r="K149" s="360">
        <f t="shared" si="5"/>
        <v>0</v>
      </c>
      <c r="L149" s="360">
        <v>0</v>
      </c>
      <c r="M149" s="360"/>
      <c r="N149" s="360">
        <f t="shared" si="4"/>
        <v>0</v>
      </c>
      <c r="O149" s="360">
        <v>0</v>
      </c>
      <c r="P149" s="360"/>
    </row>
    <row r="150" spans="1:16">
      <c r="A150" s="177">
        <v>305</v>
      </c>
      <c r="B150" s="352">
        <v>100</v>
      </c>
      <c r="C150" s="352">
        <v>150</v>
      </c>
      <c r="D150" s="352">
        <v>400</v>
      </c>
      <c r="E150" s="352">
        <v>70</v>
      </c>
      <c r="F150" s="352">
        <v>0</v>
      </c>
      <c r="G150" s="356" t="s">
        <v>2470</v>
      </c>
      <c r="H150" s="356" t="s">
        <v>635</v>
      </c>
      <c r="I150" s="352"/>
      <c r="J150" s="352"/>
      <c r="K150" s="360">
        <f t="shared" si="5"/>
        <v>0</v>
      </c>
      <c r="L150" s="360">
        <v>0</v>
      </c>
      <c r="M150" s="360"/>
      <c r="N150" s="360">
        <f t="shared" si="4"/>
        <v>0</v>
      </c>
      <c r="O150" s="360">
        <v>0</v>
      </c>
      <c r="P150" s="360"/>
    </row>
    <row r="151" spans="1:16">
      <c r="A151" s="177">
        <v>305</v>
      </c>
      <c r="B151" s="352">
        <v>100</v>
      </c>
      <c r="C151" s="352">
        <v>150</v>
      </c>
      <c r="D151" s="352">
        <v>500</v>
      </c>
      <c r="E151" s="352">
        <v>0</v>
      </c>
      <c r="F151" s="352">
        <v>0</v>
      </c>
      <c r="G151" s="366" t="s">
        <v>2471</v>
      </c>
      <c r="H151" s="366" t="s">
        <v>692</v>
      </c>
      <c r="I151" s="352" t="s">
        <v>693</v>
      </c>
      <c r="J151" s="351"/>
      <c r="K151" s="361">
        <f t="shared" si="5"/>
        <v>0</v>
      </c>
      <c r="L151" s="361">
        <v>0</v>
      </c>
      <c r="M151" s="361"/>
      <c r="N151" s="361">
        <f t="shared" si="4"/>
        <v>0</v>
      </c>
      <c r="O151" s="361">
        <v>0</v>
      </c>
      <c r="P151" s="361"/>
    </row>
    <row r="152" spans="1:16" ht="25.5">
      <c r="A152" s="177">
        <v>305</v>
      </c>
      <c r="B152" s="352">
        <v>100</v>
      </c>
      <c r="C152" s="352">
        <v>150</v>
      </c>
      <c r="D152" s="352">
        <v>500</v>
      </c>
      <c r="E152" s="352">
        <v>10</v>
      </c>
      <c r="F152" s="352">
        <v>0</v>
      </c>
      <c r="G152" s="356" t="s">
        <v>2472</v>
      </c>
      <c r="H152" s="356" t="s">
        <v>694</v>
      </c>
      <c r="I152" s="352" t="s">
        <v>695</v>
      </c>
      <c r="J152" s="352"/>
      <c r="K152" s="360">
        <f t="shared" si="5"/>
        <v>0</v>
      </c>
      <c r="L152" s="360">
        <v>0</v>
      </c>
      <c r="M152" s="360"/>
      <c r="N152" s="360">
        <f t="shared" si="4"/>
        <v>0</v>
      </c>
      <c r="O152" s="360">
        <v>0</v>
      </c>
      <c r="P152" s="360"/>
    </row>
    <row r="153" spans="1:16" ht="38.25">
      <c r="A153" s="177">
        <v>305</v>
      </c>
      <c r="B153" s="352">
        <v>100</v>
      </c>
      <c r="C153" s="352">
        <v>150</v>
      </c>
      <c r="D153" s="352">
        <v>500</v>
      </c>
      <c r="E153" s="352">
        <v>15</v>
      </c>
      <c r="F153" s="352">
        <v>0</v>
      </c>
      <c r="G153" s="356" t="s">
        <v>2473</v>
      </c>
      <c r="H153" s="356" t="s">
        <v>696</v>
      </c>
      <c r="I153" s="352" t="s">
        <v>697</v>
      </c>
      <c r="J153" s="352"/>
      <c r="K153" s="360">
        <f t="shared" si="5"/>
        <v>0</v>
      </c>
      <c r="L153" s="360">
        <v>0</v>
      </c>
      <c r="M153" s="360"/>
      <c r="N153" s="360">
        <f t="shared" si="4"/>
        <v>0</v>
      </c>
      <c r="O153" s="360">
        <v>0</v>
      </c>
      <c r="P153" s="360"/>
    </row>
    <row r="154" spans="1:16" ht="25.5">
      <c r="A154" s="177">
        <v>305</v>
      </c>
      <c r="B154" s="352">
        <v>100</v>
      </c>
      <c r="C154" s="352">
        <v>150</v>
      </c>
      <c r="D154" s="352">
        <v>500</v>
      </c>
      <c r="E154" s="352">
        <v>20</v>
      </c>
      <c r="F154" s="352">
        <v>0</v>
      </c>
      <c r="G154" s="356" t="s">
        <v>2474</v>
      </c>
      <c r="H154" s="356" t="s">
        <v>698</v>
      </c>
      <c r="I154" s="352" t="s">
        <v>699</v>
      </c>
      <c r="J154" s="352"/>
      <c r="K154" s="360">
        <f t="shared" si="5"/>
        <v>0</v>
      </c>
      <c r="L154" s="360">
        <v>0</v>
      </c>
      <c r="M154" s="360"/>
      <c r="N154" s="360">
        <f t="shared" si="4"/>
        <v>0</v>
      </c>
      <c r="O154" s="360">
        <v>0</v>
      </c>
      <c r="P154" s="360"/>
    </row>
    <row r="155" spans="1:16" ht="25.5">
      <c r="A155" s="177">
        <v>305</v>
      </c>
      <c r="B155" s="352">
        <v>100</v>
      </c>
      <c r="C155" s="352">
        <v>150</v>
      </c>
      <c r="D155" s="352">
        <v>500</v>
      </c>
      <c r="E155" s="352">
        <v>25</v>
      </c>
      <c r="F155" s="352">
        <v>0</v>
      </c>
      <c r="G155" s="356" t="s">
        <v>2475</v>
      </c>
      <c r="H155" s="356" t="s">
        <v>700</v>
      </c>
      <c r="I155" s="352" t="s">
        <v>701</v>
      </c>
      <c r="J155" s="352"/>
      <c r="K155" s="360">
        <f t="shared" si="5"/>
        <v>0</v>
      </c>
      <c r="L155" s="360">
        <v>0</v>
      </c>
      <c r="M155" s="360"/>
      <c r="N155" s="360">
        <f t="shared" si="4"/>
        <v>0</v>
      </c>
      <c r="O155" s="360">
        <v>0</v>
      </c>
      <c r="P155" s="360"/>
    </row>
    <row r="156" spans="1:16" ht="25.5">
      <c r="A156" s="177">
        <v>305</v>
      </c>
      <c r="B156" s="352">
        <v>100</v>
      </c>
      <c r="C156" s="352">
        <v>150</v>
      </c>
      <c r="D156" s="352">
        <v>500</v>
      </c>
      <c r="E156" s="352">
        <v>30</v>
      </c>
      <c r="F156" s="352">
        <v>0</v>
      </c>
      <c r="G156" s="356" t="s">
        <v>2476</v>
      </c>
      <c r="H156" s="356" t="s">
        <v>702</v>
      </c>
      <c r="I156" s="352" t="s">
        <v>703</v>
      </c>
      <c r="J156" s="352"/>
      <c r="K156" s="360">
        <f t="shared" si="5"/>
        <v>0</v>
      </c>
      <c r="L156" s="360">
        <v>0</v>
      </c>
      <c r="M156" s="360"/>
      <c r="N156" s="360">
        <f t="shared" si="4"/>
        <v>0</v>
      </c>
      <c r="O156" s="360">
        <v>0</v>
      </c>
      <c r="P156" s="360"/>
    </row>
    <row r="157" spans="1:16" ht="25.5">
      <c r="A157" s="177">
        <v>305</v>
      </c>
      <c r="B157" s="352">
        <v>100</v>
      </c>
      <c r="C157" s="352">
        <v>150</v>
      </c>
      <c r="D157" s="352">
        <v>500</v>
      </c>
      <c r="E157" s="352">
        <v>35</v>
      </c>
      <c r="F157" s="352">
        <v>0</v>
      </c>
      <c r="G157" s="356" t="s">
        <v>2477</v>
      </c>
      <c r="H157" s="356" t="s">
        <v>704</v>
      </c>
      <c r="I157" s="352" t="s">
        <v>705</v>
      </c>
      <c r="J157" s="352"/>
      <c r="K157" s="360">
        <f t="shared" si="5"/>
        <v>0</v>
      </c>
      <c r="L157" s="360">
        <v>0</v>
      </c>
      <c r="M157" s="360"/>
      <c r="N157" s="360">
        <f t="shared" si="4"/>
        <v>0</v>
      </c>
      <c r="O157" s="360">
        <v>0</v>
      </c>
      <c r="P157" s="360"/>
    </row>
    <row r="158" spans="1:16" ht="25.5">
      <c r="A158" s="177">
        <v>305</v>
      </c>
      <c r="B158" s="352">
        <v>100</v>
      </c>
      <c r="C158" s="352">
        <v>150</v>
      </c>
      <c r="D158" s="352">
        <v>500</v>
      </c>
      <c r="E158" s="352">
        <v>40</v>
      </c>
      <c r="F158" s="352">
        <v>0</v>
      </c>
      <c r="G158" s="356" t="s">
        <v>2478</v>
      </c>
      <c r="H158" s="356" t="s">
        <v>706</v>
      </c>
      <c r="I158" s="352" t="s">
        <v>707</v>
      </c>
      <c r="J158" s="352"/>
      <c r="K158" s="360">
        <f t="shared" si="5"/>
        <v>0</v>
      </c>
      <c r="L158" s="360">
        <v>0</v>
      </c>
      <c r="M158" s="360"/>
      <c r="N158" s="360">
        <f t="shared" si="4"/>
        <v>0</v>
      </c>
      <c r="O158" s="360">
        <v>0</v>
      </c>
      <c r="P158" s="360"/>
    </row>
    <row r="159" spans="1:16" ht="25.5">
      <c r="A159" s="177">
        <v>305</v>
      </c>
      <c r="B159" s="352">
        <v>100</v>
      </c>
      <c r="C159" s="352">
        <v>150</v>
      </c>
      <c r="D159" s="352">
        <v>500</v>
      </c>
      <c r="E159" s="352">
        <v>45</v>
      </c>
      <c r="F159" s="352">
        <v>0</v>
      </c>
      <c r="G159" s="356" t="s">
        <v>2479</v>
      </c>
      <c r="H159" s="356" t="s">
        <v>708</v>
      </c>
      <c r="I159" s="352" t="s">
        <v>709</v>
      </c>
      <c r="J159" s="352"/>
      <c r="K159" s="360">
        <f t="shared" si="5"/>
        <v>0</v>
      </c>
      <c r="L159" s="360">
        <v>0</v>
      </c>
      <c r="M159" s="360"/>
      <c r="N159" s="360">
        <f t="shared" si="4"/>
        <v>0</v>
      </c>
      <c r="O159" s="360">
        <v>0</v>
      </c>
      <c r="P159" s="360"/>
    </row>
    <row r="160" spans="1:16" ht="25.5">
      <c r="A160" s="177">
        <v>305</v>
      </c>
      <c r="B160" s="352">
        <v>100</v>
      </c>
      <c r="C160" s="352">
        <v>150</v>
      </c>
      <c r="D160" s="352">
        <v>600</v>
      </c>
      <c r="E160" s="352">
        <v>0</v>
      </c>
      <c r="F160" s="352">
        <v>0</v>
      </c>
      <c r="G160" s="356" t="s">
        <v>2480</v>
      </c>
      <c r="H160" s="356" t="s">
        <v>710</v>
      </c>
      <c r="I160" s="352" t="s">
        <v>711</v>
      </c>
      <c r="J160" s="352"/>
      <c r="K160" s="360">
        <f t="shared" si="5"/>
        <v>0</v>
      </c>
      <c r="L160" s="360">
        <v>0</v>
      </c>
      <c r="M160" s="360"/>
      <c r="N160" s="360">
        <f t="shared" si="4"/>
        <v>0</v>
      </c>
      <c r="O160" s="360">
        <v>0</v>
      </c>
      <c r="P160" s="360"/>
    </row>
    <row r="161" spans="1:16" ht="51">
      <c r="A161" s="177">
        <v>305</v>
      </c>
      <c r="B161" s="352">
        <v>100</v>
      </c>
      <c r="C161" s="352">
        <v>150</v>
      </c>
      <c r="D161" s="352">
        <v>700</v>
      </c>
      <c r="E161" s="352">
        <v>0</v>
      </c>
      <c r="F161" s="352">
        <v>0</v>
      </c>
      <c r="G161" s="356" t="s">
        <v>2481</v>
      </c>
      <c r="H161" s="356" t="s">
        <v>712</v>
      </c>
      <c r="I161" s="352" t="s">
        <v>713</v>
      </c>
      <c r="J161" s="352"/>
      <c r="K161" s="360">
        <f t="shared" si="5"/>
        <v>0</v>
      </c>
      <c r="L161" s="360">
        <v>0</v>
      </c>
      <c r="M161" s="360"/>
      <c r="N161" s="360">
        <f t="shared" si="4"/>
        <v>0</v>
      </c>
      <c r="O161" s="360">
        <v>0</v>
      </c>
      <c r="P161" s="360"/>
    </row>
    <row r="162" spans="1:16">
      <c r="A162" s="177">
        <v>305</v>
      </c>
      <c r="B162" s="352">
        <v>100</v>
      </c>
      <c r="C162" s="352">
        <v>200</v>
      </c>
      <c r="D162" s="352">
        <v>0</v>
      </c>
      <c r="E162" s="352">
        <v>0</v>
      </c>
      <c r="F162" s="352">
        <v>0</v>
      </c>
      <c r="G162" s="366" t="s">
        <v>2482</v>
      </c>
      <c r="H162" s="366" t="s">
        <v>714</v>
      </c>
      <c r="I162" s="358" t="s">
        <v>715</v>
      </c>
      <c r="J162" s="359"/>
      <c r="K162" s="361">
        <f t="shared" si="5"/>
        <v>0</v>
      </c>
      <c r="L162" s="361">
        <v>0</v>
      </c>
      <c r="M162" s="361"/>
      <c r="N162" s="361">
        <f t="shared" si="4"/>
        <v>0</v>
      </c>
      <c r="O162" s="361">
        <v>0</v>
      </c>
      <c r="P162" s="361"/>
    </row>
    <row r="163" spans="1:16" ht="25.5">
      <c r="A163" s="177">
        <v>305</v>
      </c>
      <c r="B163" s="352">
        <v>100</v>
      </c>
      <c r="C163" s="352">
        <v>200</v>
      </c>
      <c r="D163" s="352">
        <v>100</v>
      </c>
      <c r="E163" s="352">
        <v>0</v>
      </c>
      <c r="F163" s="352">
        <v>0</v>
      </c>
      <c r="G163" s="356" t="s">
        <v>2483</v>
      </c>
      <c r="H163" s="356" t="s">
        <v>673</v>
      </c>
      <c r="I163" s="358" t="s">
        <v>716</v>
      </c>
      <c r="J163" s="358" t="s">
        <v>1532</v>
      </c>
      <c r="K163" s="360">
        <f t="shared" si="5"/>
        <v>0</v>
      </c>
      <c r="L163" s="360">
        <v>0</v>
      </c>
      <c r="M163" s="360"/>
      <c r="N163" s="360">
        <f t="shared" si="4"/>
        <v>0</v>
      </c>
      <c r="O163" s="360">
        <v>0</v>
      </c>
      <c r="P163" s="360"/>
    </row>
    <row r="164" spans="1:16">
      <c r="A164" s="177">
        <v>305</v>
      </c>
      <c r="B164" s="352">
        <v>100</v>
      </c>
      <c r="C164" s="352">
        <v>200</v>
      </c>
      <c r="D164" s="352">
        <v>200</v>
      </c>
      <c r="E164" s="352">
        <v>0</v>
      </c>
      <c r="F164" s="352">
        <v>0</v>
      </c>
      <c r="G164" s="356" t="s">
        <v>2484</v>
      </c>
      <c r="H164" s="356" t="s">
        <v>679</v>
      </c>
      <c r="I164" s="352" t="s">
        <v>717</v>
      </c>
      <c r="J164" s="352"/>
      <c r="K164" s="360">
        <f t="shared" si="5"/>
        <v>0</v>
      </c>
      <c r="L164" s="360">
        <v>0</v>
      </c>
      <c r="M164" s="360"/>
      <c r="N164" s="360">
        <f t="shared" si="4"/>
        <v>0</v>
      </c>
      <c r="O164" s="360">
        <v>0</v>
      </c>
      <c r="P164" s="360"/>
    </row>
    <row r="165" spans="1:16" ht="25.5">
      <c r="A165" s="177">
        <v>305</v>
      </c>
      <c r="B165" s="352">
        <v>100</v>
      </c>
      <c r="C165" s="352">
        <v>200</v>
      </c>
      <c r="D165" s="352">
        <v>300</v>
      </c>
      <c r="E165" s="352">
        <v>0</v>
      </c>
      <c r="F165" s="352">
        <v>0</v>
      </c>
      <c r="G165" s="356" t="s">
        <v>2485</v>
      </c>
      <c r="H165" s="356" t="s">
        <v>718</v>
      </c>
      <c r="I165" s="352" t="s">
        <v>719</v>
      </c>
      <c r="J165" s="352" t="s">
        <v>1581</v>
      </c>
      <c r="K165" s="360">
        <f t="shared" si="5"/>
        <v>0</v>
      </c>
      <c r="L165" s="360">
        <v>0</v>
      </c>
      <c r="M165" s="360"/>
      <c r="N165" s="360">
        <f t="shared" si="4"/>
        <v>0</v>
      </c>
      <c r="O165" s="360">
        <v>0</v>
      </c>
      <c r="P165" s="360"/>
    </row>
    <row r="166" spans="1:16">
      <c r="A166" s="177">
        <v>305</v>
      </c>
      <c r="B166" s="352">
        <v>100</v>
      </c>
      <c r="C166" s="352">
        <v>200</v>
      </c>
      <c r="D166" s="352">
        <v>400</v>
      </c>
      <c r="E166" s="352">
        <v>0</v>
      </c>
      <c r="F166" s="352">
        <v>0</v>
      </c>
      <c r="G166" s="366" t="s">
        <v>2486</v>
      </c>
      <c r="H166" s="366" t="s">
        <v>720</v>
      </c>
      <c r="I166" s="352" t="s">
        <v>721</v>
      </c>
      <c r="J166" s="351"/>
      <c r="K166" s="361">
        <f t="shared" si="5"/>
        <v>0</v>
      </c>
      <c r="L166" s="361">
        <v>0</v>
      </c>
      <c r="M166" s="361"/>
      <c r="N166" s="361">
        <f t="shared" si="4"/>
        <v>0</v>
      </c>
      <c r="O166" s="361">
        <v>0</v>
      </c>
      <c r="P166" s="361"/>
    </row>
    <row r="167" spans="1:16" ht="25.5">
      <c r="A167" s="177">
        <v>305</v>
      </c>
      <c r="B167" s="352">
        <v>100</v>
      </c>
      <c r="C167" s="352">
        <v>200</v>
      </c>
      <c r="D167" s="352">
        <v>400</v>
      </c>
      <c r="E167" s="352">
        <v>10</v>
      </c>
      <c r="F167" s="352">
        <v>0</v>
      </c>
      <c r="G167" s="356" t="s">
        <v>2487</v>
      </c>
      <c r="H167" s="356" t="s">
        <v>722</v>
      </c>
      <c r="I167" s="352"/>
      <c r="J167" s="352"/>
      <c r="K167" s="360">
        <f t="shared" si="5"/>
        <v>0</v>
      </c>
      <c r="L167" s="360">
        <v>0</v>
      </c>
      <c r="M167" s="360"/>
      <c r="N167" s="360">
        <f t="shared" si="4"/>
        <v>0</v>
      </c>
      <c r="O167" s="360">
        <v>0</v>
      </c>
      <c r="P167" s="360"/>
    </row>
    <row r="168" spans="1:16" ht="25.5">
      <c r="A168" s="177">
        <v>305</v>
      </c>
      <c r="B168" s="352">
        <v>100</v>
      </c>
      <c r="C168" s="352">
        <v>200</v>
      </c>
      <c r="D168" s="352">
        <v>400</v>
      </c>
      <c r="E168" s="352">
        <v>20</v>
      </c>
      <c r="F168" s="352">
        <v>0</v>
      </c>
      <c r="G168" s="356" t="s">
        <v>2488</v>
      </c>
      <c r="H168" s="356" t="s">
        <v>723</v>
      </c>
      <c r="I168" s="352"/>
      <c r="J168" s="352"/>
      <c r="K168" s="360">
        <f t="shared" si="5"/>
        <v>0</v>
      </c>
      <c r="L168" s="360">
        <v>0</v>
      </c>
      <c r="M168" s="360"/>
      <c r="N168" s="360">
        <f t="shared" si="4"/>
        <v>0</v>
      </c>
      <c r="O168" s="360">
        <v>0</v>
      </c>
      <c r="P168" s="360"/>
    </row>
    <row r="169" spans="1:16">
      <c r="A169" s="177">
        <v>305</v>
      </c>
      <c r="B169" s="352">
        <v>100</v>
      </c>
      <c r="C169" s="352">
        <v>200</v>
      </c>
      <c r="D169" s="352">
        <v>500</v>
      </c>
      <c r="E169" s="352">
        <v>0</v>
      </c>
      <c r="F169" s="352">
        <v>0</v>
      </c>
      <c r="G169" s="366" t="s">
        <v>2489</v>
      </c>
      <c r="H169" s="366" t="s">
        <v>724</v>
      </c>
      <c r="I169" s="352" t="s">
        <v>725</v>
      </c>
      <c r="J169" s="351"/>
      <c r="K169" s="361">
        <f t="shared" si="5"/>
        <v>0</v>
      </c>
      <c r="L169" s="361">
        <v>0</v>
      </c>
      <c r="M169" s="361"/>
      <c r="N169" s="361">
        <f t="shared" si="4"/>
        <v>0</v>
      </c>
      <c r="O169" s="361">
        <v>0</v>
      </c>
      <c r="P169" s="361"/>
    </row>
    <row r="170" spans="1:16" ht="25.5">
      <c r="A170" s="177">
        <v>305</v>
      </c>
      <c r="B170" s="352">
        <v>100</v>
      </c>
      <c r="C170" s="352">
        <v>200</v>
      </c>
      <c r="D170" s="352">
        <v>500</v>
      </c>
      <c r="E170" s="352">
        <v>10</v>
      </c>
      <c r="F170" s="352">
        <v>0</v>
      </c>
      <c r="G170" s="356" t="s">
        <v>2490</v>
      </c>
      <c r="H170" s="356" t="s">
        <v>722</v>
      </c>
      <c r="I170" s="352"/>
      <c r="J170" s="352"/>
      <c r="K170" s="360">
        <f t="shared" si="5"/>
        <v>0</v>
      </c>
      <c r="L170" s="360">
        <v>0</v>
      </c>
      <c r="M170" s="360"/>
      <c r="N170" s="360">
        <f t="shared" si="4"/>
        <v>0</v>
      </c>
      <c r="O170" s="360">
        <v>0</v>
      </c>
      <c r="P170" s="360"/>
    </row>
    <row r="171" spans="1:16" ht="25.5">
      <c r="A171" s="177">
        <v>305</v>
      </c>
      <c r="B171" s="352">
        <v>100</v>
      </c>
      <c r="C171" s="352">
        <v>200</v>
      </c>
      <c r="D171" s="352">
        <v>500</v>
      </c>
      <c r="E171" s="352">
        <v>20</v>
      </c>
      <c r="F171" s="352">
        <v>0</v>
      </c>
      <c r="G171" s="356" t="s">
        <v>2491</v>
      </c>
      <c r="H171" s="356" t="s">
        <v>723</v>
      </c>
      <c r="I171" s="352"/>
      <c r="J171" s="352"/>
      <c r="K171" s="360">
        <f t="shared" si="5"/>
        <v>0</v>
      </c>
      <c r="L171" s="360">
        <v>0</v>
      </c>
      <c r="M171" s="360"/>
      <c r="N171" s="360">
        <f t="shared" si="4"/>
        <v>0</v>
      </c>
      <c r="O171" s="360">
        <v>0</v>
      </c>
      <c r="P171" s="360"/>
    </row>
    <row r="172" spans="1:16">
      <c r="A172" s="177">
        <v>305</v>
      </c>
      <c r="B172" s="352">
        <v>100</v>
      </c>
      <c r="C172" s="352">
        <v>250</v>
      </c>
      <c r="D172" s="352">
        <v>0</v>
      </c>
      <c r="E172" s="352">
        <v>0</v>
      </c>
      <c r="F172" s="352">
        <v>0</v>
      </c>
      <c r="G172" s="357" t="s">
        <v>2492</v>
      </c>
      <c r="H172" s="357" t="s">
        <v>726</v>
      </c>
      <c r="I172" s="358" t="s">
        <v>727</v>
      </c>
      <c r="J172" s="359"/>
      <c r="K172" s="361">
        <f t="shared" si="5"/>
        <v>0</v>
      </c>
      <c r="L172" s="361">
        <v>0</v>
      </c>
      <c r="M172" s="361"/>
      <c r="N172" s="361">
        <f t="shared" si="4"/>
        <v>0</v>
      </c>
      <c r="O172" s="361">
        <v>0</v>
      </c>
      <c r="P172" s="361"/>
    </row>
    <row r="173" spans="1:16" ht="25.5">
      <c r="A173" s="177">
        <v>305</v>
      </c>
      <c r="B173" s="352">
        <v>100</v>
      </c>
      <c r="C173" s="352">
        <v>250</v>
      </c>
      <c r="D173" s="352">
        <v>100</v>
      </c>
      <c r="E173" s="352">
        <v>0</v>
      </c>
      <c r="F173" s="352">
        <v>0</v>
      </c>
      <c r="G173" s="356" t="s">
        <v>2493</v>
      </c>
      <c r="H173" s="356" t="s">
        <v>728</v>
      </c>
      <c r="I173" s="358" t="s">
        <v>729</v>
      </c>
      <c r="J173" s="358" t="s">
        <v>1532</v>
      </c>
      <c r="K173" s="360">
        <f t="shared" si="5"/>
        <v>0</v>
      </c>
      <c r="L173" s="360">
        <v>0</v>
      </c>
      <c r="M173" s="360"/>
      <c r="N173" s="360">
        <f t="shared" si="4"/>
        <v>0</v>
      </c>
      <c r="O173" s="360">
        <v>0</v>
      </c>
      <c r="P173" s="360"/>
    </row>
    <row r="174" spans="1:16">
      <c r="A174" s="177">
        <v>305</v>
      </c>
      <c r="B174" s="352">
        <v>100</v>
      </c>
      <c r="C174" s="352">
        <v>250</v>
      </c>
      <c r="D174" s="352">
        <v>200</v>
      </c>
      <c r="E174" s="352">
        <v>0</v>
      </c>
      <c r="F174" s="352">
        <v>0</v>
      </c>
      <c r="G174" s="356" t="s">
        <v>2494</v>
      </c>
      <c r="H174" s="356" t="s">
        <v>679</v>
      </c>
      <c r="I174" s="352" t="s">
        <v>730</v>
      </c>
      <c r="J174" s="352"/>
      <c r="K174" s="360">
        <f t="shared" si="5"/>
        <v>0</v>
      </c>
      <c r="L174" s="360">
        <v>0</v>
      </c>
      <c r="M174" s="360"/>
      <c r="N174" s="360">
        <f t="shared" si="4"/>
        <v>0</v>
      </c>
      <c r="O174" s="360">
        <v>0</v>
      </c>
      <c r="P174" s="360"/>
    </row>
    <row r="175" spans="1:16">
      <c r="A175" s="177">
        <v>305</v>
      </c>
      <c r="B175" s="352">
        <v>100</v>
      </c>
      <c r="C175" s="352">
        <v>250</v>
      </c>
      <c r="D175" s="352">
        <v>300</v>
      </c>
      <c r="E175" s="352">
        <v>0</v>
      </c>
      <c r="F175" s="352">
        <v>0</v>
      </c>
      <c r="G175" s="356" t="s">
        <v>2495</v>
      </c>
      <c r="H175" s="356" t="s">
        <v>669</v>
      </c>
      <c r="I175" s="352" t="s">
        <v>731</v>
      </c>
      <c r="J175" s="352" t="s">
        <v>1577</v>
      </c>
      <c r="K175" s="360">
        <f t="shared" si="5"/>
        <v>0</v>
      </c>
      <c r="L175" s="360">
        <v>0</v>
      </c>
      <c r="M175" s="360"/>
      <c r="N175" s="360">
        <f t="shared" si="4"/>
        <v>0</v>
      </c>
      <c r="O175" s="360">
        <v>0</v>
      </c>
      <c r="P175" s="360"/>
    </row>
    <row r="176" spans="1:16">
      <c r="A176" s="177">
        <v>305</v>
      </c>
      <c r="B176" s="352">
        <v>100</v>
      </c>
      <c r="C176" s="352">
        <v>250</v>
      </c>
      <c r="D176" s="352">
        <v>400</v>
      </c>
      <c r="E176" s="352">
        <v>0</v>
      </c>
      <c r="F176" s="352">
        <v>0</v>
      </c>
      <c r="G176" s="366" t="s">
        <v>2496</v>
      </c>
      <c r="H176" s="366" t="s">
        <v>732</v>
      </c>
      <c r="I176" s="352" t="s">
        <v>733</v>
      </c>
      <c r="J176" s="351"/>
      <c r="K176" s="361">
        <f t="shared" si="5"/>
        <v>0</v>
      </c>
      <c r="L176" s="361">
        <v>0</v>
      </c>
      <c r="M176" s="361"/>
      <c r="N176" s="361">
        <f t="shared" si="4"/>
        <v>0</v>
      </c>
      <c r="O176" s="361">
        <v>0</v>
      </c>
      <c r="P176" s="361"/>
    </row>
    <row r="177" spans="1:16">
      <c r="A177" s="177">
        <v>305</v>
      </c>
      <c r="B177" s="352">
        <v>100</v>
      </c>
      <c r="C177" s="352">
        <v>250</v>
      </c>
      <c r="D177" s="352">
        <v>400</v>
      </c>
      <c r="E177" s="352">
        <v>10</v>
      </c>
      <c r="F177" s="352">
        <v>0</v>
      </c>
      <c r="G177" s="356" t="s">
        <v>2497</v>
      </c>
      <c r="H177" s="356" t="s">
        <v>734</v>
      </c>
      <c r="I177" s="352"/>
      <c r="J177" s="352"/>
      <c r="K177" s="360">
        <f t="shared" si="5"/>
        <v>0</v>
      </c>
      <c r="L177" s="360">
        <v>0</v>
      </c>
      <c r="M177" s="360"/>
      <c r="N177" s="360">
        <f t="shared" si="4"/>
        <v>0</v>
      </c>
      <c r="O177" s="360">
        <v>0</v>
      </c>
      <c r="P177" s="360"/>
    </row>
    <row r="178" spans="1:16">
      <c r="A178" s="177">
        <v>305</v>
      </c>
      <c r="B178" s="352">
        <v>100</v>
      </c>
      <c r="C178" s="352">
        <v>250</v>
      </c>
      <c r="D178" s="352">
        <v>400</v>
      </c>
      <c r="E178" s="352">
        <v>20</v>
      </c>
      <c r="F178" s="352">
        <v>0</v>
      </c>
      <c r="G178" s="356" t="s">
        <v>2498</v>
      </c>
      <c r="H178" s="356" t="s">
        <v>735</v>
      </c>
      <c r="I178" s="352"/>
      <c r="J178" s="352"/>
      <c r="K178" s="360">
        <f t="shared" si="5"/>
        <v>0</v>
      </c>
      <c r="L178" s="360">
        <v>0</v>
      </c>
      <c r="M178" s="360"/>
      <c r="N178" s="360">
        <f t="shared" si="4"/>
        <v>0</v>
      </c>
      <c r="O178" s="360">
        <v>0</v>
      </c>
      <c r="P178" s="360"/>
    </row>
    <row r="179" spans="1:16">
      <c r="A179" s="177">
        <v>305</v>
      </c>
      <c r="B179" s="352">
        <v>100</v>
      </c>
      <c r="C179" s="352">
        <v>250</v>
      </c>
      <c r="D179" s="352">
        <v>400</v>
      </c>
      <c r="E179" s="352">
        <v>90</v>
      </c>
      <c r="F179" s="352">
        <v>0</v>
      </c>
      <c r="G179" s="356" t="s">
        <v>2500</v>
      </c>
      <c r="H179" s="356" t="s">
        <v>737</v>
      </c>
      <c r="I179" s="364"/>
      <c r="J179" s="364"/>
      <c r="K179" s="360">
        <f t="shared" si="5"/>
        <v>0</v>
      </c>
      <c r="L179" s="360">
        <v>0</v>
      </c>
      <c r="M179" s="360"/>
      <c r="N179" s="360">
        <f t="shared" si="4"/>
        <v>0</v>
      </c>
      <c r="O179" s="360">
        <v>0</v>
      </c>
      <c r="P179" s="360"/>
    </row>
    <row r="180" spans="1:16">
      <c r="A180" s="177">
        <v>305</v>
      </c>
      <c r="B180" s="352">
        <v>100</v>
      </c>
      <c r="C180" s="352">
        <v>300</v>
      </c>
      <c r="D180" s="352">
        <v>0</v>
      </c>
      <c r="E180" s="352">
        <v>0</v>
      </c>
      <c r="F180" s="352">
        <v>0</v>
      </c>
      <c r="G180" s="357" t="s">
        <v>2501</v>
      </c>
      <c r="H180" s="357" t="s">
        <v>738</v>
      </c>
      <c r="I180" s="358" t="s">
        <v>739</v>
      </c>
      <c r="J180" s="359" t="s">
        <v>1532</v>
      </c>
      <c r="K180" s="361">
        <f t="shared" si="5"/>
        <v>0</v>
      </c>
      <c r="L180" s="361">
        <v>0</v>
      </c>
      <c r="M180" s="361"/>
      <c r="N180" s="361">
        <f t="shared" si="4"/>
        <v>0</v>
      </c>
      <c r="O180" s="361">
        <v>0</v>
      </c>
      <c r="P180" s="361"/>
    </row>
    <row r="181" spans="1:16" ht="25.5">
      <c r="A181" s="177">
        <v>305</v>
      </c>
      <c r="B181" s="352">
        <v>100</v>
      </c>
      <c r="C181" s="352">
        <v>300</v>
      </c>
      <c r="D181" s="352">
        <v>100</v>
      </c>
      <c r="E181" s="352">
        <v>0</v>
      </c>
      <c r="F181" s="352">
        <v>0</v>
      </c>
      <c r="G181" s="356" t="s">
        <v>2502</v>
      </c>
      <c r="H181" s="356" t="s">
        <v>673</v>
      </c>
      <c r="I181" s="358" t="s">
        <v>739</v>
      </c>
      <c r="J181" s="358" t="s">
        <v>1532</v>
      </c>
      <c r="K181" s="360">
        <f t="shared" si="5"/>
        <v>0</v>
      </c>
      <c r="L181" s="360">
        <v>0</v>
      </c>
      <c r="M181" s="360"/>
      <c r="N181" s="360">
        <f t="shared" si="4"/>
        <v>0</v>
      </c>
      <c r="O181" s="360">
        <v>0</v>
      </c>
      <c r="P181" s="360"/>
    </row>
    <row r="182" spans="1:16">
      <c r="A182" s="177">
        <v>305</v>
      </c>
      <c r="B182" s="352">
        <v>100</v>
      </c>
      <c r="C182" s="352">
        <v>300</v>
      </c>
      <c r="D182" s="352">
        <v>200</v>
      </c>
      <c r="E182" s="352">
        <v>0</v>
      </c>
      <c r="F182" s="352">
        <v>0</v>
      </c>
      <c r="G182" s="356" t="s">
        <v>2503</v>
      </c>
      <c r="H182" s="356" t="s">
        <v>679</v>
      </c>
      <c r="I182" s="352" t="s">
        <v>740</v>
      </c>
      <c r="J182" s="352"/>
      <c r="K182" s="360">
        <f t="shared" si="5"/>
        <v>0</v>
      </c>
      <c r="L182" s="360">
        <v>0</v>
      </c>
      <c r="M182" s="360"/>
      <c r="N182" s="360">
        <f t="shared" si="4"/>
        <v>0</v>
      </c>
      <c r="O182" s="360">
        <v>0</v>
      </c>
      <c r="P182" s="360"/>
    </row>
    <row r="183" spans="1:16">
      <c r="A183" s="177">
        <v>305</v>
      </c>
      <c r="B183" s="352">
        <v>100</v>
      </c>
      <c r="C183" s="352">
        <v>300</v>
      </c>
      <c r="D183" s="352">
        <v>300</v>
      </c>
      <c r="E183" s="352">
        <v>0</v>
      </c>
      <c r="F183" s="352">
        <v>0</v>
      </c>
      <c r="G183" s="356" t="s">
        <v>2504</v>
      </c>
      <c r="H183" s="356" t="s">
        <v>669</v>
      </c>
      <c r="I183" s="352" t="s">
        <v>741</v>
      </c>
      <c r="J183" s="352" t="s">
        <v>1577</v>
      </c>
      <c r="K183" s="360">
        <f t="shared" si="5"/>
        <v>0</v>
      </c>
      <c r="L183" s="360">
        <v>0</v>
      </c>
      <c r="M183" s="360"/>
      <c r="N183" s="360">
        <f t="shared" si="4"/>
        <v>0</v>
      </c>
      <c r="O183" s="360">
        <v>0</v>
      </c>
      <c r="P183" s="360"/>
    </row>
    <row r="184" spans="1:16">
      <c r="A184" s="177">
        <v>305</v>
      </c>
      <c r="B184" s="352">
        <v>100</v>
      </c>
      <c r="C184" s="352">
        <v>300</v>
      </c>
      <c r="D184" s="352">
        <v>400</v>
      </c>
      <c r="E184" s="352">
        <v>0</v>
      </c>
      <c r="F184" s="352">
        <v>0</v>
      </c>
      <c r="G184" s="357" t="s">
        <v>2505</v>
      </c>
      <c r="H184" s="357" t="s">
        <v>692</v>
      </c>
      <c r="I184" s="352" t="s">
        <v>742</v>
      </c>
      <c r="J184" s="351"/>
      <c r="K184" s="361">
        <f t="shared" si="5"/>
        <v>0</v>
      </c>
      <c r="L184" s="361">
        <v>0</v>
      </c>
      <c r="M184" s="361"/>
      <c r="N184" s="361">
        <f t="shared" si="4"/>
        <v>0</v>
      </c>
      <c r="O184" s="361">
        <v>0</v>
      </c>
      <c r="P184" s="361"/>
    </row>
    <row r="185" spans="1:16" ht="25.5">
      <c r="A185" s="177">
        <v>305</v>
      </c>
      <c r="B185" s="352">
        <v>100</v>
      </c>
      <c r="C185" s="352">
        <v>300</v>
      </c>
      <c r="D185" s="352">
        <v>400</v>
      </c>
      <c r="E185" s="352">
        <v>10</v>
      </c>
      <c r="F185" s="352">
        <v>0</v>
      </c>
      <c r="G185" s="356" t="s">
        <v>2506</v>
      </c>
      <c r="H185" s="356" t="s">
        <v>743</v>
      </c>
      <c r="I185" s="352"/>
      <c r="J185" s="352"/>
      <c r="K185" s="360">
        <f t="shared" si="5"/>
        <v>0</v>
      </c>
      <c r="L185" s="360">
        <v>0</v>
      </c>
      <c r="M185" s="360"/>
      <c r="N185" s="360">
        <f t="shared" si="4"/>
        <v>0</v>
      </c>
      <c r="O185" s="360">
        <v>0</v>
      </c>
      <c r="P185" s="360"/>
    </row>
    <row r="186" spans="1:16">
      <c r="A186" s="177">
        <v>305</v>
      </c>
      <c r="B186" s="352">
        <v>100</v>
      </c>
      <c r="C186" s="352">
        <v>300</v>
      </c>
      <c r="D186" s="352">
        <v>400</v>
      </c>
      <c r="E186" s="352">
        <v>20</v>
      </c>
      <c r="F186" s="352">
        <v>0</v>
      </c>
      <c r="G186" s="356" t="s">
        <v>2507</v>
      </c>
      <c r="H186" s="356" t="s">
        <v>744</v>
      </c>
      <c r="I186" s="352"/>
      <c r="J186" s="352"/>
      <c r="K186" s="360">
        <f t="shared" si="5"/>
        <v>0</v>
      </c>
      <c r="L186" s="360">
        <v>0</v>
      </c>
      <c r="M186" s="360"/>
      <c r="N186" s="360">
        <f t="shared" si="4"/>
        <v>0</v>
      </c>
      <c r="O186" s="360">
        <v>0</v>
      </c>
      <c r="P186" s="360"/>
    </row>
    <row r="187" spans="1:16">
      <c r="A187" s="177">
        <v>305</v>
      </c>
      <c r="B187" s="352">
        <v>100</v>
      </c>
      <c r="C187" s="352">
        <v>350</v>
      </c>
      <c r="D187" s="352">
        <v>0</v>
      </c>
      <c r="E187" s="352">
        <v>0</v>
      </c>
      <c r="F187" s="352">
        <v>0</v>
      </c>
      <c r="G187" s="357" t="s">
        <v>2508</v>
      </c>
      <c r="H187" s="357" t="s">
        <v>745</v>
      </c>
      <c r="I187" s="352" t="s">
        <v>746</v>
      </c>
      <c r="J187" s="351"/>
      <c r="K187" s="361">
        <f t="shared" si="5"/>
        <v>0</v>
      </c>
      <c r="L187" s="361">
        <v>0</v>
      </c>
      <c r="M187" s="361"/>
      <c r="N187" s="361">
        <f t="shared" si="4"/>
        <v>0</v>
      </c>
      <c r="O187" s="361">
        <v>0</v>
      </c>
      <c r="P187" s="361"/>
    </row>
    <row r="188" spans="1:16">
      <c r="A188" s="177">
        <v>305</v>
      </c>
      <c r="B188" s="352">
        <v>100</v>
      </c>
      <c r="C188" s="352">
        <v>350</v>
      </c>
      <c r="D188" s="352">
        <v>100</v>
      </c>
      <c r="E188" s="352">
        <v>0</v>
      </c>
      <c r="F188" s="352">
        <v>0</v>
      </c>
      <c r="G188" s="366" t="s">
        <v>2509</v>
      </c>
      <c r="H188" s="366" t="s">
        <v>673</v>
      </c>
      <c r="I188" s="352" t="s">
        <v>747</v>
      </c>
      <c r="J188" s="351" t="s">
        <v>1532</v>
      </c>
      <c r="K188" s="361">
        <f t="shared" si="5"/>
        <v>0</v>
      </c>
      <c r="L188" s="361">
        <v>0</v>
      </c>
      <c r="M188" s="361"/>
      <c r="N188" s="361">
        <f t="shared" si="4"/>
        <v>0</v>
      </c>
      <c r="O188" s="361">
        <v>0</v>
      </c>
      <c r="P188" s="361"/>
    </row>
    <row r="189" spans="1:16" ht="25.5">
      <c r="A189" s="177">
        <v>305</v>
      </c>
      <c r="B189" s="352">
        <v>100</v>
      </c>
      <c r="C189" s="352">
        <v>350</v>
      </c>
      <c r="D189" s="352">
        <v>100</v>
      </c>
      <c r="E189" s="352">
        <v>10</v>
      </c>
      <c r="F189" s="352">
        <v>0</v>
      </c>
      <c r="G189" s="356" t="s">
        <v>2510</v>
      </c>
      <c r="H189" s="356" t="s">
        <v>748</v>
      </c>
      <c r="I189" s="352"/>
      <c r="J189" s="352" t="s">
        <v>1532</v>
      </c>
      <c r="K189" s="360">
        <f t="shared" si="5"/>
        <v>0</v>
      </c>
      <c r="L189" s="360">
        <v>0</v>
      </c>
      <c r="M189" s="360"/>
      <c r="N189" s="360">
        <f t="shared" si="4"/>
        <v>0</v>
      </c>
      <c r="O189" s="360">
        <v>0</v>
      </c>
      <c r="P189" s="360"/>
    </row>
    <row r="190" spans="1:16" ht="25.5">
      <c r="A190" s="177">
        <v>305</v>
      </c>
      <c r="B190" s="352">
        <v>100</v>
      </c>
      <c r="C190" s="352">
        <v>350</v>
      </c>
      <c r="D190" s="352">
        <v>100</v>
      </c>
      <c r="E190" s="352">
        <v>20</v>
      </c>
      <c r="F190" s="352">
        <v>0</v>
      </c>
      <c r="G190" s="356" t="s">
        <v>2511</v>
      </c>
      <c r="H190" s="356" t="s">
        <v>749</v>
      </c>
      <c r="I190" s="352"/>
      <c r="J190" s="352" t="s">
        <v>1532</v>
      </c>
      <c r="K190" s="360">
        <f t="shared" si="5"/>
        <v>0</v>
      </c>
      <c r="L190" s="360">
        <v>0</v>
      </c>
      <c r="M190" s="360"/>
      <c r="N190" s="360">
        <f t="shared" si="4"/>
        <v>0</v>
      </c>
      <c r="O190" s="360">
        <v>0</v>
      </c>
      <c r="P190" s="360"/>
    </row>
    <row r="191" spans="1:16">
      <c r="A191" s="177">
        <v>305</v>
      </c>
      <c r="B191" s="352">
        <v>100</v>
      </c>
      <c r="C191" s="352">
        <v>350</v>
      </c>
      <c r="D191" s="352">
        <v>200</v>
      </c>
      <c r="E191" s="352">
        <v>0</v>
      </c>
      <c r="F191" s="352">
        <v>0</v>
      </c>
      <c r="G191" s="356" t="s">
        <v>2512</v>
      </c>
      <c r="H191" s="356" t="s">
        <v>679</v>
      </c>
      <c r="I191" s="352" t="s">
        <v>750</v>
      </c>
      <c r="J191" s="352"/>
      <c r="K191" s="360">
        <f t="shared" si="5"/>
        <v>0</v>
      </c>
      <c r="L191" s="360">
        <v>0</v>
      </c>
      <c r="M191" s="360"/>
      <c r="N191" s="360">
        <f t="shared" si="4"/>
        <v>0</v>
      </c>
      <c r="O191" s="360">
        <v>0</v>
      </c>
      <c r="P191" s="360"/>
    </row>
    <row r="192" spans="1:16">
      <c r="A192" s="177">
        <v>305</v>
      </c>
      <c r="B192" s="352">
        <v>100</v>
      </c>
      <c r="C192" s="352">
        <v>350</v>
      </c>
      <c r="D192" s="352">
        <v>300</v>
      </c>
      <c r="E192" s="352">
        <v>0</v>
      </c>
      <c r="F192" s="352">
        <v>0</v>
      </c>
      <c r="G192" s="366" t="s">
        <v>2513</v>
      </c>
      <c r="H192" s="366" t="s">
        <v>669</v>
      </c>
      <c r="I192" s="352" t="s">
        <v>751</v>
      </c>
      <c r="J192" s="351" t="s">
        <v>1577</v>
      </c>
      <c r="K192" s="361">
        <f t="shared" si="5"/>
        <v>0</v>
      </c>
      <c r="L192" s="361">
        <v>0</v>
      </c>
      <c r="M192" s="361"/>
      <c r="N192" s="361">
        <f t="shared" si="4"/>
        <v>0</v>
      </c>
      <c r="O192" s="361">
        <v>0</v>
      </c>
      <c r="P192" s="361"/>
    </row>
    <row r="193" spans="1:16" ht="25.5">
      <c r="A193" s="177">
        <v>305</v>
      </c>
      <c r="B193" s="352">
        <v>100</v>
      </c>
      <c r="C193" s="352">
        <v>350</v>
      </c>
      <c r="D193" s="352">
        <v>300</v>
      </c>
      <c r="E193" s="352">
        <v>10</v>
      </c>
      <c r="F193" s="352">
        <v>0</v>
      </c>
      <c r="G193" s="356" t="s">
        <v>2514</v>
      </c>
      <c r="H193" s="356" t="s">
        <v>752</v>
      </c>
      <c r="I193" s="352"/>
      <c r="J193" s="352" t="s">
        <v>1577</v>
      </c>
      <c r="K193" s="360">
        <f t="shared" si="5"/>
        <v>0</v>
      </c>
      <c r="L193" s="360">
        <v>0</v>
      </c>
      <c r="M193" s="360"/>
      <c r="N193" s="360">
        <f t="shared" si="4"/>
        <v>0</v>
      </c>
      <c r="O193" s="360">
        <v>0</v>
      </c>
      <c r="P193" s="360"/>
    </row>
    <row r="194" spans="1:16">
      <c r="A194" s="177">
        <v>305</v>
      </c>
      <c r="B194" s="352">
        <v>100</v>
      </c>
      <c r="C194" s="352">
        <v>350</v>
      </c>
      <c r="D194" s="352">
        <v>400</v>
      </c>
      <c r="E194" s="352">
        <v>0</v>
      </c>
      <c r="F194" s="352">
        <v>0</v>
      </c>
      <c r="G194" s="366" t="s">
        <v>2516</v>
      </c>
      <c r="H194" s="366" t="s">
        <v>692</v>
      </c>
      <c r="I194" s="352" t="s">
        <v>754</v>
      </c>
      <c r="J194" s="351"/>
      <c r="K194" s="361">
        <f t="shared" si="5"/>
        <v>0</v>
      </c>
      <c r="L194" s="361">
        <v>0</v>
      </c>
      <c r="M194" s="361"/>
      <c r="N194" s="361">
        <f t="shared" si="4"/>
        <v>0</v>
      </c>
      <c r="O194" s="361">
        <v>0</v>
      </c>
      <c r="P194" s="361"/>
    </row>
    <row r="195" spans="1:16" ht="25.5">
      <c r="A195" s="177">
        <v>305</v>
      </c>
      <c r="B195" s="352">
        <v>100</v>
      </c>
      <c r="C195" s="352">
        <v>350</v>
      </c>
      <c r="D195" s="352">
        <v>400</v>
      </c>
      <c r="E195" s="352">
        <v>10</v>
      </c>
      <c r="F195" s="352">
        <v>0</v>
      </c>
      <c r="G195" s="356" t="s">
        <v>2517</v>
      </c>
      <c r="H195" s="356" t="s">
        <v>755</v>
      </c>
      <c r="I195" s="352" t="s">
        <v>756</v>
      </c>
      <c r="J195" s="352"/>
      <c r="K195" s="360">
        <f t="shared" si="5"/>
        <v>0</v>
      </c>
      <c r="L195" s="360">
        <v>0</v>
      </c>
      <c r="M195" s="360"/>
      <c r="N195" s="360">
        <f t="shared" si="4"/>
        <v>0</v>
      </c>
      <c r="O195" s="360">
        <v>0</v>
      </c>
      <c r="P195" s="360"/>
    </row>
    <row r="196" spans="1:16" ht="25.5">
      <c r="A196" s="177">
        <v>305</v>
      </c>
      <c r="B196" s="352">
        <v>100</v>
      </c>
      <c r="C196" s="352">
        <v>350</v>
      </c>
      <c r="D196" s="352">
        <v>400</v>
      </c>
      <c r="E196" s="352">
        <v>20</v>
      </c>
      <c r="F196" s="352">
        <v>0</v>
      </c>
      <c r="G196" s="356" t="s">
        <v>2518</v>
      </c>
      <c r="H196" s="356" t="s">
        <v>757</v>
      </c>
      <c r="I196" s="352" t="s">
        <v>758</v>
      </c>
      <c r="J196" s="352"/>
      <c r="K196" s="360">
        <f t="shared" si="5"/>
        <v>0</v>
      </c>
      <c r="L196" s="360">
        <v>0</v>
      </c>
      <c r="M196" s="360"/>
      <c r="N196" s="360">
        <f t="shared" si="4"/>
        <v>0</v>
      </c>
      <c r="O196" s="360">
        <v>0</v>
      </c>
      <c r="P196" s="360"/>
    </row>
    <row r="197" spans="1:16" ht="25.5">
      <c r="A197" s="177">
        <v>305</v>
      </c>
      <c r="B197" s="352">
        <v>100</v>
      </c>
      <c r="C197" s="352">
        <v>350</v>
      </c>
      <c r="D197" s="352">
        <v>400</v>
      </c>
      <c r="E197" s="352">
        <v>30</v>
      </c>
      <c r="F197" s="352">
        <v>0</v>
      </c>
      <c r="G197" s="356" t="s">
        <v>2519</v>
      </c>
      <c r="H197" s="356" t="s">
        <v>759</v>
      </c>
      <c r="I197" s="352" t="s">
        <v>760</v>
      </c>
      <c r="J197" s="352"/>
      <c r="K197" s="360">
        <f t="shared" si="5"/>
        <v>0</v>
      </c>
      <c r="L197" s="360">
        <v>0</v>
      </c>
      <c r="M197" s="360"/>
      <c r="N197" s="360">
        <f t="shared" si="4"/>
        <v>0</v>
      </c>
      <c r="O197" s="360">
        <v>0</v>
      </c>
      <c r="P197" s="360"/>
    </row>
    <row r="198" spans="1:16" ht="25.5">
      <c r="A198" s="177">
        <v>305</v>
      </c>
      <c r="B198" s="352">
        <v>100</v>
      </c>
      <c r="C198" s="352">
        <v>350</v>
      </c>
      <c r="D198" s="352">
        <v>400</v>
      </c>
      <c r="E198" s="352">
        <v>40</v>
      </c>
      <c r="F198" s="352">
        <v>0</v>
      </c>
      <c r="G198" s="356" t="s">
        <v>2520</v>
      </c>
      <c r="H198" s="356" t="s">
        <v>761</v>
      </c>
      <c r="I198" s="352" t="s">
        <v>762</v>
      </c>
      <c r="J198" s="352"/>
      <c r="K198" s="360">
        <f t="shared" si="5"/>
        <v>0</v>
      </c>
      <c r="L198" s="360">
        <v>0</v>
      </c>
      <c r="M198" s="360"/>
      <c r="N198" s="360">
        <f t="shared" ref="N198:N261" si="6">+O198+P198</f>
        <v>0</v>
      </c>
      <c r="O198" s="360">
        <v>0</v>
      </c>
      <c r="P198" s="360"/>
    </row>
    <row r="199" spans="1:16" ht="25.5">
      <c r="A199" s="177">
        <v>305</v>
      </c>
      <c r="B199" s="352">
        <v>100</v>
      </c>
      <c r="C199" s="352">
        <v>350</v>
      </c>
      <c r="D199" s="352">
        <v>500</v>
      </c>
      <c r="E199" s="352">
        <v>0</v>
      </c>
      <c r="F199" s="352">
        <v>0</v>
      </c>
      <c r="G199" s="366" t="s">
        <v>2521</v>
      </c>
      <c r="H199" s="366" t="s">
        <v>710</v>
      </c>
      <c r="I199" s="352" t="s">
        <v>763</v>
      </c>
      <c r="J199" s="352"/>
      <c r="K199" s="360">
        <f t="shared" ref="K199:K262" si="7">+L199+M199</f>
        <v>0</v>
      </c>
      <c r="L199" s="360">
        <v>0</v>
      </c>
      <c r="M199" s="360"/>
      <c r="N199" s="360">
        <f t="shared" si="6"/>
        <v>0</v>
      </c>
      <c r="O199" s="360">
        <v>0</v>
      </c>
      <c r="P199" s="360"/>
    </row>
    <row r="200" spans="1:16" ht="25.5">
      <c r="A200" s="177">
        <v>305</v>
      </c>
      <c r="B200" s="352">
        <v>100</v>
      </c>
      <c r="C200" s="352">
        <v>400</v>
      </c>
      <c r="D200" s="352">
        <v>0</v>
      </c>
      <c r="E200" s="352">
        <v>0</v>
      </c>
      <c r="F200" s="352">
        <v>0</v>
      </c>
      <c r="G200" s="357" t="s">
        <v>2522</v>
      </c>
      <c r="H200" s="357" t="s">
        <v>764</v>
      </c>
      <c r="I200" s="352" t="s">
        <v>765</v>
      </c>
      <c r="J200" s="351"/>
      <c r="K200" s="361">
        <f t="shared" si="7"/>
        <v>0</v>
      </c>
      <c r="L200" s="361">
        <v>0</v>
      </c>
      <c r="M200" s="361"/>
      <c r="N200" s="361">
        <f t="shared" si="6"/>
        <v>0</v>
      </c>
      <c r="O200" s="361">
        <v>0</v>
      </c>
      <c r="P200" s="361"/>
    </row>
    <row r="201" spans="1:16" ht="25.5">
      <c r="A201" s="177">
        <v>305</v>
      </c>
      <c r="B201" s="352">
        <v>100</v>
      </c>
      <c r="C201" s="352">
        <v>400</v>
      </c>
      <c r="D201" s="352">
        <v>100</v>
      </c>
      <c r="E201" s="352">
        <v>0</v>
      </c>
      <c r="F201" s="352">
        <v>0</v>
      </c>
      <c r="G201" s="356" t="s">
        <v>2523</v>
      </c>
      <c r="H201" s="356" t="s">
        <v>673</v>
      </c>
      <c r="I201" s="358" t="s">
        <v>766</v>
      </c>
      <c r="J201" s="358" t="s">
        <v>1532</v>
      </c>
      <c r="K201" s="360">
        <f t="shared" si="7"/>
        <v>0</v>
      </c>
      <c r="L201" s="360">
        <v>0</v>
      </c>
      <c r="M201" s="360"/>
      <c r="N201" s="360">
        <f t="shared" si="6"/>
        <v>0</v>
      </c>
      <c r="O201" s="360">
        <v>0</v>
      </c>
      <c r="P201" s="360"/>
    </row>
    <row r="202" spans="1:16">
      <c r="A202" s="177">
        <v>305</v>
      </c>
      <c r="B202" s="352">
        <v>100</v>
      </c>
      <c r="C202" s="352">
        <v>400</v>
      </c>
      <c r="D202" s="352">
        <v>200</v>
      </c>
      <c r="E202" s="352">
        <v>0</v>
      </c>
      <c r="F202" s="352">
        <v>0</v>
      </c>
      <c r="G202" s="356" t="s">
        <v>2524</v>
      </c>
      <c r="H202" s="356" t="s">
        <v>679</v>
      </c>
      <c r="I202" s="352" t="s">
        <v>767</v>
      </c>
      <c r="J202" s="352"/>
      <c r="K202" s="360">
        <f t="shared" si="7"/>
        <v>0</v>
      </c>
      <c r="L202" s="360">
        <v>0</v>
      </c>
      <c r="M202" s="360"/>
      <c r="N202" s="360">
        <f t="shared" si="6"/>
        <v>0</v>
      </c>
      <c r="O202" s="360">
        <v>0</v>
      </c>
      <c r="P202" s="360"/>
    </row>
    <row r="203" spans="1:16" ht="25.5">
      <c r="A203" s="177">
        <v>305</v>
      </c>
      <c r="B203" s="352">
        <v>100</v>
      </c>
      <c r="C203" s="352">
        <v>400</v>
      </c>
      <c r="D203" s="352">
        <v>300</v>
      </c>
      <c r="E203" s="352">
        <v>0</v>
      </c>
      <c r="F203" s="352">
        <v>0</v>
      </c>
      <c r="G203" s="356" t="s">
        <v>2525</v>
      </c>
      <c r="H203" s="356" t="s">
        <v>768</v>
      </c>
      <c r="I203" s="352" t="s">
        <v>769</v>
      </c>
      <c r="J203" s="352" t="s">
        <v>1581</v>
      </c>
      <c r="K203" s="360">
        <f t="shared" si="7"/>
        <v>0</v>
      </c>
      <c r="L203" s="360">
        <v>0</v>
      </c>
      <c r="M203" s="360"/>
      <c r="N203" s="360">
        <f t="shared" si="6"/>
        <v>0</v>
      </c>
      <c r="O203" s="360">
        <v>0</v>
      </c>
      <c r="P203" s="360"/>
    </row>
    <row r="204" spans="1:16">
      <c r="A204" s="177">
        <v>305</v>
      </c>
      <c r="B204" s="352">
        <v>100</v>
      </c>
      <c r="C204" s="352">
        <v>400</v>
      </c>
      <c r="D204" s="352">
        <v>400</v>
      </c>
      <c r="E204" s="352">
        <v>0</v>
      </c>
      <c r="F204" s="352">
        <v>0</v>
      </c>
      <c r="G204" s="356" t="s">
        <v>2526</v>
      </c>
      <c r="H204" s="356" t="s">
        <v>720</v>
      </c>
      <c r="I204" s="352" t="s">
        <v>770</v>
      </c>
      <c r="J204" s="352"/>
      <c r="K204" s="360">
        <f t="shared" si="7"/>
        <v>0</v>
      </c>
      <c r="L204" s="360">
        <v>0</v>
      </c>
      <c r="M204" s="360"/>
      <c r="N204" s="360">
        <f t="shared" si="6"/>
        <v>0</v>
      </c>
      <c r="O204" s="360">
        <v>0</v>
      </c>
      <c r="P204" s="360"/>
    </row>
    <row r="205" spans="1:16">
      <c r="A205" s="177">
        <v>305</v>
      </c>
      <c r="B205" s="352">
        <v>100</v>
      </c>
      <c r="C205" s="352">
        <v>400</v>
      </c>
      <c r="D205" s="352">
        <v>500</v>
      </c>
      <c r="E205" s="352">
        <v>0</v>
      </c>
      <c r="F205" s="352">
        <v>0</v>
      </c>
      <c r="G205" s="356" t="s">
        <v>2527</v>
      </c>
      <c r="H205" s="356" t="s">
        <v>724</v>
      </c>
      <c r="I205" s="352" t="s">
        <v>771</v>
      </c>
      <c r="J205" s="352"/>
      <c r="K205" s="360">
        <f t="shared" si="7"/>
        <v>0</v>
      </c>
      <c r="L205" s="360">
        <v>0</v>
      </c>
      <c r="M205" s="360"/>
      <c r="N205" s="360">
        <f t="shared" si="6"/>
        <v>0</v>
      </c>
      <c r="O205" s="360">
        <v>0</v>
      </c>
      <c r="P205" s="360"/>
    </row>
    <row r="206" spans="1:16">
      <c r="A206" s="177">
        <v>305</v>
      </c>
      <c r="B206" s="352">
        <v>100</v>
      </c>
      <c r="C206" s="352">
        <v>450</v>
      </c>
      <c r="D206" s="352">
        <v>0</v>
      </c>
      <c r="E206" s="352">
        <v>0</v>
      </c>
      <c r="F206" s="352">
        <v>0</v>
      </c>
      <c r="G206" s="357" t="s">
        <v>2528</v>
      </c>
      <c r="H206" s="357" t="s">
        <v>772</v>
      </c>
      <c r="I206" s="352" t="s">
        <v>773</v>
      </c>
      <c r="J206" s="351"/>
      <c r="K206" s="361">
        <f t="shared" si="7"/>
        <v>0</v>
      </c>
      <c r="L206" s="361">
        <v>0</v>
      </c>
      <c r="M206" s="361"/>
      <c r="N206" s="361">
        <f t="shared" si="6"/>
        <v>0</v>
      </c>
      <c r="O206" s="361">
        <v>0</v>
      </c>
      <c r="P206" s="361"/>
    </row>
    <row r="207" spans="1:16" ht="25.5">
      <c r="A207" s="177">
        <v>305</v>
      </c>
      <c r="B207" s="352">
        <v>100</v>
      </c>
      <c r="C207" s="352">
        <v>450</v>
      </c>
      <c r="D207" s="352">
        <v>100</v>
      </c>
      <c r="E207" s="352">
        <v>0</v>
      </c>
      <c r="F207" s="352">
        <v>0</v>
      </c>
      <c r="G207" s="366" t="s">
        <v>2529</v>
      </c>
      <c r="H207" s="366" t="s">
        <v>658</v>
      </c>
      <c r="I207" s="352" t="s">
        <v>774</v>
      </c>
      <c r="J207" s="351" t="s">
        <v>1532</v>
      </c>
      <c r="K207" s="361">
        <f t="shared" si="7"/>
        <v>0</v>
      </c>
      <c r="L207" s="361">
        <v>0</v>
      </c>
      <c r="M207" s="361"/>
      <c r="N207" s="361">
        <f t="shared" si="6"/>
        <v>0</v>
      </c>
      <c r="O207" s="361">
        <v>0</v>
      </c>
      <c r="P207" s="361"/>
    </row>
    <row r="208" spans="1:16">
      <c r="A208" s="177">
        <v>305</v>
      </c>
      <c r="B208" s="352">
        <v>100</v>
      </c>
      <c r="C208" s="352">
        <v>450</v>
      </c>
      <c r="D208" s="352">
        <v>100</v>
      </c>
      <c r="E208" s="352">
        <v>10</v>
      </c>
      <c r="F208" s="352">
        <v>0</v>
      </c>
      <c r="G208" s="356" t="s">
        <v>2530</v>
      </c>
      <c r="H208" s="356" t="s">
        <v>775</v>
      </c>
      <c r="I208" s="364"/>
      <c r="J208" s="364" t="s">
        <v>1532</v>
      </c>
      <c r="K208" s="360">
        <f t="shared" si="7"/>
        <v>0</v>
      </c>
      <c r="L208" s="360">
        <v>0</v>
      </c>
      <c r="M208" s="360"/>
      <c r="N208" s="360">
        <f t="shared" si="6"/>
        <v>0</v>
      </c>
      <c r="O208" s="360">
        <v>0</v>
      </c>
      <c r="P208" s="360"/>
    </row>
    <row r="209" spans="1:16">
      <c r="A209" s="177">
        <v>305</v>
      </c>
      <c r="B209" s="352">
        <v>100</v>
      </c>
      <c r="C209" s="352">
        <v>450</v>
      </c>
      <c r="D209" s="352">
        <v>100</v>
      </c>
      <c r="E209" s="352">
        <v>20</v>
      </c>
      <c r="F209" s="352">
        <v>0</v>
      </c>
      <c r="G209" s="356" t="s">
        <v>2531</v>
      </c>
      <c r="H209" s="356" t="s">
        <v>776</v>
      </c>
      <c r="I209" s="364"/>
      <c r="J209" s="364" t="s">
        <v>1532</v>
      </c>
      <c r="K209" s="360">
        <f t="shared" si="7"/>
        <v>0</v>
      </c>
      <c r="L209" s="360">
        <v>0</v>
      </c>
      <c r="M209" s="360"/>
      <c r="N209" s="360">
        <f t="shared" si="6"/>
        <v>0</v>
      </c>
      <c r="O209" s="360">
        <v>0</v>
      </c>
      <c r="P209" s="360"/>
    </row>
    <row r="210" spans="1:16">
      <c r="A210" s="177">
        <v>305</v>
      </c>
      <c r="B210" s="352">
        <v>100</v>
      </c>
      <c r="C210" s="352">
        <v>450</v>
      </c>
      <c r="D210" s="352">
        <v>200</v>
      </c>
      <c r="E210" s="352">
        <v>0</v>
      </c>
      <c r="F210" s="352">
        <v>0</v>
      </c>
      <c r="G210" s="356" t="s">
        <v>2532</v>
      </c>
      <c r="H210" s="356" t="s">
        <v>679</v>
      </c>
      <c r="I210" s="352" t="s">
        <v>777</v>
      </c>
      <c r="J210" s="352"/>
      <c r="K210" s="360">
        <f t="shared" si="7"/>
        <v>0</v>
      </c>
      <c r="L210" s="360">
        <v>0</v>
      </c>
      <c r="M210" s="360"/>
      <c r="N210" s="360">
        <f t="shared" si="6"/>
        <v>0</v>
      </c>
      <c r="O210" s="360">
        <v>0</v>
      </c>
      <c r="P210" s="360"/>
    </row>
    <row r="211" spans="1:16">
      <c r="A211" s="177">
        <v>305</v>
      </c>
      <c r="B211" s="352">
        <v>100</v>
      </c>
      <c r="C211" s="352">
        <v>450</v>
      </c>
      <c r="D211" s="352">
        <v>300</v>
      </c>
      <c r="E211" s="352">
        <v>0</v>
      </c>
      <c r="F211" s="352">
        <v>0</v>
      </c>
      <c r="G211" s="356" t="s">
        <v>2533</v>
      </c>
      <c r="H211" s="356" t="s">
        <v>669</v>
      </c>
      <c r="I211" s="352" t="s">
        <v>778</v>
      </c>
      <c r="J211" s="352" t="s">
        <v>1577</v>
      </c>
      <c r="K211" s="360">
        <f t="shared" si="7"/>
        <v>0</v>
      </c>
      <c r="L211" s="360">
        <v>0</v>
      </c>
      <c r="M211" s="360"/>
      <c r="N211" s="360">
        <f t="shared" si="6"/>
        <v>0</v>
      </c>
      <c r="O211" s="360">
        <v>0</v>
      </c>
      <c r="P211" s="360"/>
    </row>
    <row r="212" spans="1:16">
      <c r="A212" s="177">
        <v>305</v>
      </c>
      <c r="B212" s="352">
        <v>100</v>
      </c>
      <c r="C212" s="352">
        <v>450</v>
      </c>
      <c r="D212" s="352">
        <v>400</v>
      </c>
      <c r="E212" s="352">
        <v>0</v>
      </c>
      <c r="F212" s="352">
        <v>0</v>
      </c>
      <c r="G212" s="366" t="s">
        <v>2534</v>
      </c>
      <c r="H212" s="366" t="s">
        <v>720</v>
      </c>
      <c r="I212" s="352" t="s">
        <v>779</v>
      </c>
      <c r="J212" s="351"/>
      <c r="K212" s="361">
        <f t="shared" si="7"/>
        <v>0</v>
      </c>
      <c r="L212" s="361">
        <v>0</v>
      </c>
      <c r="M212" s="361"/>
      <c r="N212" s="361">
        <f t="shared" si="6"/>
        <v>0</v>
      </c>
      <c r="O212" s="361">
        <v>0</v>
      </c>
      <c r="P212" s="361"/>
    </row>
    <row r="213" spans="1:16">
      <c r="A213" s="177">
        <v>305</v>
      </c>
      <c r="B213" s="352">
        <v>100</v>
      </c>
      <c r="C213" s="352">
        <v>450</v>
      </c>
      <c r="D213" s="352">
        <v>400</v>
      </c>
      <c r="E213" s="352">
        <v>90</v>
      </c>
      <c r="F213" s="352">
        <v>0</v>
      </c>
      <c r="G213" s="356" t="s">
        <v>2536</v>
      </c>
      <c r="H213" s="356" t="s">
        <v>3465</v>
      </c>
      <c r="I213" s="352"/>
      <c r="J213" s="352"/>
      <c r="K213" s="360">
        <f t="shared" si="7"/>
        <v>0</v>
      </c>
      <c r="L213" s="360">
        <v>0</v>
      </c>
      <c r="M213" s="360"/>
      <c r="N213" s="360">
        <f t="shared" si="6"/>
        <v>0</v>
      </c>
      <c r="O213" s="360">
        <v>0</v>
      </c>
      <c r="P213" s="360"/>
    </row>
    <row r="214" spans="1:16">
      <c r="A214" s="177">
        <v>305</v>
      </c>
      <c r="B214" s="352">
        <v>100</v>
      </c>
      <c r="C214" s="352">
        <v>450</v>
      </c>
      <c r="D214" s="352">
        <v>500</v>
      </c>
      <c r="E214" s="352">
        <v>0</v>
      </c>
      <c r="F214" s="352">
        <v>0</v>
      </c>
      <c r="G214" s="356" t="s">
        <v>2537</v>
      </c>
      <c r="H214" s="356" t="s">
        <v>724</v>
      </c>
      <c r="I214" s="352" t="s">
        <v>780</v>
      </c>
      <c r="J214" s="352"/>
      <c r="K214" s="360">
        <f t="shared" si="7"/>
        <v>0</v>
      </c>
      <c r="L214" s="360">
        <v>0</v>
      </c>
      <c r="M214" s="360"/>
      <c r="N214" s="360">
        <f t="shared" si="6"/>
        <v>0</v>
      </c>
      <c r="O214" s="360">
        <v>0</v>
      </c>
      <c r="P214" s="360"/>
    </row>
    <row r="215" spans="1:16" ht="25.5">
      <c r="A215" s="177">
        <v>305</v>
      </c>
      <c r="B215" s="352">
        <v>100</v>
      </c>
      <c r="C215" s="352">
        <v>450</v>
      </c>
      <c r="D215" s="352">
        <v>600</v>
      </c>
      <c r="E215" s="352">
        <v>0</v>
      </c>
      <c r="F215" s="352">
        <v>0</v>
      </c>
      <c r="G215" s="356" t="s">
        <v>2538</v>
      </c>
      <c r="H215" s="356" t="s">
        <v>710</v>
      </c>
      <c r="I215" s="352" t="s">
        <v>781</v>
      </c>
      <c r="J215" s="352"/>
      <c r="K215" s="360">
        <f t="shared" si="7"/>
        <v>0</v>
      </c>
      <c r="L215" s="360">
        <v>0</v>
      </c>
      <c r="M215" s="360"/>
      <c r="N215" s="360">
        <f t="shared" si="6"/>
        <v>0</v>
      </c>
      <c r="O215" s="360">
        <v>0</v>
      </c>
      <c r="P215" s="360"/>
    </row>
    <row r="216" spans="1:16">
      <c r="A216" s="177">
        <v>305</v>
      </c>
      <c r="B216" s="352">
        <v>100</v>
      </c>
      <c r="C216" s="352">
        <v>500</v>
      </c>
      <c r="D216" s="352">
        <v>0</v>
      </c>
      <c r="E216" s="352">
        <v>0</v>
      </c>
      <c r="F216" s="352">
        <v>0</v>
      </c>
      <c r="G216" s="357" t="s">
        <v>2539</v>
      </c>
      <c r="H216" s="357" t="s">
        <v>782</v>
      </c>
      <c r="I216" s="352" t="s">
        <v>783</v>
      </c>
      <c r="J216" s="351"/>
      <c r="K216" s="361">
        <f t="shared" si="7"/>
        <v>0</v>
      </c>
      <c r="L216" s="361">
        <v>0</v>
      </c>
      <c r="M216" s="361"/>
      <c r="N216" s="361">
        <f t="shared" si="6"/>
        <v>0</v>
      </c>
      <c r="O216" s="361">
        <v>0</v>
      </c>
      <c r="P216" s="361"/>
    </row>
    <row r="217" spans="1:16" ht="25.5">
      <c r="A217" s="177">
        <v>305</v>
      </c>
      <c r="B217" s="352">
        <v>100</v>
      </c>
      <c r="C217" s="352">
        <v>500</v>
      </c>
      <c r="D217" s="352">
        <v>100</v>
      </c>
      <c r="E217" s="352">
        <v>0</v>
      </c>
      <c r="F217" s="352">
        <v>0</v>
      </c>
      <c r="G217" s="356" t="s">
        <v>2540</v>
      </c>
      <c r="H217" s="356" t="s">
        <v>658</v>
      </c>
      <c r="I217" s="358" t="s">
        <v>784</v>
      </c>
      <c r="J217" s="358" t="s">
        <v>1532</v>
      </c>
      <c r="K217" s="360">
        <f t="shared" si="7"/>
        <v>0</v>
      </c>
      <c r="L217" s="360">
        <v>0</v>
      </c>
      <c r="M217" s="360"/>
      <c r="N217" s="360">
        <f t="shared" si="6"/>
        <v>0</v>
      </c>
      <c r="O217" s="360">
        <v>0</v>
      </c>
      <c r="P217" s="360"/>
    </row>
    <row r="218" spans="1:16">
      <c r="A218" s="177">
        <v>305</v>
      </c>
      <c r="B218" s="352">
        <v>100</v>
      </c>
      <c r="C218" s="352">
        <v>500</v>
      </c>
      <c r="D218" s="352">
        <v>200</v>
      </c>
      <c r="E218" s="352">
        <v>0</v>
      </c>
      <c r="F218" s="352">
        <v>0</v>
      </c>
      <c r="G218" s="356" t="s">
        <v>2541</v>
      </c>
      <c r="H218" s="356" t="s">
        <v>679</v>
      </c>
      <c r="I218" s="352" t="s">
        <v>785</v>
      </c>
      <c r="J218" s="352"/>
      <c r="K218" s="360">
        <f t="shared" si="7"/>
        <v>0</v>
      </c>
      <c r="L218" s="360">
        <v>0</v>
      </c>
      <c r="M218" s="360"/>
      <c r="N218" s="360">
        <f t="shared" si="6"/>
        <v>0</v>
      </c>
      <c r="O218" s="360">
        <v>0</v>
      </c>
      <c r="P218" s="360"/>
    </row>
    <row r="219" spans="1:16">
      <c r="A219" s="177">
        <v>305</v>
      </c>
      <c r="B219" s="352">
        <v>100</v>
      </c>
      <c r="C219" s="352">
        <v>500</v>
      </c>
      <c r="D219" s="352">
        <v>300</v>
      </c>
      <c r="E219" s="352">
        <v>0</v>
      </c>
      <c r="F219" s="352">
        <v>0</v>
      </c>
      <c r="G219" s="356" t="s">
        <v>2542</v>
      </c>
      <c r="H219" s="356" t="s">
        <v>669</v>
      </c>
      <c r="I219" s="352" t="s">
        <v>786</v>
      </c>
      <c r="J219" s="352" t="s">
        <v>1577</v>
      </c>
      <c r="K219" s="360">
        <f t="shared" si="7"/>
        <v>0</v>
      </c>
      <c r="L219" s="360">
        <v>0</v>
      </c>
      <c r="M219" s="360"/>
      <c r="N219" s="360">
        <f t="shared" si="6"/>
        <v>0</v>
      </c>
      <c r="O219" s="360">
        <v>0</v>
      </c>
      <c r="P219" s="360"/>
    </row>
    <row r="220" spans="1:16">
      <c r="A220" s="177">
        <v>305</v>
      </c>
      <c r="B220" s="352">
        <v>100</v>
      </c>
      <c r="C220" s="352">
        <v>500</v>
      </c>
      <c r="D220" s="352">
        <v>400</v>
      </c>
      <c r="E220" s="352">
        <v>0</v>
      </c>
      <c r="F220" s="352">
        <v>0</v>
      </c>
      <c r="G220" s="356" t="s">
        <v>2543</v>
      </c>
      <c r="H220" s="356" t="s">
        <v>692</v>
      </c>
      <c r="I220" s="352" t="s">
        <v>787</v>
      </c>
      <c r="J220" s="352"/>
      <c r="K220" s="360">
        <f t="shared" si="7"/>
        <v>0</v>
      </c>
      <c r="L220" s="360">
        <v>0</v>
      </c>
      <c r="M220" s="360"/>
      <c r="N220" s="360">
        <f t="shared" si="6"/>
        <v>0</v>
      </c>
      <c r="O220" s="360">
        <v>0</v>
      </c>
      <c r="P220" s="360"/>
    </row>
    <row r="221" spans="1:16" ht="25.5">
      <c r="A221" s="177">
        <v>305</v>
      </c>
      <c r="B221" s="352">
        <v>100</v>
      </c>
      <c r="C221" s="352">
        <v>500</v>
      </c>
      <c r="D221" s="352">
        <v>500</v>
      </c>
      <c r="E221" s="352">
        <v>0</v>
      </c>
      <c r="F221" s="352">
        <v>0</v>
      </c>
      <c r="G221" s="356" t="s">
        <v>2544</v>
      </c>
      <c r="H221" s="356" t="s">
        <v>710</v>
      </c>
      <c r="I221" s="352" t="s">
        <v>788</v>
      </c>
      <c r="J221" s="352"/>
      <c r="K221" s="360">
        <f t="shared" si="7"/>
        <v>0</v>
      </c>
      <c r="L221" s="360">
        <v>0</v>
      </c>
      <c r="M221" s="360"/>
      <c r="N221" s="360">
        <f t="shared" si="6"/>
        <v>0</v>
      </c>
      <c r="O221" s="360">
        <v>0</v>
      </c>
      <c r="P221" s="360"/>
    </row>
    <row r="222" spans="1:16">
      <c r="A222" s="177">
        <v>305</v>
      </c>
      <c r="B222" s="352">
        <v>100</v>
      </c>
      <c r="C222" s="352">
        <v>550</v>
      </c>
      <c r="D222" s="352">
        <v>0</v>
      </c>
      <c r="E222" s="352">
        <v>0</v>
      </c>
      <c r="F222" s="352">
        <v>0</v>
      </c>
      <c r="G222" s="357" t="s">
        <v>2545</v>
      </c>
      <c r="H222" s="357" t="s">
        <v>789</v>
      </c>
      <c r="I222" s="352" t="s">
        <v>790</v>
      </c>
      <c r="J222" s="351"/>
      <c r="K222" s="361">
        <f t="shared" si="7"/>
        <v>0</v>
      </c>
      <c r="L222" s="361">
        <v>0</v>
      </c>
      <c r="M222" s="361"/>
      <c r="N222" s="361">
        <f t="shared" si="6"/>
        <v>0</v>
      </c>
      <c r="O222" s="361">
        <v>0</v>
      </c>
      <c r="P222" s="361"/>
    </row>
    <row r="223" spans="1:16" ht="25.5">
      <c r="A223" s="177">
        <v>305</v>
      </c>
      <c r="B223" s="352">
        <v>100</v>
      </c>
      <c r="C223" s="352">
        <v>550</v>
      </c>
      <c r="D223" s="352">
        <v>100</v>
      </c>
      <c r="E223" s="352">
        <v>0</v>
      </c>
      <c r="F223" s="352">
        <v>0</v>
      </c>
      <c r="G223" s="356" t="s">
        <v>2546</v>
      </c>
      <c r="H223" s="356" t="s">
        <v>658</v>
      </c>
      <c r="I223" s="358" t="s">
        <v>791</v>
      </c>
      <c r="J223" s="358" t="s">
        <v>1532</v>
      </c>
      <c r="K223" s="360">
        <f t="shared" si="7"/>
        <v>0</v>
      </c>
      <c r="L223" s="360">
        <v>0</v>
      </c>
      <c r="M223" s="360"/>
      <c r="N223" s="360">
        <f t="shared" si="6"/>
        <v>0</v>
      </c>
      <c r="O223" s="360">
        <v>0</v>
      </c>
      <c r="P223" s="360"/>
    </row>
    <row r="224" spans="1:16">
      <c r="A224" s="177">
        <v>305</v>
      </c>
      <c r="B224" s="352">
        <v>100</v>
      </c>
      <c r="C224" s="352">
        <v>550</v>
      </c>
      <c r="D224" s="352">
        <v>200</v>
      </c>
      <c r="E224" s="352">
        <v>0</v>
      </c>
      <c r="F224" s="352">
        <v>0</v>
      </c>
      <c r="G224" s="356" t="s">
        <v>2547</v>
      </c>
      <c r="H224" s="356" t="s">
        <v>679</v>
      </c>
      <c r="I224" s="352" t="s">
        <v>792</v>
      </c>
      <c r="J224" s="352"/>
      <c r="K224" s="360">
        <f t="shared" si="7"/>
        <v>0</v>
      </c>
      <c r="L224" s="360">
        <v>0</v>
      </c>
      <c r="M224" s="360"/>
      <c r="N224" s="360">
        <f t="shared" si="6"/>
        <v>0</v>
      </c>
      <c r="O224" s="360">
        <v>0</v>
      </c>
      <c r="P224" s="360"/>
    </row>
    <row r="225" spans="1:16">
      <c r="A225" s="177">
        <v>305</v>
      </c>
      <c r="B225" s="352">
        <v>100</v>
      </c>
      <c r="C225" s="352">
        <v>550</v>
      </c>
      <c r="D225" s="352">
        <v>300</v>
      </c>
      <c r="E225" s="352">
        <v>0</v>
      </c>
      <c r="F225" s="352">
        <v>0</v>
      </c>
      <c r="G225" s="356" t="s">
        <v>2548</v>
      </c>
      <c r="H225" s="356" t="s">
        <v>669</v>
      </c>
      <c r="I225" s="352" t="s">
        <v>793</v>
      </c>
      <c r="J225" s="352" t="s">
        <v>1577</v>
      </c>
      <c r="K225" s="360">
        <f t="shared" si="7"/>
        <v>0</v>
      </c>
      <c r="L225" s="360">
        <v>0</v>
      </c>
      <c r="M225" s="360"/>
      <c r="N225" s="360">
        <f t="shared" si="6"/>
        <v>0</v>
      </c>
      <c r="O225" s="360">
        <v>0</v>
      </c>
      <c r="P225" s="360"/>
    </row>
    <row r="226" spans="1:16">
      <c r="A226" s="177">
        <v>305</v>
      </c>
      <c r="B226" s="352">
        <v>100</v>
      </c>
      <c r="C226" s="352">
        <v>550</v>
      </c>
      <c r="D226" s="352">
        <v>400</v>
      </c>
      <c r="E226" s="352">
        <v>0</v>
      </c>
      <c r="F226" s="352">
        <v>0</v>
      </c>
      <c r="G226" s="357" t="s">
        <v>2549</v>
      </c>
      <c r="H226" s="357" t="s">
        <v>692</v>
      </c>
      <c r="I226" s="352" t="s">
        <v>794</v>
      </c>
      <c r="J226" s="351"/>
      <c r="K226" s="361">
        <f t="shared" si="7"/>
        <v>0</v>
      </c>
      <c r="L226" s="361">
        <v>0</v>
      </c>
      <c r="M226" s="361"/>
      <c r="N226" s="361">
        <f t="shared" si="6"/>
        <v>0</v>
      </c>
      <c r="O226" s="361">
        <v>0</v>
      </c>
      <c r="P226" s="361"/>
    </row>
    <row r="227" spans="1:16">
      <c r="A227" s="177">
        <v>305</v>
      </c>
      <c r="B227" s="352">
        <v>100</v>
      </c>
      <c r="C227" s="352">
        <v>550</v>
      </c>
      <c r="D227" s="352">
        <v>400</v>
      </c>
      <c r="E227" s="352">
        <v>10</v>
      </c>
      <c r="F227" s="178">
        <v>0</v>
      </c>
      <c r="G227" s="356" t="s">
        <v>2550</v>
      </c>
      <c r="H227" s="356" t="s">
        <v>795</v>
      </c>
      <c r="I227" s="352"/>
      <c r="J227" s="352"/>
      <c r="K227" s="360">
        <f t="shared" si="7"/>
        <v>0</v>
      </c>
      <c r="L227" s="360">
        <v>0</v>
      </c>
      <c r="M227" s="360"/>
      <c r="N227" s="360">
        <f t="shared" si="6"/>
        <v>0</v>
      </c>
      <c r="O227" s="360">
        <v>0</v>
      </c>
      <c r="P227" s="360"/>
    </row>
    <row r="228" spans="1:16">
      <c r="A228" s="177">
        <v>305</v>
      </c>
      <c r="B228" s="352">
        <v>100</v>
      </c>
      <c r="C228" s="352">
        <v>550</v>
      </c>
      <c r="D228" s="352">
        <v>400</v>
      </c>
      <c r="E228" s="352">
        <v>20</v>
      </c>
      <c r="F228" s="178">
        <v>0</v>
      </c>
      <c r="G228" s="356" t="s">
        <v>2551</v>
      </c>
      <c r="H228" s="356" t="s">
        <v>796</v>
      </c>
      <c r="I228" s="352"/>
      <c r="J228" s="352"/>
      <c r="K228" s="360">
        <f t="shared" si="7"/>
        <v>105127.06</v>
      </c>
      <c r="L228" s="360">
        <v>105127.06</v>
      </c>
      <c r="M228" s="360"/>
      <c r="N228" s="360">
        <f t="shared" si="6"/>
        <v>105127.06</v>
      </c>
      <c r="O228" s="360">
        <v>105127.06</v>
      </c>
      <c r="P228" s="360"/>
    </row>
    <row r="229" spans="1:16">
      <c r="A229" s="177">
        <v>305</v>
      </c>
      <c r="B229" s="352">
        <v>100</v>
      </c>
      <c r="C229" s="352">
        <v>550</v>
      </c>
      <c r="D229" s="352">
        <v>400</v>
      </c>
      <c r="E229" s="352">
        <v>30</v>
      </c>
      <c r="F229" s="178">
        <v>0</v>
      </c>
      <c r="G229" s="356" t="s">
        <v>2552</v>
      </c>
      <c r="H229" s="356" t="s">
        <v>797</v>
      </c>
      <c r="I229" s="352"/>
      <c r="J229" s="352"/>
      <c r="K229" s="360">
        <f t="shared" si="7"/>
        <v>0</v>
      </c>
      <c r="L229" s="360">
        <v>0</v>
      </c>
      <c r="M229" s="360"/>
      <c r="N229" s="360">
        <f t="shared" si="6"/>
        <v>0</v>
      </c>
      <c r="O229" s="360">
        <v>0</v>
      </c>
      <c r="P229" s="360"/>
    </row>
    <row r="230" spans="1:16">
      <c r="A230" s="177">
        <v>305</v>
      </c>
      <c r="B230" s="352">
        <v>100</v>
      </c>
      <c r="C230" s="352">
        <v>550</v>
      </c>
      <c r="D230" s="352">
        <v>400</v>
      </c>
      <c r="E230" s="352">
        <v>40</v>
      </c>
      <c r="F230" s="178">
        <v>0</v>
      </c>
      <c r="G230" s="356" t="s">
        <v>2553</v>
      </c>
      <c r="H230" s="356" t="s">
        <v>798</v>
      </c>
      <c r="I230" s="352"/>
      <c r="J230" s="352"/>
      <c r="K230" s="360">
        <f t="shared" si="7"/>
        <v>0</v>
      </c>
      <c r="L230" s="360">
        <v>0</v>
      </c>
      <c r="M230" s="360"/>
      <c r="N230" s="360">
        <f t="shared" si="6"/>
        <v>0</v>
      </c>
      <c r="O230" s="360">
        <v>0</v>
      </c>
      <c r="P230" s="360"/>
    </row>
    <row r="231" spans="1:16">
      <c r="A231" s="177">
        <v>305</v>
      </c>
      <c r="B231" s="352">
        <v>100</v>
      </c>
      <c r="C231" s="352">
        <v>600</v>
      </c>
      <c r="D231" s="352">
        <v>0</v>
      </c>
      <c r="E231" s="352">
        <v>0</v>
      </c>
      <c r="F231" s="352">
        <v>0</v>
      </c>
      <c r="G231" s="357" t="s">
        <v>2554</v>
      </c>
      <c r="H231" s="357" t="s">
        <v>799</v>
      </c>
      <c r="I231" s="358" t="s">
        <v>800</v>
      </c>
      <c r="J231" s="359"/>
      <c r="K231" s="361">
        <f t="shared" si="7"/>
        <v>0</v>
      </c>
      <c r="L231" s="361">
        <v>0</v>
      </c>
      <c r="M231" s="361"/>
      <c r="N231" s="361">
        <f t="shared" si="6"/>
        <v>0</v>
      </c>
      <c r="O231" s="361">
        <v>0</v>
      </c>
      <c r="P231" s="361"/>
    </row>
    <row r="232" spans="1:16" ht="25.5">
      <c r="A232" s="177">
        <v>305</v>
      </c>
      <c r="B232" s="352">
        <v>100</v>
      </c>
      <c r="C232" s="352">
        <v>600</v>
      </c>
      <c r="D232" s="352">
        <v>100</v>
      </c>
      <c r="E232" s="352">
        <v>0</v>
      </c>
      <c r="F232" s="352">
        <v>0</v>
      </c>
      <c r="G232" s="357" t="s">
        <v>2555</v>
      </c>
      <c r="H232" s="357" t="s">
        <v>658</v>
      </c>
      <c r="I232" s="358" t="s">
        <v>801</v>
      </c>
      <c r="J232" s="359" t="s">
        <v>1532</v>
      </c>
      <c r="K232" s="361">
        <f t="shared" si="7"/>
        <v>0</v>
      </c>
      <c r="L232" s="361">
        <v>0</v>
      </c>
      <c r="M232" s="361"/>
      <c r="N232" s="361">
        <f t="shared" si="6"/>
        <v>0</v>
      </c>
      <c r="O232" s="361">
        <v>0</v>
      </c>
      <c r="P232" s="361"/>
    </row>
    <row r="233" spans="1:16">
      <c r="A233" s="177">
        <v>305</v>
      </c>
      <c r="B233" s="352">
        <v>100</v>
      </c>
      <c r="C233" s="352">
        <v>600</v>
      </c>
      <c r="D233" s="352">
        <v>100</v>
      </c>
      <c r="E233" s="352">
        <v>10</v>
      </c>
      <c r="F233" s="352">
        <v>0</v>
      </c>
      <c r="G233" s="356" t="s">
        <v>2556</v>
      </c>
      <c r="H233" s="356" t="s">
        <v>802</v>
      </c>
      <c r="I233" s="358" t="s">
        <v>803</v>
      </c>
      <c r="J233" s="359" t="s">
        <v>1532</v>
      </c>
      <c r="K233" s="362">
        <f t="shared" si="7"/>
        <v>0</v>
      </c>
      <c r="L233" s="362">
        <v>0</v>
      </c>
      <c r="M233" s="362"/>
      <c r="N233" s="362">
        <f t="shared" si="6"/>
        <v>0</v>
      </c>
      <c r="O233" s="362">
        <v>0</v>
      </c>
      <c r="P233" s="362"/>
    </row>
    <row r="234" spans="1:16">
      <c r="A234" s="177">
        <v>305</v>
      </c>
      <c r="B234" s="352">
        <v>100</v>
      </c>
      <c r="C234" s="352">
        <v>600</v>
      </c>
      <c r="D234" s="352">
        <v>100</v>
      </c>
      <c r="E234" s="352">
        <v>20</v>
      </c>
      <c r="F234" s="352">
        <v>0</v>
      </c>
      <c r="G234" s="356" t="s">
        <v>2557</v>
      </c>
      <c r="H234" s="356" t="s">
        <v>804</v>
      </c>
      <c r="I234" s="358" t="s">
        <v>805</v>
      </c>
      <c r="J234" s="359" t="s">
        <v>1532</v>
      </c>
      <c r="K234" s="362">
        <f t="shared" si="7"/>
        <v>0</v>
      </c>
      <c r="L234" s="362">
        <v>0</v>
      </c>
      <c r="M234" s="362"/>
      <c r="N234" s="362">
        <f t="shared" si="6"/>
        <v>0</v>
      </c>
      <c r="O234" s="362">
        <v>0</v>
      </c>
      <c r="P234" s="362"/>
    </row>
    <row r="235" spans="1:16">
      <c r="A235" s="177">
        <v>305</v>
      </c>
      <c r="B235" s="352">
        <v>100</v>
      </c>
      <c r="C235" s="352">
        <v>600</v>
      </c>
      <c r="D235" s="352">
        <v>200</v>
      </c>
      <c r="E235" s="352">
        <v>0</v>
      </c>
      <c r="F235" s="352">
        <v>0</v>
      </c>
      <c r="G235" s="366" t="s">
        <v>2558</v>
      </c>
      <c r="H235" s="366" t="s">
        <v>806</v>
      </c>
      <c r="I235" s="352" t="s">
        <v>807</v>
      </c>
      <c r="J235" s="351"/>
      <c r="K235" s="361">
        <f t="shared" si="7"/>
        <v>0</v>
      </c>
      <c r="L235" s="361">
        <v>0</v>
      </c>
      <c r="M235" s="361"/>
      <c r="N235" s="361">
        <f t="shared" si="6"/>
        <v>0</v>
      </c>
      <c r="O235" s="361">
        <v>0</v>
      </c>
      <c r="P235" s="361"/>
    </row>
    <row r="236" spans="1:16">
      <c r="A236" s="177">
        <v>305</v>
      </c>
      <c r="B236" s="352">
        <v>100</v>
      </c>
      <c r="C236" s="352">
        <v>600</v>
      </c>
      <c r="D236" s="352">
        <v>200</v>
      </c>
      <c r="E236" s="352">
        <v>10</v>
      </c>
      <c r="F236" s="178">
        <v>0</v>
      </c>
      <c r="G236" s="356" t="s">
        <v>2559</v>
      </c>
      <c r="H236" s="356" t="s">
        <v>808</v>
      </c>
      <c r="I236" s="352"/>
      <c r="J236" s="352"/>
      <c r="K236" s="360">
        <f t="shared" si="7"/>
        <v>0</v>
      </c>
      <c r="L236" s="360">
        <v>0</v>
      </c>
      <c r="M236" s="360"/>
      <c r="N236" s="360">
        <f t="shared" si="6"/>
        <v>0</v>
      </c>
      <c r="O236" s="360">
        <v>0</v>
      </c>
      <c r="P236" s="360"/>
    </row>
    <row r="237" spans="1:16" ht="25.5">
      <c r="A237" s="177">
        <v>305</v>
      </c>
      <c r="B237" s="352">
        <v>100</v>
      </c>
      <c r="C237" s="352">
        <v>600</v>
      </c>
      <c r="D237" s="352">
        <v>200</v>
      </c>
      <c r="E237" s="352">
        <v>20</v>
      </c>
      <c r="F237" s="178">
        <v>0</v>
      </c>
      <c r="G237" s="356" t="s">
        <v>2560</v>
      </c>
      <c r="H237" s="356" t="s">
        <v>809</v>
      </c>
      <c r="I237" s="352"/>
      <c r="J237" s="352"/>
      <c r="K237" s="360">
        <f t="shared" si="7"/>
        <v>0</v>
      </c>
      <c r="L237" s="360">
        <v>0</v>
      </c>
      <c r="M237" s="360"/>
      <c r="N237" s="360">
        <f t="shared" si="6"/>
        <v>0</v>
      </c>
      <c r="O237" s="360">
        <v>0</v>
      </c>
      <c r="P237" s="360"/>
    </row>
    <row r="238" spans="1:16">
      <c r="A238" s="177">
        <v>305</v>
      </c>
      <c r="B238" s="352">
        <v>100</v>
      </c>
      <c r="C238" s="352">
        <v>600</v>
      </c>
      <c r="D238" s="352">
        <v>200</v>
      </c>
      <c r="E238" s="352">
        <v>30</v>
      </c>
      <c r="F238" s="178">
        <v>0</v>
      </c>
      <c r="G238" s="356" t="s">
        <v>2561</v>
      </c>
      <c r="H238" s="356" t="s">
        <v>810</v>
      </c>
      <c r="I238" s="352"/>
      <c r="J238" s="352"/>
      <c r="K238" s="360">
        <f t="shared" si="7"/>
        <v>0</v>
      </c>
      <c r="L238" s="360">
        <v>0</v>
      </c>
      <c r="M238" s="360"/>
      <c r="N238" s="360">
        <f t="shared" si="6"/>
        <v>0</v>
      </c>
      <c r="O238" s="360">
        <v>0</v>
      </c>
      <c r="P238" s="360"/>
    </row>
    <row r="239" spans="1:16" ht="25.5">
      <c r="A239" s="177">
        <v>305</v>
      </c>
      <c r="B239" s="352">
        <v>100</v>
      </c>
      <c r="C239" s="352">
        <v>600</v>
      </c>
      <c r="D239" s="352">
        <v>200</v>
      </c>
      <c r="E239" s="352">
        <v>90</v>
      </c>
      <c r="F239" s="178">
        <v>0</v>
      </c>
      <c r="G239" s="356" t="s">
        <v>2562</v>
      </c>
      <c r="H239" s="356" t="s">
        <v>811</v>
      </c>
      <c r="I239" s="352"/>
      <c r="J239" s="352"/>
      <c r="K239" s="360">
        <f t="shared" si="7"/>
        <v>0</v>
      </c>
      <c r="L239" s="360">
        <v>0</v>
      </c>
      <c r="M239" s="360"/>
      <c r="N239" s="360">
        <f t="shared" si="6"/>
        <v>0</v>
      </c>
      <c r="O239" s="360">
        <v>0</v>
      </c>
      <c r="P239" s="360"/>
    </row>
    <row r="240" spans="1:16" ht="38.25">
      <c r="A240" s="177">
        <v>305</v>
      </c>
      <c r="B240" s="352">
        <v>100</v>
      </c>
      <c r="C240" s="352">
        <v>600</v>
      </c>
      <c r="D240" s="352">
        <v>250</v>
      </c>
      <c r="E240" s="352">
        <v>0</v>
      </c>
      <c r="F240" s="178">
        <v>0</v>
      </c>
      <c r="G240" s="356" t="s">
        <v>2563</v>
      </c>
      <c r="H240" s="356" t="s">
        <v>812</v>
      </c>
      <c r="I240" s="352" t="s">
        <v>813</v>
      </c>
      <c r="J240" s="352" t="s">
        <v>1577</v>
      </c>
      <c r="K240" s="360">
        <f t="shared" si="7"/>
        <v>0</v>
      </c>
      <c r="L240" s="360">
        <v>0</v>
      </c>
      <c r="M240" s="360"/>
      <c r="N240" s="360">
        <f t="shared" si="6"/>
        <v>0</v>
      </c>
      <c r="O240" s="360">
        <v>0</v>
      </c>
      <c r="P240" s="360"/>
    </row>
    <row r="241" spans="1:16" ht="25.5">
      <c r="A241" s="177">
        <v>305</v>
      </c>
      <c r="B241" s="352">
        <v>100</v>
      </c>
      <c r="C241" s="352">
        <v>600</v>
      </c>
      <c r="D241" s="352">
        <v>300</v>
      </c>
      <c r="E241" s="352">
        <v>0</v>
      </c>
      <c r="F241" s="352">
        <v>0</v>
      </c>
      <c r="G241" s="356" t="s">
        <v>2564</v>
      </c>
      <c r="H241" s="356" t="s">
        <v>814</v>
      </c>
      <c r="I241" s="352" t="s">
        <v>815</v>
      </c>
      <c r="J241" s="352" t="s">
        <v>1581</v>
      </c>
      <c r="K241" s="360">
        <f t="shared" si="7"/>
        <v>500000</v>
      </c>
      <c r="L241" s="360">
        <v>500000</v>
      </c>
      <c r="M241" s="360"/>
      <c r="N241" s="360">
        <f t="shared" si="6"/>
        <v>500000</v>
      </c>
      <c r="O241" s="360">
        <v>500000</v>
      </c>
      <c r="P241" s="360"/>
    </row>
    <row r="242" spans="1:16" ht="25.5">
      <c r="A242" s="177">
        <v>305</v>
      </c>
      <c r="B242" s="352">
        <v>100</v>
      </c>
      <c r="C242" s="352">
        <v>600</v>
      </c>
      <c r="D242" s="352">
        <v>310</v>
      </c>
      <c r="E242" s="352">
        <v>0</v>
      </c>
      <c r="F242" s="352">
        <v>0</v>
      </c>
      <c r="G242" s="356" t="s">
        <v>2461</v>
      </c>
      <c r="H242" s="356" t="s">
        <v>685</v>
      </c>
      <c r="I242" s="352" t="s">
        <v>815</v>
      </c>
      <c r="J242" s="352" t="s">
        <v>1577</v>
      </c>
      <c r="K242" s="360">
        <f t="shared" si="7"/>
        <v>0</v>
      </c>
      <c r="L242" s="360">
        <v>0</v>
      </c>
      <c r="M242" s="360"/>
      <c r="N242" s="360">
        <f t="shared" si="6"/>
        <v>0</v>
      </c>
      <c r="O242" s="360">
        <v>0</v>
      </c>
      <c r="P242" s="360"/>
    </row>
    <row r="243" spans="1:16" ht="25.5">
      <c r="A243" s="177">
        <v>305</v>
      </c>
      <c r="B243" s="352">
        <v>100</v>
      </c>
      <c r="C243" s="352">
        <v>600</v>
      </c>
      <c r="D243" s="352">
        <v>320</v>
      </c>
      <c r="E243" s="352">
        <v>0</v>
      </c>
      <c r="F243" s="352">
        <v>0</v>
      </c>
      <c r="G243" s="356" t="s">
        <v>2515</v>
      </c>
      <c r="H243" s="356" t="s">
        <v>753</v>
      </c>
      <c r="I243" s="352" t="s">
        <v>815</v>
      </c>
      <c r="J243" s="352" t="s">
        <v>1577</v>
      </c>
      <c r="K243" s="360">
        <f t="shared" si="7"/>
        <v>0</v>
      </c>
      <c r="L243" s="360">
        <v>0</v>
      </c>
      <c r="M243" s="360"/>
      <c r="N243" s="360">
        <f t="shared" si="6"/>
        <v>0</v>
      </c>
      <c r="O243" s="360">
        <v>0</v>
      </c>
      <c r="P243" s="360"/>
    </row>
    <row r="244" spans="1:16">
      <c r="A244" s="177">
        <v>305</v>
      </c>
      <c r="B244" s="352">
        <v>100</v>
      </c>
      <c r="C244" s="352">
        <v>600</v>
      </c>
      <c r="D244" s="352">
        <v>400</v>
      </c>
      <c r="E244" s="352">
        <v>0</v>
      </c>
      <c r="F244" s="352">
        <v>0</v>
      </c>
      <c r="G244" s="366" t="s">
        <v>2565</v>
      </c>
      <c r="H244" s="366" t="s">
        <v>720</v>
      </c>
      <c r="I244" s="352" t="s">
        <v>816</v>
      </c>
      <c r="J244" s="351"/>
      <c r="K244" s="361">
        <f t="shared" si="7"/>
        <v>0</v>
      </c>
      <c r="L244" s="361">
        <v>0</v>
      </c>
      <c r="M244" s="361"/>
      <c r="N244" s="361">
        <f t="shared" si="6"/>
        <v>0</v>
      </c>
      <c r="O244" s="361">
        <v>0</v>
      </c>
      <c r="P244" s="361"/>
    </row>
    <row r="245" spans="1:16">
      <c r="A245" s="177">
        <v>305</v>
      </c>
      <c r="B245" s="352">
        <v>100</v>
      </c>
      <c r="C245" s="352">
        <v>600</v>
      </c>
      <c r="D245" s="352">
        <v>400</v>
      </c>
      <c r="E245" s="352">
        <v>10</v>
      </c>
      <c r="F245" s="178">
        <v>0</v>
      </c>
      <c r="G245" s="356" t="s">
        <v>2566</v>
      </c>
      <c r="H245" s="356" t="s">
        <v>817</v>
      </c>
      <c r="I245" s="352"/>
      <c r="J245" s="352"/>
      <c r="K245" s="360">
        <f t="shared" si="7"/>
        <v>0</v>
      </c>
      <c r="L245" s="360">
        <v>0</v>
      </c>
      <c r="M245" s="360"/>
      <c r="N245" s="360">
        <f t="shared" si="6"/>
        <v>0</v>
      </c>
      <c r="O245" s="360">
        <v>0</v>
      </c>
      <c r="P245" s="360"/>
    </row>
    <row r="246" spans="1:16">
      <c r="A246" s="177">
        <v>305</v>
      </c>
      <c r="B246" s="352">
        <v>100</v>
      </c>
      <c r="C246" s="352">
        <v>600</v>
      </c>
      <c r="D246" s="352">
        <v>400</v>
      </c>
      <c r="E246" s="352">
        <v>20</v>
      </c>
      <c r="F246" s="178">
        <v>0</v>
      </c>
      <c r="G246" s="356" t="s">
        <v>2567</v>
      </c>
      <c r="H246" s="356" t="s">
        <v>818</v>
      </c>
      <c r="I246" s="352"/>
      <c r="J246" s="352"/>
      <c r="K246" s="360">
        <f t="shared" si="7"/>
        <v>0</v>
      </c>
      <c r="L246" s="360">
        <v>0</v>
      </c>
      <c r="M246" s="360"/>
      <c r="N246" s="360">
        <f t="shared" si="6"/>
        <v>0</v>
      </c>
      <c r="O246" s="360">
        <v>0</v>
      </c>
      <c r="P246" s="360"/>
    </row>
    <row r="247" spans="1:16">
      <c r="A247" s="177">
        <v>305</v>
      </c>
      <c r="B247" s="352">
        <v>100</v>
      </c>
      <c r="C247" s="352">
        <v>600</v>
      </c>
      <c r="D247" s="352">
        <v>400</v>
      </c>
      <c r="E247" s="352">
        <v>30</v>
      </c>
      <c r="F247" s="178">
        <v>0</v>
      </c>
      <c r="G247" s="356" t="s">
        <v>2568</v>
      </c>
      <c r="H247" s="356" t="s">
        <v>808</v>
      </c>
      <c r="I247" s="352"/>
      <c r="J247" s="352"/>
      <c r="K247" s="360">
        <f t="shared" si="7"/>
        <v>0</v>
      </c>
      <c r="L247" s="360">
        <v>0</v>
      </c>
      <c r="M247" s="360"/>
      <c r="N247" s="360">
        <f t="shared" si="6"/>
        <v>0</v>
      </c>
      <c r="O247" s="360">
        <v>0</v>
      </c>
      <c r="P247" s="360"/>
    </row>
    <row r="248" spans="1:16" ht="25.5">
      <c r="A248" s="177">
        <v>305</v>
      </c>
      <c r="B248" s="352">
        <v>100</v>
      </c>
      <c r="C248" s="352">
        <v>600</v>
      </c>
      <c r="D248" s="352">
        <v>400</v>
      </c>
      <c r="E248" s="352">
        <v>40</v>
      </c>
      <c r="F248" s="178">
        <v>0</v>
      </c>
      <c r="G248" s="356" t="s">
        <v>2569</v>
      </c>
      <c r="H248" s="356" t="s">
        <v>809</v>
      </c>
      <c r="I248" s="352"/>
      <c r="J248" s="352"/>
      <c r="K248" s="360">
        <f t="shared" si="7"/>
        <v>0</v>
      </c>
      <c r="L248" s="360">
        <v>0</v>
      </c>
      <c r="M248" s="360"/>
      <c r="N248" s="360">
        <f t="shared" si="6"/>
        <v>0</v>
      </c>
      <c r="O248" s="360">
        <v>0</v>
      </c>
      <c r="P248" s="360"/>
    </row>
    <row r="249" spans="1:16">
      <c r="A249" s="177">
        <v>305</v>
      </c>
      <c r="B249" s="352">
        <v>100</v>
      </c>
      <c r="C249" s="352">
        <v>600</v>
      </c>
      <c r="D249" s="352">
        <v>400</v>
      </c>
      <c r="E249" s="352">
        <v>50</v>
      </c>
      <c r="F249" s="178">
        <v>0</v>
      </c>
      <c r="G249" s="356" t="s">
        <v>2570</v>
      </c>
      <c r="H249" s="356" t="s">
        <v>810</v>
      </c>
      <c r="I249" s="352"/>
      <c r="J249" s="352"/>
      <c r="K249" s="360">
        <f t="shared" si="7"/>
        <v>0</v>
      </c>
      <c r="L249" s="360">
        <v>0</v>
      </c>
      <c r="M249" s="360"/>
      <c r="N249" s="360">
        <f t="shared" si="6"/>
        <v>0</v>
      </c>
      <c r="O249" s="360">
        <v>0</v>
      </c>
      <c r="P249" s="360"/>
    </row>
    <row r="250" spans="1:16" ht="25.5">
      <c r="A250" s="177">
        <v>305</v>
      </c>
      <c r="B250" s="352">
        <v>100</v>
      </c>
      <c r="C250" s="352">
        <v>600</v>
      </c>
      <c r="D250" s="352">
        <v>400</v>
      </c>
      <c r="E250" s="352">
        <v>60</v>
      </c>
      <c r="F250" s="178">
        <v>0</v>
      </c>
      <c r="G250" s="356" t="s">
        <v>2571</v>
      </c>
      <c r="H250" s="356" t="s">
        <v>819</v>
      </c>
      <c r="I250" s="352"/>
      <c r="J250" s="352"/>
      <c r="K250" s="360">
        <f t="shared" si="7"/>
        <v>0</v>
      </c>
      <c r="L250" s="360">
        <v>0</v>
      </c>
      <c r="M250" s="360"/>
      <c r="N250" s="360">
        <f t="shared" si="6"/>
        <v>0</v>
      </c>
      <c r="O250" s="360">
        <v>0</v>
      </c>
      <c r="P250" s="360"/>
    </row>
    <row r="251" spans="1:16">
      <c r="A251" s="177">
        <v>305</v>
      </c>
      <c r="B251" s="352">
        <v>100</v>
      </c>
      <c r="C251" s="352">
        <v>600</v>
      </c>
      <c r="D251" s="352">
        <v>400</v>
      </c>
      <c r="E251" s="352">
        <v>70</v>
      </c>
      <c r="F251" s="178">
        <v>0</v>
      </c>
      <c r="G251" s="356" t="s">
        <v>2572</v>
      </c>
      <c r="H251" s="356" t="s">
        <v>820</v>
      </c>
      <c r="I251" s="352"/>
      <c r="J251" s="352"/>
      <c r="K251" s="360">
        <f t="shared" si="7"/>
        <v>0</v>
      </c>
      <c r="L251" s="360">
        <v>0</v>
      </c>
      <c r="M251" s="360"/>
      <c r="N251" s="360">
        <f t="shared" si="6"/>
        <v>0</v>
      </c>
      <c r="O251" s="360">
        <v>0</v>
      </c>
      <c r="P251" s="360"/>
    </row>
    <row r="252" spans="1:16">
      <c r="A252" s="177">
        <v>305</v>
      </c>
      <c r="B252" s="352">
        <v>100</v>
      </c>
      <c r="C252" s="352">
        <v>600</v>
      </c>
      <c r="D252" s="352">
        <v>400</v>
      </c>
      <c r="E252" s="352">
        <v>90</v>
      </c>
      <c r="F252" s="178">
        <v>0</v>
      </c>
      <c r="G252" s="356" t="s">
        <v>2573</v>
      </c>
      <c r="H252" s="356" t="s">
        <v>821</v>
      </c>
      <c r="I252" s="352"/>
      <c r="J252" s="352"/>
      <c r="K252" s="360">
        <f t="shared" si="7"/>
        <v>0</v>
      </c>
      <c r="L252" s="360">
        <v>0</v>
      </c>
      <c r="M252" s="360"/>
      <c r="N252" s="360">
        <f t="shared" si="6"/>
        <v>0</v>
      </c>
      <c r="O252" s="360">
        <v>0</v>
      </c>
      <c r="P252" s="360"/>
    </row>
    <row r="253" spans="1:16">
      <c r="A253" s="177">
        <v>305</v>
      </c>
      <c r="B253" s="352">
        <v>100</v>
      </c>
      <c r="C253" s="352">
        <v>600</v>
      </c>
      <c r="D253" s="352">
        <v>500</v>
      </c>
      <c r="E253" s="352">
        <v>0</v>
      </c>
      <c r="F253" s="352">
        <v>0</v>
      </c>
      <c r="G253" s="366" t="s">
        <v>2574</v>
      </c>
      <c r="H253" s="366" t="s">
        <v>724</v>
      </c>
      <c r="I253" s="352" t="s">
        <v>822</v>
      </c>
      <c r="J253" s="351"/>
      <c r="K253" s="361">
        <f t="shared" si="7"/>
        <v>0</v>
      </c>
      <c r="L253" s="361">
        <v>0</v>
      </c>
      <c r="M253" s="361"/>
      <c r="N253" s="361">
        <f t="shared" si="6"/>
        <v>0</v>
      </c>
      <c r="O253" s="361">
        <v>0</v>
      </c>
      <c r="P253" s="361"/>
    </row>
    <row r="254" spans="1:16" ht="25.5">
      <c r="A254" s="177">
        <v>305</v>
      </c>
      <c r="B254" s="352">
        <v>100</v>
      </c>
      <c r="C254" s="352">
        <v>600</v>
      </c>
      <c r="D254" s="352">
        <v>500</v>
      </c>
      <c r="E254" s="352">
        <v>10</v>
      </c>
      <c r="F254" s="178">
        <v>0</v>
      </c>
      <c r="G254" s="356" t="s">
        <v>2575</v>
      </c>
      <c r="H254" s="356" t="s">
        <v>819</v>
      </c>
      <c r="I254" s="352"/>
      <c r="J254" s="352"/>
      <c r="K254" s="360">
        <f t="shared" si="7"/>
        <v>0</v>
      </c>
      <c r="L254" s="360">
        <v>0</v>
      </c>
      <c r="M254" s="360"/>
      <c r="N254" s="360">
        <f t="shared" si="6"/>
        <v>0</v>
      </c>
      <c r="O254" s="360">
        <v>0</v>
      </c>
      <c r="P254" s="360"/>
    </row>
    <row r="255" spans="1:16">
      <c r="A255" s="177">
        <v>305</v>
      </c>
      <c r="B255" s="352">
        <v>100</v>
      </c>
      <c r="C255" s="352">
        <v>600</v>
      </c>
      <c r="D255" s="352">
        <v>500</v>
      </c>
      <c r="E255" s="352">
        <v>90</v>
      </c>
      <c r="F255" s="178">
        <v>0</v>
      </c>
      <c r="G255" s="356" t="s">
        <v>2576</v>
      </c>
      <c r="H255" s="356" t="s">
        <v>823</v>
      </c>
      <c r="I255" s="352"/>
      <c r="J255" s="352"/>
      <c r="K255" s="360">
        <f t="shared" si="7"/>
        <v>0</v>
      </c>
      <c r="L255" s="360">
        <v>0</v>
      </c>
      <c r="M255" s="360"/>
      <c r="N255" s="360">
        <f t="shared" si="6"/>
        <v>0</v>
      </c>
      <c r="O255" s="360">
        <v>0</v>
      </c>
      <c r="P255" s="360"/>
    </row>
    <row r="256" spans="1:16" ht="25.5">
      <c r="A256" s="177">
        <v>305</v>
      </c>
      <c r="B256" s="352">
        <v>100</v>
      </c>
      <c r="C256" s="352">
        <v>650</v>
      </c>
      <c r="D256" s="352">
        <v>0</v>
      </c>
      <c r="E256" s="352">
        <v>0</v>
      </c>
      <c r="F256" s="352">
        <v>0</v>
      </c>
      <c r="G256" s="357" t="s">
        <v>2577</v>
      </c>
      <c r="H256" s="357" t="s">
        <v>824</v>
      </c>
      <c r="I256" s="352" t="s">
        <v>825</v>
      </c>
      <c r="J256" s="351"/>
      <c r="K256" s="361">
        <f t="shared" si="7"/>
        <v>0</v>
      </c>
      <c r="L256" s="361">
        <v>0</v>
      </c>
      <c r="M256" s="361"/>
      <c r="N256" s="361">
        <f t="shared" si="6"/>
        <v>0</v>
      </c>
      <c r="O256" s="361">
        <v>0</v>
      </c>
      <c r="P256" s="361"/>
    </row>
    <row r="257" spans="1:16" ht="25.5">
      <c r="A257" s="177">
        <v>305</v>
      </c>
      <c r="B257" s="352">
        <v>100</v>
      </c>
      <c r="C257" s="352">
        <v>650</v>
      </c>
      <c r="D257" s="352">
        <v>100</v>
      </c>
      <c r="E257" s="352">
        <v>0</v>
      </c>
      <c r="F257" s="352">
        <v>0</v>
      </c>
      <c r="G257" s="356" t="s">
        <v>2578</v>
      </c>
      <c r="H257" s="356" t="s">
        <v>826</v>
      </c>
      <c r="I257" s="352" t="s">
        <v>827</v>
      </c>
      <c r="J257" s="352"/>
      <c r="K257" s="360">
        <f t="shared" si="7"/>
        <v>80050</v>
      </c>
      <c r="L257" s="360">
        <v>80050</v>
      </c>
      <c r="M257" s="360"/>
      <c r="N257" s="360">
        <f t="shared" si="6"/>
        <v>80050</v>
      </c>
      <c r="O257" s="360">
        <v>80050</v>
      </c>
      <c r="P257" s="360"/>
    </row>
    <row r="258" spans="1:16" ht="25.5">
      <c r="A258" s="177">
        <v>305</v>
      </c>
      <c r="B258" s="352">
        <v>100</v>
      </c>
      <c r="C258" s="352">
        <v>650</v>
      </c>
      <c r="D258" s="352">
        <v>200</v>
      </c>
      <c r="E258" s="352">
        <v>0</v>
      </c>
      <c r="F258" s="352">
        <v>0</v>
      </c>
      <c r="G258" s="356" t="s">
        <v>2579</v>
      </c>
      <c r="H258" s="356" t="s">
        <v>828</v>
      </c>
      <c r="I258" s="352" t="s">
        <v>829</v>
      </c>
      <c r="J258" s="352"/>
      <c r="K258" s="360">
        <f t="shared" si="7"/>
        <v>608142.81999999995</v>
      </c>
      <c r="L258" s="360">
        <v>608142.81999999995</v>
      </c>
      <c r="M258" s="360"/>
      <c r="N258" s="360">
        <f t="shared" si="6"/>
        <v>608142.81999999995</v>
      </c>
      <c r="O258" s="360">
        <v>608142.81999999995</v>
      </c>
      <c r="P258" s="360"/>
    </row>
    <row r="259" spans="1:16" ht="25.5">
      <c r="A259" s="177">
        <v>305</v>
      </c>
      <c r="B259" s="352">
        <v>100</v>
      </c>
      <c r="C259" s="352">
        <v>650</v>
      </c>
      <c r="D259" s="352">
        <v>300</v>
      </c>
      <c r="E259" s="352">
        <v>0</v>
      </c>
      <c r="F259" s="352">
        <v>0</v>
      </c>
      <c r="G259" s="356" t="s">
        <v>2580</v>
      </c>
      <c r="H259" s="356" t="s">
        <v>830</v>
      </c>
      <c r="I259" s="352" t="s">
        <v>831</v>
      </c>
      <c r="J259" s="352"/>
      <c r="K259" s="360">
        <f t="shared" si="7"/>
        <v>0</v>
      </c>
      <c r="L259" s="360">
        <v>0</v>
      </c>
      <c r="M259" s="360"/>
      <c r="N259" s="360">
        <f t="shared" si="6"/>
        <v>0</v>
      </c>
      <c r="O259" s="360">
        <v>0</v>
      </c>
      <c r="P259" s="360"/>
    </row>
    <row r="260" spans="1:16" ht="38.25">
      <c r="A260" s="177">
        <v>305</v>
      </c>
      <c r="B260" s="352">
        <v>100</v>
      </c>
      <c r="C260" s="352">
        <v>650</v>
      </c>
      <c r="D260" s="352">
        <v>400</v>
      </c>
      <c r="E260" s="352">
        <v>0</v>
      </c>
      <c r="F260" s="352">
        <v>0</v>
      </c>
      <c r="G260" s="357" t="s">
        <v>2581</v>
      </c>
      <c r="H260" s="357" t="s">
        <v>832</v>
      </c>
      <c r="I260" s="352" t="s">
        <v>833</v>
      </c>
      <c r="J260" s="351"/>
      <c r="K260" s="361">
        <f t="shared" si="7"/>
        <v>0</v>
      </c>
      <c r="L260" s="361">
        <v>0</v>
      </c>
      <c r="M260" s="361"/>
      <c r="N260" s="361">
        <f t="shared" si="6"/>
        <v>0</v>
      </c>
      <c r="O260" s="361">
        <v>0</v>
      </c>
      <c r="P260" s="361"/>
    </row>
    <row r="261" spans="1:16" ht="25.5">
      <c r="A261" s="177">
        <v>305</v>
      </c>
      <c r="B261" s="352">
        <v>100</v>
      </c>
      <c r="C261" s="352">
        <v>650</v>
      </c>
      <c r="D261" s="352">
        <v>400</v>
      </c>
      <c r="E261" s="352">
        <v>10</v>
      </c>
      <c r="F261" s="178">
        <v>0</v>
      </c>
      <c r="G261" s="356" t="s">
        <v>2582</v>
      </c>
      <c r="H261" s="356" t="s">
        <v>834</v>
      </c>
      <c r="I261" s="352"/>
      <c r="J261" s="352"/>
      <c r="K261" s="360">
        <f t="shared" si="7"/>
        <v>165860.75</v>
      </c>
      <c r="L261" s="360">
        <v>165860.75</v>
      </c>
      <c r="M261" s="360"/>
      <c r="N261" s="360">
        <f t="shared" si="6"/>
        <v>165860.75</v>
      </c>
      <c r="O261" s="360">
        <v>165860.75</v>
      </c>
      <c r="P261" s="360"/>
    </row>
    <row r="262" spans="1:16" ht="25.5">
      <c r="A262" s="177">
        <v>305</v>
      </c>
      <c r="B262" s="352">
        <v>100</v>
      </c>
      <c r="C262" s="352">
        <v>650</v>
      </c>
      <c r="D262" s="352">
        <v>400</v>
      </c>
      <c r="E262" s="352">
        <v>20</v>
      </c>
      <c r="F262" s="178">
        <v>0</v>
      </c>
      <c r="G262" s="356" t="s">
        <v>2583</v>
      </c>
      <c r="H262" s="356" t="s">
        <v>835</v>
      </c>
      <c r="I262" s="352"/>
      <c r="J262" s="352"/>
      <c r="K262" s="360">
        <f t="shared" si="7"/>
        <v>10994.25</v>
      </c>
      <c r="L262" s="360">
        <v>10994.25</v>
      </c>
      <c r="M262" s="360"/>
      <c r="N262" s="360">
        <f t="shared" ref="N262:N325" si="8">+O262+P262</f>
        <v>10994.25</v>
      </c>
      <c r="O262" s="360">
        <v>10994.25</v>
      </c>
      <c r="P262" s="360"/>
    </row>
    <row r="263" spans="1:16" ht="25.5">
      <c r="A263" s="177">
        <v>305</v>
      </c>
      <c r="B263" s="352">
        <v>100</v>
      </c>
      <c r="C263" s="352">
        <v>650</v>
      </c>
      <c r="D263" s="352">
        <v>400</v>
      </c>
      <c r="E263" s="352">
        <v>30</v>
      </c>
      <c r="F263" s="178">
        <v>0</v>
      </c>
      <c r="G263" s="356" t="s">
        <v>2584</v>
      </c>
      <c r="H263" s="356" t="s">
        <v>836</v>
      </c>
      <c r="I263" s="352"/>
      <c r="J263" s="352"/>
      <c r="K263" s="360">
        <f t="shared" ref="K263:K326" si="9">+L263+M263</f>
        <v>9858.25</v>
      </c>
      <c r="L263" s="360">
        <v>9858.25</v>
      </c>
      <c r="M263" s="360"/>
      <c r="N263" s="360">
        <f t="shared" si="8"/>
        <v>9858.25</v>
      </c>
      <c r="O263" s="360">
        <v>9858.25</v>
      </c>
      <c r="P263" s="360"/>
    </row>
    <row r="264" spans="1:16" ht="25.5">
      <c r="A264" s="177">
        <v>305</v>
      </c>
      <c r="B264" s="352">
        <v>100</v>
      </c>
      <c r="C264" s="352">
        <v>650</v>
      </c>
      <c r="D264" s="352">
        <v>400</v>
      </c>
      <c r="E264" s="352">
        <v>90</v>
      </c>
      <c r="F264" s="178">
        <v>0</v>
      </c>
      <c r="G264" s="356" t="s">
        <v>2585</v>
      </c>
      <c r="H264" s="356" t="s">
        <v>837</v>
      </c>
      <c r="I264" s="352"/>
      <c r="J264" s="352"/>
      <c r="K264" s="360">
        <f t="shared" si="9"/>
        <v>0</v>
      </c>
      <c r="L264" s="360">
        <v>0</v>
      </c>
      <c r="M264" s="360"/>
      <c r="N264" s="360">
        <f t="shared" si="8"/>
        <v>0</v>
      </c>
      <c r="O264" s="360">
        <v>0</v>
      </c>
      <c r="P264" s="360"/>
    </row>
    <row r="265" spans="1:16" ht="38.25">
      <c r="A265" s="177">
        <v>305</v>
      </c>
      <c r="B265" s="352">
        <v>100</v>
      </c>
      <c r="C265" s="352">
        <v>650</v>
      </c>
      <c r="D265" s="352">
        <v>500</v>
      </c>
      <c r="E265" s="352">
        <v>0</v>
      </c>
      <c r="F265" s="352">
        <v>0</v>
      </c>
      <c r="G265" s="357" t="s">
        <v>2586</v>
      </c>
      <c r="H265" s="357" t="s">
        <v>838</v>
      </c>
      <c r="I265" s="352" t="s">
        <v>839</v>
      </c>
      <c r="J265" s="351" t="s">
        <v>1532</v>
      </c>
      <c r="K265" s="361">
        <f t="shared" si="9"/>
        <v>0</v>
      </c>
      <c r="L265" s="361">
        <v>0</v>
      </c>
      <c r="M265" s="361"/>
      <c r="N265" s="361">
        <f t="shared" si="8"/>
        <v>0</v>
      </c>
      <c r="O265" s="361">
        <v>0</v>
      </c>
      <c r="P265" s="361"/>
    </row>
    <row r="266" spans="1:16" ht="25.5">
      <c r="A266" s="177">
        <v>305</v>
      </c>
      <c r="B266" s="352">
        <v>100</v>
      </c>
      <c r="C266" s="352">
        <v>650</v>
      </c>
      <c r="D266" s="352">
        <v>500</v>
      </c>
      <c r="E266" s="352">
        <v>10</v>
      </c>
      <c r="F266" s="352">
        <v>0</v>
      </c>
      <c r="G266" s="356" t="s">
        <v>2587</v>
      </c>
      <c r="H266" s="356" t="s">
        <v>834</v>
      </c>
      <c r="I266" s="358"/>
      <c r="J266" s="358" t="s">
        <v>1532</v>
      </c>
      <c r="K266" s="360">
        <f t="shared" si="9"/>
        <v>0</v>
      </c>
      <c r="L266" s="360">
        <v>0</v>
      </c>
      <c r="M266" s="360"/>
      <c r="N266" s="360">
        <f t="shared" si="8"/>
        <v>0</v>
      </c>
      <c r="O266" s="360">
        <v>0</v>
      </c>
      <c r="P266" s="360"/>
    </row>
    <row r="267" spans="1:16" ht="25.5">
      <c r="A267" s="177">
        <v>305</v>
      </c>
      <c r="B267" s="352">
        <v>100</v>
      </c>
      <c r="C267" s="352">
        <v>650</v>
      </c>
      <c r="D267" s="352">
        <v>500</v>
      </c>
      <c r="E267" s="352">
        <v>20</v>
      </c>
      <c r="F267" s="352">
        <v>0</v>
      </c>
      <c r="G267" s="356" t="s">
        <v>2588</v>
      </c>
      <c r="H267" s="356" t="s">
        <v>835</v>
      </c>
      <c r="I267" s="358"/>
      <c r="J267" s="358" t="s">
        <v>1532</v>
      </c>
      <c r="K267" s="360">
        <f t="shared" si="9"/>
        <v>0</v>
      </c>
      <c r="L267" s="360">
        <v>0</v>
      </c>
      <c r="M267" s="360"/>
      <c r="N267" s="360">
        <f t="shared" si="8"/>
        <v>0</v>
      </c>
      <c r="O267" s="360">
        <v>0</v>
      </c>
      <c r="P267" s="360"/>
    </row>
    <row r="268" spans="1:16" ht="25.5">
      <c r="A268" s="177">
        <v>305</v>
      </c>
      <c r="B268" s="352">
        <v>100</v>
      </c>
      <c r="C268" s="352">
        <v>650</v>
      </c>
      <c r="D268" s="352">
        <v>500</v>
      </c>
      <c r="E268" s="352">
        <v>30</v>
      </c>
      <c r="F268" s="352">
        <v>0</v>
      </c>
      <c r="G268" s="356" t="s">
        <v>2589</v>
      </c>
      <c r="H268" s="356" t="s">
        <v>836</v>
      </c>
      <c r="I268" s="358"/>
      <c r="J268" s="358" t="s">
        <v>1532</v>
      </c>
      <c r="K268" s="360">
        <f t="shared" si="9"/>
        <v>0</v>
      </c>
      <c r="L268" s="360">
        <v>0</v>
      </c>
      <c r="M268" s="360"/>
      <c r="N268" s="360">
        <f t="shared" si="8"/>
        <v>0</v>
      </c>
      <c r="O268" s="360">
        <v>0</v>
      </c>
      <c r="P268" s="360"/>
    </row>
    <row r="269" spans="1:16" ht="25.5">
      <c r="A269" s="177">
        <v>305</v>
      </c>
      <c r="B269" s="352">
        <v>100</v>
      </c>
      <c r="C269" s="352">
        <v>650</v>
      </c>
      <c r="D269" s="352">
        <v>500</v>
      </c>
      <c r="E269" s="352">
        <v>90</v>
      </c>
      <c r="F269" s="352">
        <v>0</v>
      </c>
      <c r="G269" s="356" t="s">
        <v>2590</v>
      </c>
      <c r="H269" s="356" t="s">
        <v>837</v>
      </c>
      <c r="I269" s="358"/>
      <c r="J269" s="358" t="s">
        <v>1532</v>
      </c>
      <c r="K269" s="360">
        <f t="shared" si="9"/>
        <v>0</v>
      </c>
      <c r="L269" s="360">
        <v>0</v>
      </c>
      <c r="M269" s="360"/>
      <c r="N269" s="360">
        <f t="shared" si="8"/>
        <v>0</v>
      </c>
      <c r="O269" s="360">
        <v>0</v>
      </c>
      <c r="P269" s="360"/>
    </row>
    <row r="270" spans="1:16" ht="25.5">
      <c r="A270" s="177">
        <v>305</v>
      </c>
      <c r="B270" s="352">
        <v>100</v>
      </c>
      <c r="C270" s="352">
        <v>650</v>
      </c>
      <c r="D270" s="352">
        <v>600</v>
      </c>
      <c r="E270" s="352">
        <v>0</v>
      </c>
      <c r="F270" s="352">
        <v>0</v>
      </c>
      <c r="G270" s="357" t="s">
        <v>2591</v>
      </c>
      <c r="H270" s="357" t="s">
        <v>840</v>
      </c>
      <c r="I270" s="352" t="s">
        <v>841</v>
      </c>
      <c r="J270" s="351"/>
      <c r="K270" s="361">
        <f t="shared" si="9"/>
        <v>0</v>
      </c>
      <c r="L270" s="361">
        <v>0</v>
      </c>
      <c r="M270" s="361"/>
      <c r="N270" s="361">
        <f t="shared" si="8"/>
        <v>0</v>
      </c>
      <c r="O270" s="361">
        <v>0</v>
      </c>
      <c r="P270" s="361"/>
    </row>
    <row r="271" spans="1:16" ht="25.5">
      <c r="A271" s="177">
        <v>305</v>
      </c>
      <c r="B271" s="352">
        <v>100</v>
      </c>
      <c r="C271" s="352">
        <v>650</v>
      </c>
      <c r="D271" s="352">
        <v>600</v>
      </c>
      <c r="E271" s="352">
        <v>5</v>
      </c>
      <c r="F271" s="178">
        <v>0</v>
      </c>
      <c r="G271" s="356" t="s">
        <v>2592</v>
      </c>
      <c r="H271" s="356" t="s">
        <v>842</v>
      </c>
      <c r="I271" s="352"/>
      <c r="J271" s="352"/>
      <c r="K271" s="360">
        <f t="shared" si="9"/>
        <v>0</v>
      </c>
      <c r="L271" s="360">
        <v>0</v>
      </c>
      <c r="M271" s="360"/>
      <c r="N271" s="360">
        <f t="shared" si="8"/>
        <v>0</v>
      </c>
      <c r="O271" s="360">
        <v>0</v>
      </c>
      <c r="P271" s="360"/>
    </row>
    <row r="272" spans="1:16" ht="25.5">
      <c r="A272" s="177">
        <v>305</v>
      </c>
      <c r="B272" s="352">
        <v>100</v>
      </c>
      <c r="C272" s="352">
        <v>650</v>
      </c>
      <c r="D272" s="352">
        <v>600</v>
      </c>
      <c r="E272" s="352">
        <v>10</v>
      </c>
      <c r="F272" s="178">
        <v>0</v>
      </c>
      <c r="G272" s="356" t="s">
        <v>2593</v>
      </c>
      <c r="H272" s="356" t="s">
        <v>843</v>
      </c>
      <c r="I272" s="352"/>
      <c r="J272" s="352"/>
      <c r="K272" s="360">
        <f t="shared" si="9"/>
        <v>0</v>
      </c>
      <c r="L272" s="360">
        <v>0</v>
      </c>
      <c r="M272" s="360"/>
      <c r="N272" s="360">
        <f t="shared" si="8"/>
        <v>0</v>
      </c>
      <c r="O272" s="360">
        <v>0</v>
      </c>
      <c r="P272" s="360"/>
    </row>
    <row r="273" spans="1:16" ht="25.5">
      <c r="A273" s="177">
        <v>305</v>
      </c>
      <c r="B273" s="352">
        <v>100</v>
      </c>
      <c r="C273" s="352">
        <v>650</v>
      </c>
      <c r="D273" s="352">
        <v>600</v>
      </c>
      <c r="E273" s="352">
        <v>15</v>
      </c>
      <c r="F273" s="178">
        <v>0</v>
      </c>
      <c r="G273" s="356" t="s">
        <v>2594</v>
      </c>
      <c r="H273" s="356" t="s">
        <v>844</v>
      </c>
      <c r="I273" s="352"/>
      <c r="J273" s="352"/>
      <c r="K273" s="360">
        <f t="shared" si="9"/>
        <v>0</v>
      </c>
      <c r="L273" s="360">
        <v>0</v>
      </c>
      <c r="M273" s="360"/>
      <c r="N273" s="360">
        <f t="shared" si="8"/>
        <v>0</v>
      </c>
      <c r="O273" s="360">
        <v>0</v>
      </c>
      <c r="P273" s="360"/>
    </row>
    <row r="274" spans="1:16" ht="25.5">
      <c r="A274" s="177">
        <v>305</v>
      </c>
      <c r="B274" s="352">
        <v>100</v>
      </c>
      <c r="C274" s="352">
        <v>650</v>
      </c>
      <c r="D274" s="352">
        <v>600</v>
      </c>
      <c r="E274" s="352">
        <v>20</v>
      </c>
      <c r="F274" s="178">
        <v>0</v>
      </c>
      <c r="G274" s="356" t="s">
        <v>2595</v>
      </c>
      <c r="H274" s="356" t="s">
        <v>845</v>
      </c>
      <c r="I274" s="352"/>
      <c r="J274" s="352"/>
      <c r="K274" s="360">
        <f t="shared" si="9"/>
        <v>7430.8</v>
      </c>
      <c r="L274" s="360">
        <v>7430.8</v>
      </c>
      <c r="M274" s="360"/>
      <c r="N274" s="360">
        <f t="shared" si="8"/>
        <v>7430.8</v>
      </c>
      <c r="O274" s="360">
        <v>7430.8</v>
      </c>
      <c r="P274" s="360"/>
    </row>
    <row r="275" spans="1:16" ht="25.5">
      <c r="A275" s="177">
        <v>305</v>
      </c>
      <c r="B275" s="352">
        <v>100</v>
      </c>
      <c r="C275" s="352">
        <v>650</v>
      </c>
      <c r="D275" s="352">
        <v>600</v>
      </c>
      <c r="E275" s="352">
        <v>25</v>
      </c>
      <c r="F275" s="178">
        <v>0</v>
      </c>
      <c r="G275" s="356" t="s">
        <v>2596</v>
      </c>
      <c r="H275" s="356" t="s">
        <v>846</v>
      </c>
      <c r="I275" s="352"/>
      <c r="J275" s="352"/>
      <c r="K275" s="360">
        <f t="shared" si="9"/>
        <v>0</v>
      </c>
      <c r="L275" s="360">
        <v>0</v>
      </c>
      <c r="M275" s="360"/>
      <c r="N275" s="360">
        <f t="shared" si="8"/>
        <v>0</v>
      </c>
      <c r="O275" s="360">
        <v>0</v>
      </c>
      <c r="P275" s="360"/>
    </row>
    <row r="276" spans="1:16" ht="25.5">
      <c r="A276" s="177">
        <v>305</v>
      </c>
      <c r="B276" s="352">
        <v>100</v>
      </c>
      <c r="C276" s="352">
        <v>650</v>
      </c>
      <c r="D276" s="352">
        <v>600</v>
      </c>
      <c r="E276" s="352">
        <v>30</v>
      </c>
      <c r="F276" s="178">
        <v>0</v>
      </c>
      <c r="G276" s="356" t="s">
        <v>2597</v>
      </c>
      <c r="H276" s="356" t="s">
        <v>847</v>
      </c>
      <c r="I276" s="352"/>
      <c r="J276" s="352"/>
      <c r="K276" s="360">
        <f t="shared" si="9"/>
        <v>0</v>
      </c>
      <c r="L276" s="360">
        <v>0</v>
      </c>
      <c r="M276" s="360"/>
      <c r="N276" s="360">
        <f t="shared" si="8"/>
        <v>0</v>
      </c>
      <c r="O276" s="360">
        <v>0</v>
      </c>
      <c r="P276" s="360"/>
    </row>
    <row r="277" spans="1:16" ht="25.5">
      <c r="A277" s="177">
        <v>305</v>
      </c>
      <c r="B277" s="352">
        <v>100</v>
      </c>
      <c r="C277" s="352">
        <v>650</v>
      </c>
      <c r="D277" s="352">
        <v>600</v>
      </c>
      <c r="E277" s="352">
        <v>35</v>
      </c>
      <c r="F277" s="178">
        <v>0</v>
      </c>
      <c r="G277" s="356" t="s">
        <v>2598</v>
      </c>
      <c r="H277" s="356" t="s">
        <v>848</v>
      </c>
      <c r="I277" s="352"/>
      <c r="J277" s="352"/>
      <c r="K277" s="360">
        <f t="shared" si="9"/>
        <v>0</v>
      </c>
      <c r="L277" s="360">
        <v>0</v>
      </c>
      <c r="M277" s="360"/>
      <c r="N277" s="360">
        <f t="shared" si="8"/>
        <v>0</v>
      </c>
      <c r="O277" s="360">
        <v>0</v>
      </c>
      <c r="P277" s="360"/>
    </row>
    <row r="278" spans="1:16">
      <c r="A278" s="177">
        <v>305</v>
      </c>
      <c r="B278" s="352">
        <v>100</v>
      </c>
      <c r="C278" s="352">
        <v>650</v>
      </c>
      <c r="D278" s="352">
        <v>600</v>
      </c>
      <c r="E278" s="352">
        <v>40</v>
      </c>
      <c r="F278" s="178">
        <v>0</v>
      </c>
      <c r="G278" s="356" t="s">
        <v>2599</v>
      </c>
      <c r="H278" s="356" t="s">
        <v>849</v>
      </c>
      <c r="I278" s="352"/>
      <c r="J278" s="352"/>
      <c r="K278" s="360">
        <f t="shared" si="9"/>
        <v>27741.49</v>
      </c>
      <c r="L278" s="360">
        <v>27741.49</v>
      </c>
      <c r="M278" s="360"/>
      <c r="N278" s="360">
        <f t="shared" si="8"/>
        <v>27741.49</v>
      </c>
      <c r="O278" s="360">
        <v>27741.49</v>
      </c>
      <c r="P278" s="360"/>
    </row>
    <row r="279" spans="1:16">
      <c r="A279" s="177">
        <v>305</v>
      </c>
      <c r="B279" s="352">
        <v>100</v>
      </c>
      <c r="C279" s="352">
        <v>650</v>
      </c>
      <c r="D279" s="352">
        <v>600</v>
      </c>
      <c r="E279" s="352">
        <v>45</v>
      </c>
      <c r="F279" s="178">
        <v>0</v>
      </c>
      <c r="G279" s="356" t="s">
        <v>2600</v>
      </c>
      <c r="H279" s="356" t="s">
        <v>850</v>
      </c>
      <c r="I279" s="352"/>
      <c r="J279" s="352"/>
      <c r="K279" s="360">
        <f t="shared" si="9"/>
        <v>43753.33</v>
      </c>
      <c r="L279" s="360">
        <v>43753.33</v>
      </c>
      <c r="M279" s="360"/>
      <c r="N279" s="360">
        <f t="shared" si="8"/>
        <v>43753.33</v>
      </c>
      <c r="O279" s="360">
        <v>43753.33</v>
      </c>
      <c r="P279" s="360"/>
    </row>
    <row r="280" spans="1:16" ht="25.5">
      <c r="A280" s="177">
        <v>305</v>
      </c>
      <c r="B280" s="352">
        <v>100</v>
      </c>
      <c r="C280" s="352">
        <v>650</v>
      </c>
      <c r="D280" s="352">
        <v>600</v>
      </c>
      <c r="E280" s="352">
        <v>50</v>
      </c>
      <c r="F280" s="178">
        <v>0</v>
      </c>
      <c r="G280" s="356" t="s">
        <v>2601</v>
      </c>
      <c r="H280" s="356" t="s">
        <v>840</v>
      </c>
      <c r="I280" s="352"/>
      <c r="J280" s="352"/>
      <c r="K280" s="360">
        <f t="shared" si="9"/>
        <v>0</v>
      </c>
      <c r="L280" s="360">
        <v>0</v>
      </c>
      <c r="M280" s="360"/>
      <c r="N280" s="360">
        <f t="shared" si="8"/>
        <v>0</v>
      </c>
      <c r="O280" s="360">
        <v>0</v>
      </c>
      <c r="P280" s="360"/>
    </row>
    <row r="281" spans="1:16" ht="25.5">
      <c r="A281" s="177">
        <v>305</v>
      </c>
      <c r="B281" s="352">
        <v>100</v>
      </c>
      <c r="C281" s="352">
        <v>650</v>
      </c>
      <c r="D281" s="352">
        <v>600</v>
      </c>
      <c r="E281" s="352">
        <v>90</v>
      </c>
      <c r="F281" s="178">
        <v>0</v>
      </c>
      <c r="G281" s="356" t="s">
        <v>2602</v>
      </c>
      <c r="H281" s="356" t="s">
        <v>837</v>
      </c>
      <c r="I281" s="352"/>
      <c r="J281" s="352"/>
      <c r="K281" s="360">
        <f t="shared" si="9"/>
        <v>0</v>
      </c>
      <c r="L281" s="360">
        <v>0</v>
      </c>
      <c r="M281" s="360"/>
      <c r="N281" s="360">
        <f t="shared" si="8"/>
        <v>0</v>
      </c>
      <c r="O281" s="360">
        <v>0</v>
      </c>
      <c r="P281" s="360"/>
    </row>
    <row r="282" spans="1:16" ht="38.25">
      <c r="A282" s="177">
        <v>305</v>
      </c>
      <c r="B282" s="352">
        <v>100</v>
      </c>
      <c r="C282" s="352">
        <v>650</v>
      </c>
      <c r="D282" s="352">
        <v>700</v>
      </c>
      <c r="E282" s="352">
        <v>0</v>
      </c>
      <c r="F282" s="352">
        <v>0</v>
      </c>
      <c r="G282" s="357" t="s">
        <v>2603</v>
      </c>
      <c r="H282" s="357" t="s">
        <v>851</v>
      </c>
      <c r="I282" s="352" t="s">
        <v>852</v>
      </c>
      <c r="J282" s="351" t="s">
        <v>1532</v>
      </c>
      <c r="K282" s="361">
        <f t="shared" si="9"/>
        <v>0</v>
      </c>
      <c r="L282" s="361">
        <v>0</v>
      </c>
      <c r="M282" s="361"/>
      <c r="N282" s="361">
        <f t="shared" si="8"/>
        <v>0</v>
      </c>
      <c r="O282" s="361">
        <v>0</v>
      </c>
      <c r="P282" s="361"/>
    </row>
    <row r="283" spans="1:16" ht="25.5">
      <c r="A283" s="177">
        <v>305</v>
      </c>
      <c r="B283" s="352">
        <v>100</v>
      </c>
      <c r="C283" s="352">
        <v>650</v>
      </c>
      <c r="D283" s="352">
        <v>700</v>
      </c>
      <c r="E283" s="352">
        <v>5</v>
      </c>
      <c r="F283" s="352">
        <v>0</v>
      </c>
      <c r="G283" s="356" t="s">
        <v>2604</v>
      </c>
      <c r="H283" s="356" t="s">
        <v>842</v>
      </c>
      <c r="I283" s="358"/>
      <c r="J283" s="358" t="s">
        <v>1532</v>
      </c>
      <c r="K283" s="360">
        <f t="shared" si="9"/>
        <v>0</v>
      </c>
      <c r="L283" s="360">
        <v>0</v>
      </c>
      <c r="M283" s="360"/>
      <c r="N283" s="360">
        <f t="shared" si="8"/>
        <v>0</v>
      </c>
      <c r="O283" s="360">
        <v>0</v>
      </c>
      <c r="P283" s="360"/>
    </row>
    <row r="284" spans="1:16" ht="25.5">
      <c r="A284" s="177">
        <v>305</v>
      </c>
      <c r="B284" s="352">
        <v>100</v>
      </c>
      <c r="C284" s="352">
        <v>650</v>
      </c>
      <c r="D284" s="352">
        <v>700</v>
      </c>
      <c r="E284" s="352">
        <v>10</v>
      </c>
      <c r="F284" s="352">
        <v>0</v>
      </c>
      <c r="G284" s="356" t="s">
        <v>2605</v>
      </c>
      <c r="H284" s="356" t="s">
        <v>843</v>
      </c>
      <c r="I284" s="358"/>
      <c r="J284" s="358" t="s">
        <v>1532</v>
      </c>
      <c r="K284" s="360">
        <f t="shared" si="9"/>
        <v>0</v>
      </c>
      <c r="L284" s="360">
        <v>0</v>
      </c>
      <c r="M284" s="360"/>
      <c r="N284" s="360">
        <f t="shared" si="8"/>
        <v>0</v>
      </c>
      <c r="O284" s="360">
        <v>0</v>
      </c>
      <c r="P284" s="360"/>
    </row>
    <row r="285" spans="1:16" ht="25.5">
      <c r="A285" s="177">
        <v>305</v>
      </c>
      <c r="B285" s="352">
        <v>100</v>
      </c>
      <c r="C285" s="352">
        <v>650</v>
      </c>
      <c r="D285" s="352">
        <v>700</v>
      </c>
      <c r="E285" s="352">
        <v>15</v>
      </c>
      <c r="F285" s="352">
        <v>0</v>
      </c>
      <c r="G285" s="356" t="s">
        <v>2606</v>
      </c>
      <c r="H285" s="356" t="s">
        <v>844</v>
      </c>
      <c r="I285" s="358"/>
      <c r="J285" s="358" t="s">
        <v>1532</v>
      </c>
      <c r="K285" s="360">
        <f t="shared" si="9"/>
        <v>0</v>
      </c>
      <c r="L285" s="360">
        <v>0</v>
      </c>
      <c r="M285" s="360"/>
      <c r="N285" s="360">
        <f t="shared" si="8"/>
        <v>0</v>
      </c>
      <c r="O285" s="360">
        <v>0</v>
      </c>
      <c r="P285" s="360"/>
    </row>
    <row r="286" spans="1:16" ht="25.5">
      <c r="A286" s="177">
        <v>305</v>
      </c>
      <c r="B286" s="352">
        <v>100</v>
      </c>
      <c r="C286" s="352">
        <v>650</v>
      </c>
      <c r="D286" s="352">
        <v>700</v>
      </c>
      <c r="E286" s="352">
        <v>20</v>
      </c>
      <c r="F286" s="352">
        <v>0</v>
      </c>
      <c r="G286" s="356" t="s">
        <v>2607</v>
      </c>
      <c r="H286" s="356" t="s">
        <v>845</v>
      </c>
      <c r="I286" s="358"/>
      <c r="J286" s="358" t="s">
        <v>1532</v>
      </c>
      <c r="K286" s="360">
        <f t="shared" si="9"/>
        <v>0</v>
      </c>
      <c r="L286" s="360">
        <v>0</v>
      </c>
      <c r="M286" s="360"/>
      <c r="N286" s="360">
        <f t="shared" si="8"/>
        <v>0</v>
      </c>
      <c r="O286" s="360">
        <v>0</v>
      </c>
      <c r="P286" s="360"/>
    </row>
    <row r="287" spans="1:16" ht="25.5">
      <c r="A287" s="177">
        <v>305</v>
      </c>
      <c r="B287" s="352">
        <v>100</v>
      </c>
      <c r="C287" s="352">
        <v>650</v>
      </c>
      <c r="D287" s="352">
        <v>700</v>
      </c>
      <c r="E287" s="352">
        <v>25</v>
      </c>
      <c r="F287" s="352">
        <v>0</v>
      </c>
      <c r="G287" s="356" t="s">
        <v>2608</v>
      </c>
      <c r="H287" s="356" t="s">
        <v>846</v>
      </c>
      <c r="I287" s="358"/>
      <c r="J287" s="358" t="s">
        <v>1532</v>
      </c>
      <c r="K287" s="360">
        <f t="shared" si="9"/>
        <v>0</v>
      </c>
      <c r="L287" s="360">
        <v>0</v>
      </c>
      <c r="M287" s="360"/>
      <c r="N287" s="360">
        <f t="shared" si="8"/>
        <v>0</v>
      </c>
      <c r="O287" s="360">
        <v>0</v>
      </c>
      <c r="P287" s="360"/>
    </row>
    <row r="288" spans="1:16" ht="25.5">
      <c r="A288" s="177">
        <v>305</v>
      </c>
      <c r="B288" s="352">
        <v>100</v>
      </c>
      <c r="C288" s="352">
        <v>650</v>
      </c>
      <c r="D288" s="352">
        <v>700</v>
      </c>
      <c r="E288" s="352">
        <v>30</v>
      </c>
      <c r="F288" s="352">
        <v>0</v>
      </c>
      <c r="G288" s="356" t="s">
        <v>2609</v>
      </c>
      <c r="H288" s="356" t="s">
        <v>847</v>
      </c>
      <c r="I288" s="358"/>
      <c r="J288" s="358" t="s">
        <v>1532</v>
      </c>
      <c r="K288" s="360">
        <f t="shared" si="9"/>
        <v>0</v>
      </c>
      <c r="L288" s="360">
        <v>0</v>
      </c>
      <c r="M288" s="360"/>
      <c r="N288" s="360">
        <f t="shared" si="8"/>
        <v>0</v>
      </c>
      <c r="O288" s="360">
        <v>0</v>
      </c>
      <c r="P288" s="360"/>
    </row>
    <row r="289" spans="1:16" ht="25.5">
      <c r="A289" s="177">
        <v>305</v>
      </c>
      <c r="B289" s="352">
        <v>100</v>
      </c>
      <c r="C289" s="352">
        <v>650</v>
      </c>
      <c r="D289" s="352">
        <v>700</v>
      </c>
      <c r="E289" s="352">
        <v>35</v>
      </c>
      <c r="F289" s="352">
        <v>0</v>
      </c>
      <c r="G289" s="356" t="s">
        <v>2610</v>
      </c>
      <c r="H289" s="356" t="s">
        <v>848</v>
      </c>
      <c r="I289" s="358"/>
      <c r="J289" s="358" t="s">
        <v>1532</v>
      </c>
      <c r="K289" s="360">
        <f t="shared" si="9"/>
        <v>0</v>
      </c>
      <c r="L289" s="360">
        <v>0</v>
      </c>
      <c r="M289" s="360"/>
      <c r="N289" s="360">
        <f t="shared" si="8"/>
        <v>0</v>
      </c>
      <c r="O289" s="360">
        <v>0</v>
      </c>
      <c r="P289" s="360"/>
    </row>
    <row r="290" spans="1:16" ht="25.5">
      <c r="A290" s="177">
        <v>305</v>
      </c>
      <c r="B290" s="352">
        <v>100</v>
      </c>
      <c r="C290" s="352">
        <v>650</v>
      </c>
      <c r="D290" s="352">
        <v>700</v>
      </c>
      <c r="E290" s="352">
        <v>40</v>
      </c>
      <c r="F290" s="352">
        <v>0</v>
      </c>
      <c r="G290" s="356" t="s">
        <v>2611</v>
      </c>
      <c r="H290" s="356" t="s">
        <v>840</v>
      </c>
      <c r="I290" s="358"/>
      <c r="J290" s="358" t="s">
        <v>1532</v>
      </c>
      <c r="K290" s="360">
        <f t="shared" si="9"/>
        <v>0</v>
      </c>
      <c r="L290" s="360">
        <v>0</v>
      </c>
      <c r="M290" s="360"/>
      <c r="N290" s="360">
        <f t="shared" si="8"/>
        <v>0</v>
      </c>
      <c r="O290" s="360">
        <v>0</v>
      </c>
      <c r="P290" s="360"/>
    </row>
    <row r="291" spans="1:16" ht="25.5">
      <c r="A291" s="177">
        <v>305</v>
      </c>
      <c r="B291" s="352">
        <v>100</v>
      </c>
      <c r="C291" s="352">
        <v>650</v>
      </c>
      <c r="D291" s="352">
        <v>700</v>
      </c>
      <c r="E291" s="352">
        <v>90</v>
      </c>
      <c r="F291" s="352">
        <v>0</v>
      </c>
      <c r="G291" s="356" t="s">
        <v>2612</v>
      </c>
      <c r="H291" s="356" t="s">
        <v>837</v>
      </c>
      <c r="I291" s="358"/>
      <c r="J291" s="358" t="s">
        <v>1532</v>
      </c>
      <c r="K291" s="360">
        <f t="shared" si="9"/>
        <v>0</v>
      </c>
      <c r="L291" s="360">
        <v>0</v>
      </c>
      <c r="M291" s="360"/>
      <c r="N291" s="360">
        <f t="shared" si="8"/>
        <v>0</v>
      </c>
      <c r="O291" s="360">
        <v>0</v>
      </c>
      <c r="P291" s="360"/>
    </row>
    <row r="292" spans="1:16">
      <c r="A292" s="177">
        <v>305</v>
      </c>
      <c r="B292" s="352">
        <v>100</v>
      </c>
      <c r="C292" s="352">
        <v>700</v>
      </c>
      <c r="D292" s="352">
        <v>0</v>
      </c>
      <c r="E292" s="352">
        <v>0</v>
      </c>
      <c r="F292" s="352">
        <v>0</v>
      </c>
      <c r="G292" s="357" t="s">
        <v>2613</v>
      </c>
      <c r="H292" s="357" t="s">
        <v>853</v>
      </c>
      <c r="I292" s="352" t="s">
        <v>854</v>
      </c>
      <c r="J292" s="351"/>
      <c r="K292" s="361">
        <f t="shared" si="9"/>
        <v>0</v>
      </c>
      <c r="L292" s="361">
        <v>0</v>
      </c>
      <c r="M292" s="361"/>
      <c r="N292" s="361">
        <f t="shared" si="8"/>
        <v>0</v>
      </c>
      <c r="O292" s="361">
        <v>0</v>
      </c>
      <c r="P292" s="361"/>
    </row>
    <row r="293" spans="1:16">
      <c r="A293" s="177">
        <v>305</v>
      </c>
      <c r="B293" s="352">
        <v>100</v>
      </c>
      <c r="C293" s="352">
        <v>700</v>
      </c>
      <c r="D293" s="352">
        <v>100</v>
      </c>
      <c r="E293" s="352">
        <v>0</v>
      </c>
      <c r="F293" s="352">
        <v>0</v>
      </c>
      <c r="G293" s="356" t="s">
        <v>2614</v>
      </c>
      <c r="H293" s="356" t="s">
        <v>855</v>
      </c>
      <c r="I293" s="352" t="s">
        <v>856</v>
      </c>
      <c r="J293" s="352"/>
      <c r="K293" s="360">
        <f t="shared" si="9"/>
        <v>0</v>
      </c>
      <c r="L293" s="360">
        <v>0</v>
      </c>
      <c r="M293" s="360"/>
      <c r="N293" s="360">
        <f t="shared" si="8"/>
        <v>0</v>
      </c>
      <c r="O293" s="360">
        <v>0</v>
      </c>
      <c r="P293" s="360"/>
    </row>
    <row r="294" spans="1:16">
      <c r="A294" s="177">
        <v>305</v>
      </c>
      <c r="B294" s="352">
        <v>100</v>
      </c>
      <c r="C294" s="352">
        <v>700</v>
      </c>
      <c r="D294" s="352">
        <v>200</v>
      </c>
      <c r="E294" s="352">
        <v>0</v>
      </c>
      <c r="F294" s="352">
        <v>0</v>
      </c>
      <c r="G294" s="356" t="s">
        <v>2615</v>
      </c>
      <c r="H294" s="356" t="s">
        <v>857</v>
      </c>
      <c r="I294" s="352" t="s">
        <v>858</v>
      </c>
      <c r="J294" s="352"/>
      <c r="K294" s="360">
        <f t="shared" si="9"/>
        <v>0</v>
      </c>
      <c r="L294" s="360">
        <v>0</v>
      </c>
      <c r="M294" s="360"/>
      <c r="N294" s="360">
        <f t="shared" si="8"/>
        <v>0</v>
      </c>
      <c r="O294" s="360">
        <v>0</v>
      </c>
      <c r="P294" s="360"/>
    </row>
    <row r="295" spans="1:16" ht="25.5">
      <c r="A295" s="177">
        <v>305</v>
      </c>
      <c r="B295" s="352">
        <v>100</v>
      </c>
      <c r="C295" s="352">
        <v>700</v>
      </c>
      <c r="D295" s="352">
        <v>300</v>
      </c>
      <c r="E295" s="352">
        <v>0</v>
      </c>
      <c r="F295" s="352">
        <v>0</v>
      </c>
      <c r="G295" s="356" t="s">
        <v>2616</v>
      </c>
      <c r="H295" s="356" t="s">
        <v>859</v>
      </c>
      <c r="I295" s="352" t="s">
        <v>860</v>
      </c>
      <c r="J295" s="352"/>
      <c r="K295" s="360">
        <f t="shared" si="9"/>
        <v>0</v>
      </c>
      <c r="L295" s="360">
        <v>0</v>
      </c>
      <c r="M295" s="360"/>
      <c r="N295" s="360">
        <f t="shared" si="8"/>
        <v>0</v>
      </c>
      <c r="O295" s="360">
        <v>0</v>
      </c>
      <c r="P295" s="360"/>
    </row>
    <row r="296" spans="1:16">
      <c r="A296" s="177">
        <v>305</v>
      </c>
      <c r="B296" s="352">
        <v>100</v>
      </c>
      <c r="C296" s="352">
        <v>700</v>
      </c>
      <c r="D296" s="352">
        <v>400</v>
      </c>
      <c r="E296" s="352">
        <v>0</v>
      </c>
      <c r="F296" s="352">
        <v>0</v>
      </c>
      <c r="G296" s="356" t="s">
        <v>2617</v>
      </c>
      <c r="H296" s="356" t="s">
        <v>861</v>
      </c>
      <c r="I296" s="352" t="s">
        <v>862</v>
      </c>
      <c r="J296" s="352"/>
      <c r="K296" s="360">
        <f t="shared" si="9"/>
        <v>0</v>
      </c>
      <c r="L296" s="360">
        <v>0</v>
      </c>
      <c r="M296" s="360"/>
      <c r="N296" s="360">
        <f t="shared" si="8"/>
        <v>0</v>
      </c>
      <c r="O296" s="360">
        <v>0</v>
      </c>
      <c r="P296" s="360"/>
    </row>
    <row r="297" spans="1:16">
      <c r="A297" s="177">
        <v>305</v>
      </c>
      <c r="B297" s="352">
        <v>100</v>
      </c>
      <c r="C297" s="352">
        <v>700</v>
      </c>
      <c r="D297" s="352">
        <v>500</v>
      </c>
      <c r="E297" s="352">
        <v>0</v>
      </c>
      <c r="F297" s="352">
        <v>0</v>
      </c>
      <c r="G297" s="357" t="s">
        <v>2618</v>
      </c>
      <c r="H297" s="357" t="s">
        <v>863</v>
      </c>
      <c r="I297" s="352" t="s">
        <v>864</v>
      </c>
      <c r="J297" s="351"/>
      <c r="K297" s="361">
        <f t="shared" si="9"/>
        <v>0</v>
      </c>
      <c r="L297" s="361">
        <v>0</v>
      </c>
      <c r="M297" s="361"/>
      <c r="N297" s="361">
        <f t="shared" si="8"/>
        <v>0</v>
      </c>
      <c r="O297" s="361">
        <v>0</v>
      </c>
      <c r="P297" s="361"/>
    </row>
    <row r="298" spans="1:16">
      <c r="A298" s="177">
        <v>305</v>
      </c>
      <c r="B298" s="352">
        <v>100</v>
      </c>
      <c r="C298" s="352">
        <v>700</v>
      </c>
      <c r="D298" s="352">
        <v>500</v>
      </c>
      <c r="E298" s="352">
        <v>5</v>
      </c>
      <c r="F298" s="178">
        <v>0</v>
      </c>
      <c r="G298" s="356" t="s">
        <v>2619</v>
      </c>
      <c r="H298" s="356" t="s">
        <v>865</v>
      </c>
      <c r="I298" s="352"/>
      <c r="J298" s="352"/>
      <c r="K298" s="360">
        <f t="shared" si="9"/>
        <v>0</v>
      </c>
      <c r="L298" s="360">
        <v>0</v>
      </c>
      <c r="M298" s="360"/>
      <c r="N298" s="360">
        <f t="shared" si="8"/>
        <v>0</v>
      </c>
      <c r="O298" s="360">
        <v>0</v>
      </c>
      <c r="P298" s="360"/>
    </row>
    <row r="299" spans="1:16">
      <c r="A299" s="177">
        <v>305</v>
      </c>
      <c r="B299" s="352">
        <v>100</v>
      </c>
      <c r="C299" s="352">
        <v>700</v>
      </c>
      <c r="D299" s="352">
        <v>500</v>
      </c>
      <c r="E299" s="352">
        <v>10</v>
      </c>
      <c r="F299" s="178">
        <v>0</v>
      </c>
      <c r="G299" s="356" t="s">
        <v>2620</v>
      </c>
      <c r="H299" s="356" t="s">
        <v>866</v>
      </c>
      <c r="I299" s="352"/>
      <c r="J299" s="352"/>
      <c r="K299" s="360">
        <f t="shared" si="9"/>
        <v>0</v>
      </c>
      <c r="L299" s="360">
        <v>0</v>
      </c>
      <c r="M299" s="360"/>
      <c r="N299" s="360">
        <f t="shared" si="8"/>
        <v>0</v>
      </c>
      <c r="O299" s="360">
        <v>0</v>
      </c>
      <c r="P299" s="360"/>
    </row>
    <row r="300" spans="1:16">
      <c r="A300" s="177">
        <v>305</v>
      </c>
      <c r="B300" s="352">
        <v>100</v>
      </c>
      <c r="C300" s="352">
        <v>700</v>
      </c>
      <c r="D300" s="352">
        <v>500</v>
      </c>
      <c r="E300" s="352">
        <v>15</v>
      </c>
      <c r="F300" s="178">
        <v>0</v>
      </c>
      <c r="G300" s="356" t="s">
        <v>2621</v>
      </c>
      <c r="H300" s="356" t="s">
        <v>867</v>
      </c>
      <c r="I300" s="352"/>
      <c r="J300" s="352"/>
      <c r="K300" s="360">
        <f t="shared" si="9"/>
        <v>0</v>
      </c>
      <c r="L300" s="360">
        <v>0</v>
      </c>
      <c r="M300" s="360"/>
      <c r="N300" s="360">
        <f t="shared" si="8"/>
        <v>0</v>
      </c>
      <c r="O300" s="360">
        <v>0</v>
      </c>
      <c r="P300" s="360"/>
    </row>
    <row r="301" spans="1:16">
      <c r="A301" s="177">
        <v>305</v>
      </c>
      <c r="B301" s="352">
        <v>100</v>
      </c>
      <c r="C301" s="352">
        <v>700</v>
      </c>
      <c r="D301" s="352">
        <v>500</v>
      </c>
      <c r="E301" s="352">
        <v>20</v>
      </c>
      <c r="F301" s="352">
        <v>0</v>
      </c>
      <c r="G301" s="356" t="s">
        <v>2622</v>
      </c>
      <c r="H301" s="356" t="s">
        <v>868</v>
      </c>
      <c r="I301" s="352"/>
      <c r="J301" s="352"/>
      <c r="K301" s="360">
        <f t="shared" si="9"/>
        <v>0</v>
      </c>
      <c r="L301" s="360">
        <v>0</v>
      </c>
      <c r="M301" s="360"/>
      <c r="N301" s="360">
        <f t="shared" si="8"/>
        <v>0</v>
      </c>
      <c r="O301" s="360">
        <v>0</v>
      </c>
      <c r="P301" s="360"/>
    </row>
    <row r="302" spans="1:16">
      <c r="A302" s="177">
        <v>305</v>
      </c>
      <c r="B302" s="352">
        <v>100</v>
      </c>
      <c r="C302" s="352">
        <v>700</v>
      </c>
      <c r="D302" s="352">
        <v>500</v>
      </c>
      <c r="E302" s="352">
        <v>25</v>
      </c>
      <c r="F302" s="178">
        <v>0</v>
      </c>
      <c r="G302" s="356" t="s">
        <v>2623</v>
      </c>
      <c r="H302" s="356" t="s">
        <v>869</v>
      </c>
      <c r="I302" s="352"/>
      <c r="J302" s="352"/>
      <c r="K302" s="360">
        <f t="shared" si="9"/>
        <v>0</v>
      </c>
      <c r="L302" s="360">
        <v>0</v>
      </c>
      <c r="M302" s="360"/>
      <c r="N302" s="360">
        <f t="shared" si="8"/>
        <v>0</v>
      </c>
      <c r="O302" s="360">
        <v>0</v>
      </c>
      <c r="P302" s="360"/>
    </row>
    <row r="303" spans="1:16">
      <c r="A303" s="177">
        <v>305</v>
      </c>
      <c r="B303" s="352">
        <v>100</v>
      </c>
      <c r="C303" s="352">
        <v>700</v>
      </c>
      <c r="D303" s="352">
        <v>500</v>
      </c>
      <c r="E303" s="352">
        <v>30</v>
      </c>
      <c r="F303" s="178">
        <v>0</v>
      </c>
      <c r="G303" s="356" t="s">
        <v>2624</v>
      </c>
      <c r="H303" s="356" t="s">
        <v>870</v>
      </c>
      <c r="I303" s="352"/>
      <c r="J303" s="352"/>
      <c r="K303" s="360">
        <f t="shared" si="9"/>
        <v>0</v>
      </c>
      <c r="L303" s="360">
        <v>0</v>
      </c>
      <c r="M303" s="360"/>
      <c r="N303" s="360">
        <f t="shared" si="8"/>
        <v>0</v>
      </c>
      <c r="O303" s="360">
        <v>0</v>
      </c>
      <c r="P303" s="360"/>
    </row>
    <row r="304" spans="1:16">
      <c r="A304" s="177">
        <v>305</v>
      </c>
      <c r="B304" s="352">
        <v>100</v>
      </c>
      <c r="C304" s="352">
        <v>700</v>
      </c>
      <c r="D304" s="352">
        <v>500</v>
      </c>
      <c r="E304" s="352">
        <v>35</v>
      </c>
      <c r="F304" s="178">
        <v>0</v>
      </c>
      <c r="G304" s="356" t="s">
        <v>2625</v>
      </c>
      <c r="H304" s="356" t="s">
        <v>871</v>
      </c>
      <c r="I304" s="352"/>
      <c r="J304" s="352"/>
      <c r="K304" s="360">
        <f t="shared" si="9"/>
        <v>105500</v>
      </c>
      <c r="L304" s="360">
        <v>105500</v>
      </c>
      <c r="M304" s="360"/>
      <c r="N304" s="360">
        <f t="shared" si="8"/>
        <v>1509838</v>
      </c>
      <c r="O304" s="360">
        <v>1509838</v>
      </c>
      <c r="P304" s="360"/>
    </row>
    <row r="305" spans="1:16">
      <c r="A305" s="177">
        <v>305</v>
      </c>
      <c r="B305" s="352">
        <v>100</v>
      </c>
      <c r="C305" s="352">
        <v>700</v>
      </c>
      <c r="D305" s="352">
        <v>500</v>
      </c>
      <c r="E305" s="352">
        <v>40</v>
      </c>
      <c r="F305" s="178">
        <v>0</v>
      </c>
      <c r="G305" s="356" t="s">
        <v>2626</v>
      </c>
      <c r="H305" s="356" t="s">
        <v>872</v>
      </c>
      <c r="I305" s="352"/>
      <c r="J305" s="352"/>
      <c r="K305" s="360">
        <f t="shared" si="9"/>
        <v>0</v>
      </c>
      <c r="L305" s="360">
        <v>0</v>
      </c>
      <c r="M305" s="360"/>
      <c r="N305" s="360">
        <f t="shared" si="8"/>
        <v>0</v>
      </c>
      <c r="O305" s="360">
        <v>0</v>
      </c>
      <c r="P305" s="360"/>
    </row>
    <row r="306" spans="1:16">
      <c r="A306" s="177">
        <v>305</v>
      </c>
      <c r="B306" s="352">
        <v>100</v>
      </c>
      <c r="C306" s="352">
        <v>700</v>
      </c>
      <c r="D306" s="352">
        <v>500</v>
      </c>
      <c r="E306" s="352">
        <v>45</v>
      </c>
      <c r="F306" s="178">
        <v>0</v>
      </c>
      <c r="G306" s="356" t="s">
        <v>2627</v>
      </c>
      <c r="H306" s="356" t="s">
        <v>873</v>
      </c>
      <c r="I306" s="352"/>
      <c r="J306" s="352"/>
      <c r="K306" s="360">
        <f t="shared" si="9"/>
        <v>0</v>
      </c>
      <c r="L306" s="360">
        <v>0</v>
      </c>
      <c r="M306" s="360"/>
      <c r="N306" s="360">
        <f t="shared" si="8"/>
        <v>0</v>
      </c>
      <c r="O306" s="360">
        <v>0</v>
      </c>
      <c r="P306" s="360"/>
    </row>
    <row r="307" spans="1:16">
      <c r="A307" s="177">
        <v>305</v>
      </c>
      <c r="B307" s="352">
        <v>100</v>
      </c>
      <c r="C307" s="352">
        <v>700</v>
      </c>
      <c r="D307" s="352">
        <v>500</v>
      </c>
      <c r="E307" s="352">
        <v>90</v>
      </c>
      <c r="F307" s="352">
        <v>0</v>
      </c>
      <c r="G307" s="356" t="s">
        <v>2628</v>
      </c>
      <c r="H307" s="356" t="s">
        <v>863</v>
      </c>
      <c r="I307" s="352"/>
      <c r="J307" s="352"/>
      <c r="K307" s="360">
        <f t="shared" si="9"/>
        <v>26492</v>
      </c>
      <c r="L307" s="360">
        <v>26492</v>
      </c>
      <c r="M307" s="360"/>
      <c r="N307" s="360">
        <f t="shared" si="8"/>
        <v>32400</v>
      </c>
      <c r="O307" s="360">
        <v>32400</v>
      </c>
      <c r="P307" s="360"/>
    </row>
    <row r="308" spans="1:16" ht="25.5">
      <c r="A308" s="177">
        <v>305</v>
      </c>
      <c r="B308" s="352">
        <v>100</v>
      </c>
      <c r="C308" s="352">
        <v>700</v>
      </c>
      <c r="D308" s="352">
        <v>600</v>
      </c>
      <c r="E308" s="352">
        <v>0</v>
      </c>
      <c r="F308" s="352">
        <v>0</v>
      </c>
      <c r="G308" s="357" t="s">
        <v>2629</v>
      </c>
      <c r="H308" s="357" t="s">
        <v>874</v>
      </c>
      <c r="I308" s="352" t="s">
        <v>875</v>
      </c>
      <c r="J308" s="351" t="s">
        <v>1532</v>
      </c>
      <c r="K308" s="368">
        <f t="shared" si="9"/>
        <v>0</v>
      </c>
      <c r="L308" s="368">
        <v>0</v>
      </c>
      <c r="M308" s="368"/>
      <c r="N308" s="368">
        <f t="shared" si="8"/>
        <v>0</v>
      </c>
      <c r="O308" s="368">
        <v>0</v>
      </c>
      <c r="P308" s="368"/>
    </row>
    <row r="309" spans="1:16" ht="25.5">
      <c r="A309" s="177">
        <v>305</v>
      </c>
      <c r="B309" s="352">
        <v>100</v>
      </c>
      <c r="C309" s="352">
        <v>700</v>
      </c>
      <c r="D309" s="352">
        <v>600</v>
      </c>
      <c r="E309" s="352">
        <v>10</v>
      </c>
      <c r="F309" s="352">
        <v>0</v>
      </c>
      <c r="G309" s="356" t="s">
        <v>2630</v>
      </c>
      <c r="H309" s="356" t="s">
        <v>876</v>
      </c>
      <c r="I309" s="358"/>
      <c r="J309" s="358" t="s">
        <v>1532</v>
      </c>
      <c r="K309" s="360">
        <f t="shared" si="9"/>
        <v>0</v>
      </c>
      <c r="L309" s="360">
        <v>0</v>
      </c>
      <c r="M309" s="360"/>
      <c r="N309" s="360">
        <f t="shared" si="8"/>
        <v>0</v>
      </c>
      <c r="O309" s="360">
        <v>0</v>
      </c>
      <c r="P309" s="360"/>
    </row>
    <row r="310" spans="1:16" ht="25.5">
      <c r="A310" s="177">
        <v>305</v>
      </c>
      <c r="B310" s="352">
        <v>100</v>
      </c>
      <c r="C310" s="352">
        <v>700</v>
      </c>
      <c r="D310" s="352">
        <v>600</v>
      </c>
      <c r="E310" s="352">
        <v>90</v>
      </c>
      <c r="F310" s="352">
        <v>0</v>
      </c>
      <c r="G310" s="356" t="s">
        <v>2631</v>
      </c>
      <c r="H310" s="356" t="s">
        <v>877</v>
      </c>
      <c r="I310" s="358"/>
      <c r="J310" s="358" t="s">
        <v>1532</v>
      </c>
      <c r="K310" s="360">
        <f t="shared" si="9"/>
        <v>1422882</v>
      </c>
      <c r="L310" s="360">
        <v>1422882</v>
      </c>
      <c r="M310" s="360"/>
      <c r="N310" s="360">
        <f t="shared" si="8"/>
        <v>1422882</v>
      </c>
      <c r="O310" s="360">
        <v>1422882</v>
      </c>
      <c r="P310" s="360"/>
    </row>
    <row r="311" spans="1:16">
      <c r="A311" s="177">
        <v>305</v>
      </c>
      <c r="B311" s="352">
        <v>100</v>
      </c>
      <c r="C311" s="352">
        <v>700</v>
      </c>
      <c r="D311" s="352">
        <v>700</v>
      </c>
      <c r="E311" s="352">
        <v>0</v>
      </c>
      <c r="F311" s="352">
        <v>0</v>
      </c>
      <c r="G311" s="356" t="s">
        <v>2632</v>
      </c>
      <c r="H311" s="356" t="s">
        <v>878</v>
      </c>
      <c r="I311" s="358" t="s">
        <v>879</v>
      </c>
      <c r="J311" s="359" t="s">
        <v>1532</v>
      </c>
      <c r="K311" s="362">
        <f t="shared" si="9"/>
        <v>0</v>
      </c>
      <c r="L311" s="362">
        <v>0</v>
      </c>
      <c r="M311" s="362"/>
      <c r="N311" s="362">
        <f t="shared" si="8"/>
        <v>0</v>
      </c>
      <c r="O311" s="362">
        <v>0</v>
      </c>
      <c r="P311" s="362"/>
    </row>
    <row r="312" spans="1:16" ht="25.5">
      <c r="A312" s="177">
        <v>305</v>
      </c>
      <c r="B312" s="352">
        <v>100</v>
      </c>
      <c r="C312" s="352">
        <v>750</v>
      </c>
      <c r="D312" s="352">
        <v>0</v>
      </c>
      <c r="E312" s="352">
        <v>0</v>
      </c>
      <c r="F312" s="352">
        <v>0</v>
      </c>
      <c r="G312" s="357" t="s">
        <v>2633</v>
      </c>
      <c r="H312" s="357" t="s">
        <v>880</v>
      </c>
      <c r="I312" s="358" t="s">
        <v>881</v>
      </c>
      <c r="J312" s="359"/>
      <c r="K312" s="361">
        <f t="shared" si="9"/>
        <v>0</v>
      </c>
      <c r="L312" s="361">
        <v>0</v>
      </c>
      <c r="M312" s="361"/>
      <c r="N312" s="361">
        <f t="shared" si="8"/>
        <v>0</v>
      </c>
      <c r="O312" s="361">
        <v>0</v>
      </c>
      <c r="P312" s="361"/>
    </row>
    <row r="313" spans="1:16" ht="25.5">
      <c r="A313" s="177">
        <v>305</v>
      </c>
      <c r="B313" s="352">
        <v>100</v>
      </c>
      <c r="C313" s="352">
        <v>750</v>
      </c>
      <c r="D313" s="352">
        <v>100</v>
      </c>
      <c r="E313" s="352">
        <v>0</v>
      </c>
      <c r="F313" s="352">
        <v>0</v>
      </c>
      <c r="G313" s="356" t="s">
        <v>2634</v>
      </c>
      <c r="H313" s="356" t="s">
        <v>882</v>
      </c>
      <c r="I313" s="358" t="s">
        <v>883</v>
      </c>
      <c r="J313" s="358" t="s">
        <v>1532</v>
      </c>
      <c r="K313" s="360">
        <f t="shared" si="9"/>
        <v>150000</v>
      </c>
      <c r="L313" s="360">
        <v>150000</v>
      </c>
      <c r="M313" s="360"/>
      <c r="N313" s="360">
        <f t="shared" si="8"/>
        <v>150000</v>
      </c>
      <c r="O313" s="360">
        <v>150000</v>
      </c>
      <c r="P313" s="360"/>
    </row>
    <row r="314" spans="1:16" ht="25.5">
      <c r="A314" s="177">
        <v>305</v>
      </c>
      <c r="B314" s="352">
        <v>100</v>
      </c>
      <c r="C314" s="352">
        <v>750</v>
      </c>
      <c r="D314" s="352">
        <v>200</v>
      </c>
      <c r="E314" s="352">
        <v>0</v>
      </c>
      <c r="F314" s="352">
        <v>0</v>
      </c>
      <c r="G314" s="356" t="s">
        <v>2635</v>
      </c>
      <c r="H314" s="356" t="s">
        <v>884</v>
      </c>
      <c r="I314" s="352" t="s">
        <v>885</v>
      </c>
      <c r="J314" s="352"/>
      <c r="K314" s="360">
        <f t="shared" si="9"/>
        <v>7000</v>
      </c>
      <c r="L314" s="360">
        <v>7000</v>
      </c>
      <c r="M314" s="360"/>
      <c r="N314" s="360">
        <f t="shared" si="8"/>
        <v>7000</v>
      </c>
      <c r="O314" s="360">
        <v>7000</v>
      </c>
      <c r="P314" s="360"/>
    </row>
    <row r="315" spans="1:16" ht="25.5">
      <c r="A315" s="177">
        <v>305</v>
      </c>
      <c r="B315" s="352">
        <v>100</v>
      </c>
      <c r="C315" s="352">
        <v>750</v>
      </c>
      <c r="D315" s="352">
        <v>300</v>
      </c>
      <c r="E315" s="352">
        <v>0</v>
      </c>
      <c r="F315" s="352">
        <v>0</v>
      </c>
      <c r="G315" s="357" t="s">
        <v>2636</v>
      </c>
      <c r="H315" s="357" t="s">
        <v>886</v>
      </c>
      <c r="I315" s="352" t="s">
        <v>887</v>
      </c>
      <c r="J315" s="351"/>
      <c r="K315" s="361">
        <f t="shared" si="9"/>
        <v>0</v>
      </c>
      <c r="L315" s="361">
        <v>0</v>
      </c>
      <c r="M315" s="361"/>
      <c r="N315" s="361">
        <f t="shared" si="8"/>
        <v>0</v>
      </c>
      <c r="O315" s="361">
        <v>0</v>
      </c>
      <c r="P315" s="361"/>
    </row>
    <row r="316" spans="1:16" ht="25.5">
      <c r="A316" s="177">
        <v>305</v>
      </c>
      <c r="B316" s="352">
        <v>100</v>
      </c>
      <c r="C316" s="352">
        <v>750</v>
      </c>
      <c r="D316" s="352">
        <v>300</v>
      </c>
      <c r="E316" s="352">
        <v>10</v>
      </c>
      <c r="F316" s="352">
        <v>0</v>
      </c>
      <c r="G316" s="356" t="s">
        <v>2637</v>
      </c>
      <c r="H316" s="356" t="s">
        <v>888</v>
      </c>
      <c r="I316" s="352" t="s">
        <v>889</v>
      </c>
      <c r="J316" s="352"/>
      <c r="K316" s="360">
        <f t="shared" si="9"/>
        <v>118341.01</v>
      </c>
      <c r="L316" s="360">
        <v>118341.01</v>
      </c>
      <c r="M316" s="360"/>
      <c r="N316" s="360">
        <f t="shared" si="8"/>
        <v>220767.62</v>
      </c>
      <c r="O316" s="360">
        <v>220767.62</v>
      </c>
      <c r="P316" s="360"/>
    </row>
    <row r="317" spans="1:16">
      <c r="A317" s="177">
        <v>305</v>
      </c>
      <c r="B317" s="352">
        <v>100</v>
      </c>
      <c r="C317" s="352">
        <v>750</v>
      </c>
      <c r="D317" s="352">
        <v>300</v>
      </c>
      <c r="E317" s="352">
        <v>20</v>
      </c>
      <c r="F317" s="352">
        <v>0</v>
      </c>
      <c r="G317" s="357" t="s">
        <v>2638</v>
      </c>
      <c r="H317" s="357" t="s">
        <v>890</v>
      </c>
      <c r="I317" s="352" t="s">
        <v>891</v>
      </c>
      <c r="J317" s="351"/>
      <c r="K317" s="361">
        <f t="shared" si="9"/>
        <v>0</v>
      </c>
      <c r="L317" s="361">
        <v>0</v>
      </c>
      <c r="M317" s="361"/>
      <c r="N317" s="361">
        <f t="shared" si="8"/>
        <v>0</v>
      </c>
      <c r="O317" s="361">
        <v>0</v>
      </c>
      <c r="P317" s="361"/>
    </row>
    <row r="318" spans="1:16" ht="25.5">
      <c r="A318" s="177">
        <v>305</v>
      </c>
      <c r="B318" s="352">
        <v>100</v>
      </c>
      <c r="C318" s="352">
        <v>750</v>
      </c>
      <c r="D318" s="352">
        <v>300</v>
      </c>
      <c r="E318" s="352">
        <v>20</v>
      </c>
      <c r="F318" s="352">
        <v>5</v>
      </c>
      <c r="G318" s="356" t="s">
        <v>2639</v>
      </c>
      <c r="H318" s="356" t="s">
        <v>892</v>
      </c>
      <c r="I318" s="352"/>
      <c r="J318" s="352"/>
      <c r="K318" s="360">
        <f t="shared" si="9"/>
        <v>53512.7</v>
      </c>
      <c r="L318" s="360">
        <v>53512.7</v>
      </c>
      <c r="M318" s="360"/>
      <c r="N318" s="360">
        <f t="shared" si="8"/>
        <v>60464.07</v>
      </c>
      <c r="O318" s="360">
        <v>60464.07</v>
      </c>
      <c r="P318" s="360"/>
    </row>
    <row r="319" spans="1:16">
      <c r="A319" s="177">
        <v>305</v>
      </c>
      <c r="B319" s="352">
        <v>100</v>
      </c>
      <c r="C319" s="352">
        <v>750</v>
      </c>
      <c r="D319" s="352">
        <v>300</v>
      </c>
      <c r="E319" s="352">
        <v>20</v>
      </c>
      <c r="F319" s="352">
        <v>10</v>
      </c>
      <c r="G319" s="356" t="s">
        <v>2640</v>
      </c>
      <c r="H319" s="356" t="s">
        <v>893</v>
      </c>
      <c r="I319" s="352"/>
      <c r="J319" s="352"/>
      <c r="K319" s="360">
        <f t="shared" si="9"/>
        <v>0</v>
      </c>
      <c r="L319" s="360">
        <v>0</v>
      </c>
      <c r="M319" s="360"/>
      <c r="N319" s="360">
        <f t="shared" si="8"/>
        <v>0</v>
      </c>
      <c r="O319" s="360">
        <v>0</v>
      </c>
      <c r="P319" s="360"/>
    </row>
    <row r="320" spans="1:16" ht="25.5">
      <c r="A320" s="177">
        <v>305</v>
      </c>
      <c r="B320" s="352">
        <v>100</v>
      </c>
      <c r="C320" s="352">
        <v>750</v>
      </c>
      <c r="D320" s="352">
        <v>300</v>
      </c>
      <c r="E320" s="352">
        <v>20</v>
      </c>
      <c r="F320" s="352">
        <v>15</v>
      </c>
      <c r="G320" s="356" t="s">
        <v>2641</v>
      </c>
      <c r="H320" s="356" t="s">
        <v>894</v>
      </c>
      <c r="I320" s="352"/>
      <c r="J320" s="352"/>
      <c r="K320" s="360">
        <f t="shared" si="9"/>
        <v>0</v>
      </c>
      <c r="L320" s="360">
        <v>0</v>
      </c>
      <c r="M320" s="360"/>
      <c r="N320" s="360">
        <f t="shared" si="8"/>
        <v>0</v>
      </c>
      <c r="O320" s="360">
        <v>0</v>
      </c>
      <c r="P320" s="360"/>
    </row>
    <row r="321" spans="1:16" ht="25.5">
      <c r="A321" s="177">
        <v>305</v>
      </c>
      <c r="B321" s="352">
        <v>100</v>
      </c>
      <c r="C321" s="352">
        <v>750</v>
      </c>
      <c r="D321" s="352">
        <v>300</v>
      </c>
      <c r="E321" s="352">
        <v>30</v>
      </c>
      <c r="F321" s="352">
        <v>0</v>
      </c>
      <c r="G321" s="357" t="s">
        <v>2642</v>
      </c>
      <c r="H321" s="357" t="s">
        <v>895</v>
      </c>
      <c r="I321" s="352" t="s">
        <v>896</v>
      </c>
      <c r="J321" s="351"/>
      <c r="K321" s="361">
        <f t="shared" si="9"/>
        <v>0</v>
      </c>
      <c r="L321" s="361">
        <v>0</v>
      </c>
      <c r="M321" s="361"/>
      <c r="N321" s="361">
        <f t="shared" si="8"/>
        <v>0</v>
      </c>
      <c r="O321" s="361">
        <v>0</v>
      </c>
      <c r="P321" s="361"/>
    </row>
    <row r="322" spans="1:16" ht="25.5">
      <c r="A322" s="177">
        <v>305</v>
      </c>
      <c r="B322" s="352">
        <v>100</v>
      </c>
      <c r="C322" s="352">
        <v>750</v>
      </c>
      <c r="D322" s="352">
        <v>300</v>
      </c>
      <c r="E322" s="352">
        <v>30</v>
      </c>
      <c r="F322" s="352">
        <v>5</v>
      </c>
      <c r="G322" s="356" t="s">
        <v>2643</v>
      </c>
      <c r="H322" s="356" t="s">
        <v>897</v>
      </c>
      <c r="I322" s="352"/>
      <c r="J322" s="352"/>
      <c r="K322" s="360">
        <f t="shared" si="9"/>
        <v>137766.5</v>
      </c>
      <c r="L322" s="360">
        <v>137766.5</v>
      </c>
      <c r="M322" s="360"/>
      <c r="N322" s="360">
        <f t="shared" si="8"/>
        <v>238216</v>
      </c>
      <c r="O322" s="360">
        <v>238216</v>
      </c>
      <c r="P322" s="360"/>
    </row>
    <row r="323" spans="1:16">
      <c r="A323" s="177">
        <v>305</v>
      </c>
      <c r="B323" s="352">
        <v>100</v>
      </c>
      <c r="C323" s="352">
        <v>750</v>
      </c>
      <c r="D323" s="352">
        <v>300</v>
      </c>
      <c r="E323" s="352">
        <v>30</v>
      </c>
      <c r="F323" s="352">
        <v>10</v>
      </c>
      <c r="G323" s="356" t="s">
        <v>2644</v>
      </c>
      <c r="H323" s="356" t="s">
        <v>898</v>
      </c>
      <c r="I323" s="352"/>
      <c r="J323" s="352"/>
      <c r="K323" s="360">
        <f t="shared" si="9"/>
        <v>0</v>
      </c>
      <c r="L323" s="360">
        <v>0</v>
      </c>
      <c r="M323" s="360"/>
      <c r="N323" s="360">
        <f t="shared" si="8"/>
        <v>0</v>
      </c>
      <c r="O323" s="360">
        <v>0</v>
      </c>
      <c r="P323" s="360"/>
    </row>
    <row r="324" spans="1:16">
      <c r="A324" s="177">
        <v>305</v>
      </c>
      <c r="B324" s="352">
        <v>100</v>
      </c>
      <c r="C324" s="352">
        <v>750</v>
      </c>
      <c r="D324" s="352">
        <v>300</v>
      </c>
      <c r="E324" s="352">
        <v>30</v>
      </c>
      <c r="F324" s="352">
        <v>15</v>
      </c>
      <c r="G324" s="356" t="s">
        <v>2645</v>
      </c>
      <c r="H324" s="356" t="s">
        <v>899</v>
      </c>
      <c r="I324" s="352"/>
      <c r="J324" s="352"/>
      <c r="K324" s="360">
        <f t="shared" si="9"/>
        <v>0</v>
      </c>
      <c r="L324" s="360">
        <v>0</v>
      </c>
      <c r="M324" s="360"/>
      <c r="N324" s="360">
        <f t="shared" si="8"/>
        <v>0</v>
      </c>
      <c r="O324" s="360">
        <v>0</v>
      </c>
      <c r="P324" s="360"/>
    </row>
    <row r="325" spans="1:16">
      <c r="A325" s="177">
        <v>305</v>
      </c>
      <c r="B325" s="352">
        <v>100</v>
      </c>
      <c r="C325" s="352">
        <v>750</v>
      </c>
      <c r="D325" s="352">
        <v>300</v>
      </c>
      <c r="E325" s="352">
        <v>30</v>
      </c>
      <c r="F325" s="352">
        <v>20</v>
      </c>
      <c r="G325" s="356" t="s">
        <v>2646</v>
      </c>
      <c r="H325" s="356" t="s">
        <v>900</v>
      </c>
      <c r="I325" s="352"/>
      <c r="J325" s="352"/>
      <c r="K325" s="360">
        <f t="shared" si="9"/>
        <v>19600</v>
      </c>
      <c r="L325" s="360">
        <v>19600</v>
      </c>
      <c r="M325" s="360"/>
      <c r="N325" s="360">
        <f t="shared" si="8"/>
        <v>37834.639999999999</v>
      </c>
      <c r="O325" s="360">
        <v>37834.639999999999</v>
      </c>
      <c r="P325" s="360"/>
    </row>
    <row r="326" spans="1:16">
      <c r="A326" s="177">
        <v>305</v>
      </c>
      <c r="B326" s="352">
        <v>100</v>
      </c>
      <c r="C326" s="352">
        <v>750</v>
      </c>
      <c r="D326" s="352">
        <v>300</v>
      </c>
      <c r="E326" s="352">
        <v>40</v>
      </c>
      <c r="F326" s="352">
        <v>0</v>
      </c>
      <c r="G326" s="357" t="s">
        <v>2647</v>
      </c>
      <c r="H326" s="357" t="s">
        <v>901</v>
      </c>
      <c r="I326" s="352" t="s">
        <v>902</v>
      </c>
      <c r="J326" s="351"/>
      <c r="K326" s="361">
        <f t="shared" si="9"/>
        <v>0</v>
      </c>
      <c r="L326" s="361">
        <v>0</v>
      </c>
      <c r="M326" s="361"/>
      <c r="N326" s="361">
        <f t="shared" ref="N326:N389" si="10">+O326+P326</f>
        <v>0</v>
      </c>
      <c r="O326" s="361">
        <v>0</v>
      </c>
      <c r="P326" s="361"/>
    </row>
    <row r="327" spans="1:16">
      <c r="A327" s="177">
        <v>305</v>
      </c>
      <c r="B327" s="352">
        <v>100</v>
      </c>
      <c r="C327" s="352">
        <v>750</v>
      </c>
      <c r="D327" s="352">
        <v>300</v>
      </c>
      <c r="E327" s="352">
        <v>40</v>
      </c>
      <c r="F327" s="352">
        <v>5</v>
      </c>
      <c r="G327" s="356" t="s">
        <v>2648</v>
      </c>
      <c r="H327" s="356" t="s">
        <v>903</v>
      </c>
      <c r="I327" s="352"/>
      <c r="J327" s="352"/>
      <c r="K327" s="360">
        <f t="shared" ref="K327:K390" si="11">+L327+M327</f>
        <v>650171.19999999995</v>
      </c>
      <c r="L327" s="360">
        <v>650171.19999999995</v>
      </c>
      <c r="M327" s="360"/>
      <c r="N327" s="360">
        <f t="shared" si="10"/>
        <v>610984.91</v>
      </c>
      <c r="O327" s="360">
        <v>610984.91</v>
      </c>
      <c r="P327" s="360"/>
    </row>
    <row r="328" spans="1:16">
      <c r="A328" s="177">
        <v>305</v>
      </c>
      <c r="B328" s="352">
        <v>100</v>
      </c>
      <c r="C328" s="352">
        <v>750</v>
      </c>
      <c r="D328" s="352">
        <v>300</v>
      </c>
      <c r="E328" s="352">
        <v>40</v>
      </c>
      <c r="F328" s="352">
        <v>10</v>
      </c>
      <c r="G328" s="356" t="s">
        <v>2649</v>
      </c>
      <c r="H328" s="356" t="s">
        <v>635</v>
      </c>
      <c r="I328" s="364"/>
      <c r="J328" s="364"/>
      <c r="K328" s="360">
        <f t="shared" si="11"/>
        <v>249191.26</v>
      </c>
      <c r="L328" s="360">
        <v>249191.26</v>
      </c>
      <c r="M328" s="360"/>
      <c r="N328" s="360">
        <f t="shared" si="10"/>
        <v>236023.16</v>
      </c>
      <c r="O328" s="360">
        <v>236023.16</v>
      </c>
      <c r="P328" s="360"/>
    </row>
    <row r="329" spans="1:16" ht="25.5">
      <c r="A329" s="177">
        <v>305</v>
      </c>
      <c r="B329" s="352">
        <v>100</v>
      </c>
      <c r="C329" s="352">
        <v>750</v>
      </c>
      <c r="D329" s="352">
        <v>300</v>
      </c>
      <c r="E329" s="352">
        <v>40</v>
      </c>
      <c r="F329" s="352">
        <v>15</v>
      </c>
      <c r="G329" s="356" t="s">
        <v>2255</v>
      </c>
      <c r="H329" s="356" t="s">
        <v>2256</v>
      </c>
      <c r="I329" s="352"/>
      <c r="J329" s="352"/>
      <c r="K329" s="360">
        <f t="shared" si="11"/>
        <v>18716</v>
      </c>
      <c r="L329" s="360">
        <v>18716</v>
      </c>
      <c r="M329" s="360"/>
      <c r="N329" s="360">
        <f t="shared" si="10"/>
        <v>18716</v>
      </c>
      <c r="O329" s="360">
        <v>18716</v>
      </c>
      <c r="P329" s="360"/>
    </row>
    <row r="330" spans="1:16">
      <c r="A330" s="177">
        <v>305</v>
      </c>
      <c r="B330" s="352">
        <v>100</v>
      </c>
      <c r="C330" s="352">
        <v>750</v>
      </c>
      <c r="D330" s="352">
        <v>300</v>
      </c>
      <c r="E330" s="352">
        <v>40</v>
      </c>
      <c r="F330" s="352">
        <v>20</v>
      </c>
      <c r="G330" s="356" t="s">
        <v>2257</v>
      </c>
      <c r="H330" s="356" t="s">
        <v>1112</v>
      </c>
      <c r="I330" s="352"/>
      <c r="J330" s="352"/>
      <c r="K330" s="360">
        <f t="shared" si="11"/>
        <v>0</v>
      </c>
      <c r="L330" s="360">
        <v>0</v>
      </c>
      <c r="M330" s="360"/>
      <c r="N330" s="360">
        <f t="shared" si="10"/>
        <v>0</v>
      </c>
      <c r="O330" s="360">
        <v>0</v>
      </c>
      <c r="P330" s="360"/>
    </row>
    <row r="331" spans="1:16">
      <c r="A331" s="177">
        <v>305</v>
      </c>
      <c r="B331" s="352">
        <v>100</v>
      </c>
      <c r="C331" s="352">
        <v>750</v>
      </c>
      <c r="D331" s="352">
        <v>300</v>
      </c>
      <c r="E331" s="352">
        <v>40</v>
      </c>
      <c r="F331" s="352">
        <v>25</v>
      </c>
      <c r="G331" s="356" t="s">
        <v>2258</v>
      </c>
      <c r="H331" s="356" t="s">
        <v>1112</v>
      </c>
      <c r="I331" s="352"/>
      <c r="J331" s="352"/>
      <c r="K331" s="360">
        <f t="shared" si="11"/>
        <v>0</v>
      </c>
      <c r="L331" s="360">
        <v>0</v>
      </c>
      <c r="M331" s="360"/>
      <c r="N331" s="360">
        <f t="shared" si="10"/>
        <v>0</v>
      </c>
      <c r="O331" s="360">
        <v>0</v>
      </c>
      <c r="P331" s="360"/>
    </row>
    <row r="332" spans="1:16" ht="25.5">
      <c r="A332" s="177">
        <v>305</v>
      </c>
      <c r="B332" s="352">
        <v>100</v>
      </c>
      <c r="C332" s="352">
        <v>750</v>
      </c>
      <c r="D332" s="352">
        <v>300</v>
      </c>
      <c r="E332" s="352">
        <v>40</v>
      </c>
      <c r="F332" s="352">
        <v>30</v>
      </c>
      <c r="G332" s="356" t="s">
        <v>2259</v>
      </c>
      <c r="H332" s="356" t="s">
        <v>1115</v>
      </c>
      <c r="I332" s="352"/>
      <c r="J332" s="352"/>
      <c r="K332" s="360">
        <f t="shared" si="11"/>
        <v>0</v>
      </c>
      <c r="L332" s="360">
        <v>0</v>
      </c>
      <c r="M332" s="360"/>
      <c r="N332" s="360">
        <f t="shared" si="10"/>
        <v>0</v>
      </c>
      <c r="O332" s="360">
        <v>0</v>
      </c>
      <c r="P332" s="360"/>
    </row>
    <row r="333" spans="1:16" ht="25.5">
      <c r="A333" s="177">
        <v>305</v>
      </c>
      <c r="B333" s="352">
        <v>100</v>
      </c>
      <c r="C333" s="352">
        <v>750</v>
      </c>
      <c r="D333" s="352">
        <v>300</v>
      </c>
      <c r="E333" s="352">
        <v>40</v>
      </c>
      <c r="F333" s="352">
        <v>35</v>
      </c>
      <c r="G333" s="356" t="s">
        <v>2260</v>
      </c>
      <c r="H333" s="356" t="s">
        <v>1115</v>
      </c>
      <c r="I333" s="352"/>
      <c r="J333" s="352"/>
      <c r="K333" s="360">
        <f t="shared" si="11"/>
        <v>0</v>
      </c>
      <c r="L333" s="360">
        <v>0</v>
      </c>
      <c r="M333" s="360"/>
      <c r="N333" s="360">
        <f t="shared" si="10"/>
        <v>0</v>
      </c>
      <c r="O333" s="360">
        <v>0</v>
      </c>
      <c r="P333" s="360"/>
    </row>
    <row r="334" spans="1:16">
      <c r="A334" s="177">
        <v>305</v>
      </c>
      <c r="B334" s="352">
        <v>100</v>
      </c>
      <c r="C334" s="352">
        <v>750</v>
      </c>
      <c r="D334" s="352">
        <v>300</v>
      </c>
      <c r="E334" s="352">
        <v>40</v>
      </c>
      <c r="F334" s="352">
        <v>40</v>
      </c>
      <c r="G334" s="356" t="s">
        <v>2261</v>
      </c>
      <c r="H334" s="356" t="s">
        <v>1120</v>
      </c>
      <c r="I334" s="352"/>
      <c r="J334" s="352"/>
      <c r="K334" s="360">
        <f t="shared" si="11"/>
        <v>0</v>
      </c>
      <c r="L334" s="360">
        <v>0</v>
      </c>
      <c r="M334" s="360"/>
      <c r="N334" s="360">
        <f t="shared" si="10"/>
        <v>0</v>
      </c>
      <c r="O334" s="360">
        <v>0</v>
      </c>
      <c r="P334" s="360"/>
    </row>
    <row r="335" spans="1:16">
      <c r="A335" s="177">
        <v>305</v>
      </c>
      <c r="B335" s="352">
        <v>100</v>
      </c>
      <c r="C335" s="352">
        <v>750</v>
      </c>
      <c r="D335" s="352">
        <v>300</v>
      </c>
      <c r="E335" s="352">
        <v>40</v>
      </c>
      <c r="F335" s="352">
        <v>45</v>
      </c>
      <c r="G335" s="356" t="s">
        <v>2262</v>
      </c>
      <c r="H335" s="356" t="s">
        <v>1120</v>
      </c>
      <c r="I335" s="352"/>
      <c r="J335" s="352"/>
      <c r="K335" s="360">
        <f t="shared" si="11"/>
        <v>0</v>
      </c>
      <c r="L335" s="360">
        <v>0</v>
      </c>
      <c r="M335" s="360"/>
      <c r="N335" s="360">
        <f t="shared" si="10"/>
        <v>0</v>
      </c>
      <c r="O335" s="360">
        <v>0</v>
      </c>
      <c r="P335" s="360"/>
    </row>
    <row r="336" spans="1:16">
      <c r="A336" s="177">
        <v>305</v>
      </c>
      <c r="B336" s="352">
        <v>100</v>
      </c>
      <c r="C336" s="352">
        <v>750</v>
      </c>
      <c r="D336" s="352">
        <v>300</v>
      </c>
      <c r="E336" s="352">
        <v>40</v>
      </c>
      <c r="F336" s="352">
        <v>50</v>
      </c>
      <c r="G336" s="356" t="s">
        <v>2263</v>
      </c>
      <c r="H336" s="356" t="s">
        <v>1123</v>
      </c>
      <c r="I336" s="352"/>
      <c r="J336" s="352"/>
      <c r="K336" s="360">
        <f t="shared" si="11"/>
        <v>0</v>
      </c>
      <c r="L336" s="360">
        <v>0</v>
      </c>
      <c r="M336" s="360"/>
      <c r="N336" s="360">
        <f t="shared" si="10"/>
        <v>0</v>
      </c>
      <c r="O336" s="360">
        <v>0</v>
      </c>
      <c r="P336" s="360"/>
    </row>
    <row r="337" spans="1:16">
      <c r="A337" s="177">
        <v>305</v>
      </c>
      <c r="B337" s="352">
        <v>100</v>
      </c>
      <c r="C337" s="352">
        <v>750</v>
      </c>
      <c r="D337" s="352">
        <v>300</v>
      </c>
      <c r="E337" s="352">
        <v>40</v>
      </c>
      <c r="F337" s="352">
        <v>55</v>
      </c>
      <c r="G337" s="356" t="s">
        <v>2264</v>
      </c>
      <c r="H337" s="356" t="s">
        <v>1123</v>
      </c>
      <c r="I337" s="352"/>
      <c r="J337" s="352"/>
      <c r="K337" s="360">
        <f t="shared" si="11"/>
        <v>0</v>
      </c>
      <c r="L337" s="360">
        <v>0</v>
      </c>
      <c r="M337" s="360"/>
      <c r="N337" s="360">
        <f t="shared" si="10"/>
        <v>0</v>
      </c>
      <c r="O337" s="360">
        <v>0</v>
      </c>
      <c r="P337" s="360"/>
    </row>
    <row r="338" spans="1:16">
      <c r="A338" s="177">
        <v>305</v>
      </c>
      <c r="B338" s="352">
        <v>100</v>
      </c>
      <c r="C338" s="352">
        <v>750</v>
      </c>
      <c r="D338" s="352">
        <v>300</v>
      </c>
      <c r="E338" s="352">
        <v>50</v>
      </c>
      <c r="F338" s="352">
        <v>0</v>
      </c>
      <c r="G338" s="356" t="s">
        <v>2650</v>
      </c>
      <c r="H338" s="356" t="s">
        <v>904</v>
      </c>
      <c r="I338" s="352" t="s">
        <v>905</v>
      </c>
      <c r="J338" s="352"/>
      <c r="K338" s="360">
        <f t="shared" si="11"/>
        <v>40430.51</v>
      </c>
      <c r="L338" s="360">
        <v>40430.51</v>
      </c>
      <c r="M338" s="360"/>
      <c r="N338" s="360">
        <f t="shared" si="10"/>
        <v>40430.51</v>
      </c>
      <c r="O338" s="360">
        <v>40430.51</v>
      </c>
      <c r="P338" s="360"/>
    </row>
    <row r="339" spans="1:16">
      <c r="A339" s="177">
        <v>305</v>
      </c>
      <c r="B339" s="352">
        <v>100</v>
      </c>
      <c r="C339" s="352">
        <v>750</v>
      </c>
      <c r="D339" s="352">
        <v>300</v>
      </c>
      <c r="E339" s="352">
        <v>60</v>
      </c>
      <c r="F339" s="352">
        <v>0</v>
      </c>
      <c r="G339" s="357" t="s">
        <v>2651</v>
      </c>
      <c r="H339" s="357" t="s">
        <v>906</v>
      </c>
      <c r="I339" s="352" t="s">
        <v>907</v>
      </c>
      <c r="J339" s="351"/>
      <c r="K339" s="361">
        <f t="shared" si="11"/>
        <v>0</v>
      </c>
      <c r="L339" s="361">
        <v>0</v>
      </c>
      <c r="M339" s="361"/>
      <c r="N339" s="361">
        <f t="shared" si="10"/>
        <v>0</v>
      </c>
      <c r="O339" s="361">
        <v>0</v>
      </c>
      <c r="P339" s="361"/>
    </row>
    <row r="340" spans="1:16">
      <c r="A340" s="177">
        <v>305</v>
      </c>
      <c r="B340" s="352">
        <v>100</v>
      </c>
      <c r="C340" s="352">
        <v>750</v>
      </c>
      <c r="D340" s="352">
        <v>300</v>
      </c>
      <c r="E340" s="352">
        <v>60</v>
      </c>
      <c r="F340" s="352">
        <v>5</v>
      </c>
      <c r="G340" s="356" t="s">
        <v>2652</v>
      </c>
      <c r="H340" s="356" t="s">
        <v>908</v>
      </c>
      <c r="I340" s="352"/>
      <c r="J340" s="352"/>
      <c r="K340" s="360">
        <f t="shared" si="11"/>
        <v>0</v>
      </c>
      <c r="L340" s="360">
        <v>0</v>
      </c>
      <c r="M340" s="360"/>
      <c r="N340" s="360">
        <f t="shared" si="10"/>
        <v>0</v>
      </c>
      <c r="O340" s="360">
        <v>0</v>
      </c>
      <c r="P340" s="360"/>
    </row>
    <row r="341" spans="1:16">
      <c r="A341" s="177">
        <v>305</v>
      </c>
      <c r="B341" s="352">
        <v>100</v>
      </c>
      <c r="C341" s="352">
        <v>750</v>
      </c>
      <c r="D341" s="352">
        <v>300</v>
      </c>
      <c r="E341" s="352">
        <v>60</v>
      </c>
      <c r="F341" s="352">
        <v>10</v>
      </c>
      <c r="G341" s="356" t="s">
        <v>2653</v>
      </c>
      <c r="H341" s="356" t="s">
        <v>909</v>
      </c>
      <c r="I341" s="352"/>
      <c r="J341" s="352"/>
      <c r="K341" s="360">
        <f t="shared" si="11"/>
        <v>0</v>
      </c>
      <c r="L341" s="360">
        <v>0</v>
      </c>
      <c r="M341" s="360"/>
      <c r="N341" s="360">
        <f t="shared" si="10"/>
        <v>0</v>
      </c>
      <c r="O341" s="360">
        <v>0</v>
      </c>
      <c r="P341" s="360"/>
    </row>
    <row r="342" spans="1:16">
      <c r="A342" s="177">
        <v>305</v>
      </c>
      <c r="B342" s="352">
        <v>100</v>
      </c>
      <c r="C342" s="352">
        <v>750</v>
      </c>
      <c r="D342" s="352">
        <v>300</v>
      </c>
      <c r="E342" s="352">
        <v>60</v>
      </c>
      <c r="F342" s="352">
        <v>15</v>
      </c>
      <c r="G342" s="356" t="s">
        <v>2654</v>
      </c>
      <c r="H342" s="356" t="s">
        <v>910</v>
      </c>
      <c r="I342" s="352"/>
      <c r="J342" s="352"/>
      <c r="K342" s="360">
        <f t="shared" si="11"/>
        <v>700000</v>
      </c>
      <c r="L342" s="360">
        <v>700000</v>
      </c>
      <c r="M342" s="360"/>
      <c r="N342" s="360">
        <f t="shared" si="10"/>
        <v>450000</v>
      </c>
      <c r="O342" s="360">
        <v>450000</v>
      </c>
      <c r="P342" s="360"/>
    </row>
    <row r="343" spans="1:16">
      <c r="A343" s="177">
        <v>305</v>
      </c>
      <c r="B343" s="352">
        <v>100</v>
      </c>
      <c r="C343" s="352">
        <v>750</v>
      </c>
      <c r="D343" s="352">
        <v>300</v>
      </c>
      <c r="E343" s="352">
        <v>60</v>
      </c>
      <c r="F343" s="352">
        <v>20</v>
      </c>
      <c r="G343" s="356" t="s">
        <v>2655</v>
      </c>
      <c r="H343" s="356" t="s">
        <v>911</v>
      </c>
      <c r="I343" s="352"/>
      <c r="J343" s="352"/>
      <c r="K343" s="360">
        <f t="shared" si="11"/>
        <v>359414</v>
      </c>
      <c r="L343" s="360">
        <v>359414</v>
      </c>
      <c r="M343" s="360"/>
      <c r="N343" s="360">
        <f t="shared" si="10"/>
        <v>554306</v>
      </c>
      <c r="O343" s="360">
        <v>554306</v>
      </c>
      <c r="P343" s="360"/>
    </row>
    <row r="344" spans="1:16">
      <c r="A344" s="177">
        <v>305</v>
      </c>
      <c r="B344" s="352">
        <v>100</v>
      </c>
      <c r="C344" s="352">
        <v>750</v>
      </c>
      <c r="D344" s="352">
        <v>300</v>
      </c>
      <c r="E344" s="352">
        <v>60</v>
      </c>
      <c r="F344" s="352">
        <v>25</v>
      </c>
      <c r="G344" s="356" t="s">
        <v>2656</v>
      </c>
      <c r="H344" s="356" t="s">
        <v>912</v>
      </c>
      <c r="I344" s="352"/>
      <c r="J344" s="352"/>
      <c r="K344" s="360">
        <f t="shared" si="11"/>
        <v>4000</v>
      </c>
      <c r="L344" s="360">
        <v>4000</v>
      </c>
      <c r="M344" s="360"/>
      <c r="N344" s="360">
        <f t="shared" si="10"/>
        <v>4000</v>
      </c>
      <c r="O344" s="360">
        <v>4000</v>
      </c>
      <c r="P344" s="360"/>
    </row>
    <row r="345" spans="1:16">
      <c r="A345" s="177">
        <v>305</v>
      </c>
      <c r="B345" s="352">
        <v>100</v>
      </c>
      <c r="C345" s="352">
        <v>750</v>
      </c>
      <c r="D345" s="352">
        <v>300</v>
      </c>
      <c r="E345" s="352">
        <v>60</v>
      </c>
      <c r="F345" s="352">
        <v>30</v>
      </c>
      <c r="G345" s="356" t="s">
        <v>2657</v>
      </c>
      <c r="H345" s="356" t="s">
        <v>913</v>
      </c>
      <c r="I345" s="352"/>
      <c r="J345" s="352"/>
      <c r="K345" s="360">
        <f t="shared" si="11"/>
        <v>70000</v>
      </c>
      <c r="L345" s="360">
        <v>70000</v>
      </c>
      <c r="M345" s="360"/>
      <c r="N345" s="360">
        <f t="shared" si="10"/>
        <v>70000</v>
      </c>
      <c r="O345" s="360">
        <v>70000</v>
      </c>
      <c r="P345" s="360"/>
    </row>
    <row r="346" spans="1:16">
      <c r="A346" s="177">
        <v>305</v>
      </c>
      <c r="B346" s="352">
        <v>100</v>
      </c>
      <c r="C346" s="352">
        <v>750</v>
      </c>
      <c r="D346" s="352">
        <v>300</v>
      </c>
      <c r="E346" s="352">
        <v>60</v>
      </c>
      <c r="F346" s="352">
        <v>35</v>
      </c>
      <c r="G346" s="356" t="s">
        <v>2658</v>
      </c>
      <c r="H346" s="356" t="s">
        <v>914</v>
      </c>
      <c r="I346" s="352"/>
      <c r="J346" s="352"/>
      <c r="K346" s="360">
        <f t="shared" si="11"/>
        <v>0</v>
      </c>
      <c r="L346" s="360">
        <v>0</v>
      </c>
      <c r="M346" s="360"/>
      <c r="N346" s="360">
        <f t="shared" si="10"/>
        <v>0</v>
      </c>
      <c r="O346" s="360">
        <v>0</v>
      </c>
      <c r="P346" s="360"/>
    </row>
    <row r="347" spans="1:16" ht="25.5">
      <c r="A347" s="177">
        <v>305</v>
      </c>
      <c r="B347" s="352">
        <v>100</v>
      </c>
      <c r="C347" s="352">
        <v>750</v>
      </c>
      <c r="D347" s="352">
        <v>300</v>
      </c>
      <c r="E347" s="352">
        <v>60</v>
      </c>
      <c r="F347" s="352">
        <v>40</v>
      </c>
      <c r="G347" s="356" t="s">
        <v>2659</v>
      </c>
      <c r="H347" s="356" t="s">
        <v>915</v>
      </c>
      <c r="I347" s="352"/>
      <c r="J347" s="352"/>
      <c r="K347" s="360">
        <f t="shared" si="11"/>
        <v>0</v>
      </c>
      <c r="L347" s="360">
        <v>0</v>
      </c>
      <c r="M347" s="360"/>
      <c r="N347" s="360">
        <f t="shared" si="10"/>
        <v>0</v>
      </c>
      <c r="O347" s="360">
        <v>0</v>
      </c>
      <c r="P347" s="360"/>
    </row>
    <row r="348" spans="1:16" ht="25.5">
      <c r="A348" s="177">
        <v>305</v>
      </c>
      <c r="B348" s="352">
        <v>100</v>
      </c>
      <c r="C348" s="352">
        <v>750</v>
      </c>
      <c r="D348" s="352">
        <v>300</v>
      </c>
      <c r="E348" s="352">
        <v>60</v>
      </c>
      <c r="F348" s="352">
        <v>90</v>
      </c>
      <c r="G348" s="356" t="s">
        <v>2660</v>
      </c>
      <c r="H348" s="356" t="s">
        <v>916</v>
      </c>
      <c r="I348" s="352"/>
      <c r="J348" s="352"/>
      <c r="K348" s="360">
        <f t="shared" si="11"/>
        <v>0</v>
      </c>
      <c r="L348" s="360">
        <v>0</v>
      </c>
      <c r="M348" s="360"/>
      <c r="N348" s="360">
        <f t="shared" si="10"/>
        <v>0</v>
      </c>
      <c r="O348" s="360">
        <v>0</v>
      </c>
      <c r="P348" s="360"/>
    </row>
    <row r="349" spans="1:16" ht="25.5">
      <c r="A349" s="177">
        <v>305</v>
      </c>
      <c r="B349" s="352">
        <v>100</v>
      </c>
      <c r="C349" s="352">
        <v>750</v>
      </c>
      <c r="D349" s="352">
        <v>400</v>
      </c>
      <c r="E349" s="352">
        <v>0</v>
      </c>
      <c r="F349" s="352">
        <v>0</v>
      </c>
      <c r="G349" s="357" t="s">
        <v>2661</v>
      </c>
      <c r="H349" s="357" t="s">
        <v>917</v>
      </c>
      <c r="I349" s="358" t="s">
        <v>918</v>
      </c>
      <c r="J349" s="359"/>
      <c r="K349" s="361">
        <f t="shared" si="11"/>
        <v>0</v>
      </c>
      <c r="L349" s="361">
        <v>0</v>
      </c>
      <c r="M349" s="361"/>
      <c r="N349" s="361">
        <f t="shared" si="10"/>
        <v>0</v>
      </c>
      <c r="O349" s="361">
        <v>0</v>
      </c>
      <c r="P349" s="361"/>
    </row>
    <row r="350" spans="1:16" ht="38.25">
      <c r="A350" s="177">
        <v>305</v>
      </c>
      <c r="B350" s="352">
        <v>100</v>
      </c>
      <c r="C350" s="352">
        <v>750</v>
      </c>
      <c r="D350" s="352">
        <v>400</v>
      </c>
      <c r="E350" s="352">
        <v>10</v>
      </c>
      <c r="F350" s="352">
        <v>0</v>
      </c>
      <c r="G350" s="356" t="s">
        <v>2662</v>
      </c>
      <c r="H350" s="356" t="s">
        <v>919</v>
      </c>
      <c r="I350" s="358" t="s">
        <v>920</v>
      </c>
      <c r="J350" s="358" t="s">
        <v>1532</v>
      </c>
      <c r="K350" s="360">
        <f t="shared" si="11"/>
        <v>0</v>
      </c>
      <c r="L350" s="360">
        <v>0</v>
      </c>
      <c r="M350" s="360"/>
      <c r="N350" s="360">
        <f t="shared" si="10"/>
        <v>0</v>
      </c>
      <c r="O350" s="360">
        <v>0</v>
      </c>
      <c r="P350" s="360"/>
    </row>
    <row r="351" spans="1:16" ht="25.5">
      <c r="A351" s="177">
        <v>305</v>
      </c>
      <c r="B351" s="352">
        <v>100</v>
      </c>
      <c r="C351" s="352">
        <v>750</v>
      </c>
      <c r="D351" s="352">
        <v>400</v>
      </c>
      <c r="E351" s="352">
        <v>20</v>
      </c>
      <c r="F351" s="352">
        <v>0</v>
      </c>
      <c r="G351" s="356" t="s">
        <v>2663</v>
      </c>
      <c r="H351" s="356" t="s">
        <v>921</v>
      </c>
      <c r="I351" s="352" t="s">
        <v>922</v>
      </c>
      <c r="J351" s="352"/>
      <c r="K351" s="360">
        <f t="shared" si="11"/>
        <v>0</v>
      </c>
      <c r="L351" s="360">
        <v>0</v>
      </c>
      <c r="M351" s="360"/>
      <c r="N351" s="360">
        <f t="shared" si="10"/>
        <v>0</v>
      </c>
      <c r="O351" s="360">
        <v>0</v>
      </c>
      <c r="P351" s="360"/>
    </row>
    <row r="352" spans="1:16" ht="25.5">
      <c r="A352" s="177">
        <v>305</v>
      </c>
      <c r="B352" s="352">
        <v>100</v>
      </c>
      <c r="C352" s="352">
        <v>750</v>
      </c>
      <c r="D352" s="352">
        <v>400</v>
      </c>
      <c r="E352" s="352">
        <v>30</v>
      </c>
      <c r="F352" s="352">
        <v>0</v>
      </c>
      <c r="G352" s="356" t="s">
        <v>2664</v>
      </c>
      <c r="H352" s="356" t="s">
        <v>923</v>
      </c>
      <c r="I352" s="352" t="s">
        <v>924</v>
      </c>
      <c r="J352" s="352" t="s">
        <v>1581</v>
      </c>
      <c r="K352" s="360">
        <f t="shared" si="11"/>
        <v>0</v>
      </c>
      <c r="L352" s="360">
        <v>0</v>
      </c>
      <c r="M352" s="360"/>
      <c r="N352" s="360">
        <f t="shared" si="10"/>
        <v>0</v>
      </c>
      <c r="O352" s="360">
        <v>0</v>
      </c>
      <c r="P352" s="360"/>
    </row>
    <row r="353" spans="1:16">
      <c r="A353" s="177">
        <v>305</v>
      </c>
      <c r="B353" s="352">
        <v>100</v>
      </c>
      <c r="C353" s="352">
        <v>800</v>
      </c>
      <c r="D353" s="352">
        <v>0</v>
      </c>
      <c r="E353" s="352">
        <v>0</v>
      </c>
      <c r="F353" s="352">
        <v>0</v>
      </c>
      <c r="G353" s="357" t="s">
        <v>2665</v>
      </c>
      <c r="H353" s="357" t="s">
        <v>925</v>
      </c>
      <c r="I353" s="358" t="s">
        <v>926</v>
      </c>
      <c r="J353" s="359"/>
      <c r="K353" s="361">
        <f t="shared" si="11"/>
        <v>0</v>
      </c>
      <c r="L353" s="361">
        <v>0</v>
      </c>
      <c r="M353" s="361"/>
      <c r="N353" s="361">
        <f t="shared" si="10"/>
        <v>0</v>
      </c>
      <c r="O353" s="361">
        <v>0</v>
      </c>
      <c r="P353" s="361"/>
    </row>
    <row r="354" spans="1:16" ht="38.25">
      <c r="A354" s="177">
        <v>305</v>
      </c>
      <c r="B354" s="352">
        <v>100</v>
      </c>
      <c r="C354" s="352">
        <v>800</v>
      </c>
      <c r="D354" s="352">
        <v>100</v>
      </c>
      <c r="E354" s="352">
        <v>0</v>
      </c>
      <c r="F354" s="352">
        <v>0</v>
      </c>
      <c r="G354" s="356" t="s">
        <v>2666</v>
      </c>
      <c r="H354" s="356" t="s">
        <v>927</v>
      </c>
      <c r="I354" s="358" t="s">
        <v>928</v>
      </c>
      <c r="J354" s="358" t="s">
        <v>1532</v>
      </c>
      <c r="K354" s="360">
        <f t="shared" si="11"/>
        <v>0</v>
      </c>
      <c r="L354" s="360">
        <v>0</v>
      </c>
      <c r="M354" s="360"/>
      <c r="N354" s="360">
        <f t="shared" si="10"/>
        <v>0</v>
      </c>
      <c r="O354" s="360">
        <v>0</v>
      </c>
      <c r="P354" s="360"/>
    </row>
    <row r="355" spans="1:16" ht="38.25">
      <c r="A355" s="177">
        <v>305</v>
      </c>
      <c r="B355" s="352">
        <v>100</v>
      </c>
      <c r="C355" s="352">
        <v>800</v>
      </c>
      <c r="D355" s="352">
        <v>200</v>
      </c>
      <c r="E355" s="352">
        <v>0</v>
      </c>
      <c r="F355" s="352">
        <v>0</v>
      </c>
      <c r="G355" s="356" t="s">
        <v>2667</v>
      </c>
      <c r="H355" s="356" t="s">
        <v>929</v>
      </c>
      <c r="I355" s="352" t="s">
        <v>930</v>
      </c>
      <c r="J355" s="352"/>
      <c r="K355" s="360">
        <f t="shared" si="11"/>
        <v>0</v>
      </c>
      <c r="L355" s="360">
        <v>0</v>
      </c>
      <c r="M355" s="360"/>
      <c r="N355" s="360">
        <f t="shared" si="10"/>
        <v>0</v>
      </c>
      <c r="O355" s="360">
        <v>0</v>
      </c>
      <c r="P355" s="360"/>
    </row>
    <row r="356" spans="1:16" ht="25.5">
      <c r="A356" s="177">
        <v>305</v>
      </c>
      <c r="B356" s="352">
        <v>100</v>
      </c>
      <c r="C356" s="352">
        <v>800</v>
      </c>
      <c r="D356" s="352">
        <v>300</v>
      </c>
      <c r="E356" s="352">
        <v>0</v>
      </c>
      <c r="F356" s="352">
        <v>0</v>
      </c>
      <c r="G356" s="356" t="s">
        <v>2668</v>
      </c>
      <c r="H356" s="356" t="s">
        <v>931</v>
      </c>
      <c r="I356" s="352" t="s">
        <v>932</v>
      </c>
      <c r="J356" s="352" t="s">
        <v>1581</v>
      </c>
      <c r="K356" s="360">
        <f t="shared" si="11"/>
        <v>0</v>
      </c>
      <c r="L356" s="360">
        <v>0</v>
      </c>
      <c r="M356" s="360"/>
      <c r="N356" s="360">
        <f t="shared" si="10"/>
        <v>0</v>
      </c>
      <c r="O356" s="360">
        <v>0</v>
      </c>
      <c r="P356" s="360"/>
    </row>
    <row r="357" spans="1:16">
      <c r="A357" s="177">
        <v>305</v>
      </c>
      <c r="B357" s="352">
        <v>100</v>
      </c>
      <c r="C357" s="352">
        <v>800</v>
      </c>
      <c r="D357" s="352">
        <v>400</v>
      </c>
      <c r="E357" s="352">
        <v>0</v>
      </c>
      <c r="F357" s="352">
        <v>0</v>
      </c>
      <c r="G357" s="357" t="s">
        <v>2669</v>
      </c>
      <c r="H357" s="357" t="s">
        <v>933</v>
      </c>
      <c r="I357" s="352" t="s">
        <v>934</v>
      </c>
      <c r="J357" s="351"/>
      <c r="K357" s="361">
        <f t="shared" si="11"/>
        <v>0</v>
      </c>
      <c r="L357" s="361">
        <v>0</v>
      </c>
      <c r="M357" s="361"/>
      <c r="N357" s="361">
        <f t="shared" si="10"/>
        <v>0</v>
      </c>
      <c r="O357" s="361">
        <v>0</v>
      </c>
      <c r="P357" s="361"/>
    </row>
    <row r="358" spans="1:16">
      <c r="A358" s="177">
        <v>305</v>
      </c>
      <c r="B358" s="352">
        <v>100</v>
      </c>
      <c r="C358" s="352">
        <v>800</v>
      </c>
      <c r="D358" s="352">
        <v>400</v>
      </c>
      <c r="E358" s="352">
        <v>10</v>
      </c>
      <c r="F358" s="352">
        <v>0</v>
      </c>
      <c r="G358" s="356" t="s">
        <v>2670</v>
      </c>
      <c r="H358" s="356" t="s">
        <v>935</v>
      </c>
      <c r="I358" s="352"/>
      <c r="J358" s="352"/>
      <c r="K358" s="360">
        <f t="shared" si="11"/>
        <v>0</v>
      </c>
      <c r="L358" s="360">
        <v>0</v>
      </c>
      <c r="M358" s="360"/>
      <c r="N358" s="360">
        <f t="shared" si="10"/>
        <v>0</v>
      </c>
      <c r="O358" s="360">
        <v>0</v>
      </c>
      <c r="P358" s="360"/>
    </row>
    <row r="359" spans="1:16">
      <c r="A359" s="177">
        <v>305</v>
      </c>
      <c r="B359" s="352">
        <v>100</v>
      </c>
      <c r="C359" s="352">
        <v>800</v>
      </c>
      <c r="D359" s="352">
        <v>400</v>
      </c>
      <c r="E359" s="352">
        <v>20</v>
      </c>
      <c r="F359" s="352">
        <v>0</v>
      </c>
      <c r="G359" s="356" t="s">
        <v>2499</v>
      </c>
      <c r="H359" s="356" t="s">
        <v>736</v>
      </c>
      <c r="I359" s="352"/>
      <c r="J359" s="352"/>
      <c r="K359" s="360">
        <f t="shared" si="11"/>
        <v>0</v>
      </c>
      <c r="L359" s="360">
        <v>0</v>
      </c>
      <c r="M359" s="360"/>
      <c r="N359" s="360">
        <f t="shared" si="10"/>
        <v>0</v>
      </c>
      <c r="O359" s="360">
        <v>0</v>
      </c>
      <c r="P359" s="360"/>
    </row>
    <row r="360" spans="1:16">
      <c r="A360" s="177">
        <v>305</v>
      </c>
      <c r="B360" s="352">
        <v>100</v>
      </c>
      <c r="C360" s="352">
        <v>800</v>
      </c>
      <c r="D360" s="352">
        <v>400</v>
      </c>
      <c r="E360" s="352">
        <v>30</v>
      </c>
      <c r="F360" s="352">
        <v>0</v>
      </c>
      <c r="G360" s="356" t="s">
        <v>2535</v>
      </c>
      <c r="H360" s="356" t="s">
        <v>3466</v>
      </c>
      <c r="I360" s="352"/>
      <c r="J360" s="352"/>
      <c r="K360" s="360">
        <f t="shared" si="11"/>
        <v>0</v>
      </c>
      <c r="L360" s="360">
        <v>0</v>
      </c>
      <c r="M360" s="360"/>
      <c r="N360" s="360">
        <f t="shared" si="10"/>
        <v>0</v>
      </c>
      <c r="O360" s="360">
        <v>0</v>
      </c>
      <c r="P360" s="360"/>
    </row>
    <row r="361" spans="1:16">
      <c r="A361" s="177">
        <v>305</v>
      </c>
      <c r="B361" s="352">
        <v>100</v>
      </c>
      <c r="C361" s="352">
        <v>800</v>
      </c>
      <c r="D361" s="352">
        <v>400</v>
      </c>
      <c r="E361" s="352">
        <v>90</v>
      </c>
      <c r="F361" s="352">
        <v>0</v>
      </c>
      <c r="G361" s="356" t="s">
        <v>2671</v>
      </c>
      <c r="H361" s="356" t="s">
        <v>933</v>
      </c>
      <c r="I361" s="352"/>
      <c r="J361" s="352"/>
      <c r="K361" s="360">
        <f t="shared" si="11"/>
        <v>632629.73</v>
      </c>
      <c r="L361" s="360">
        <v>632629.73</v>
      </c>
      <c r="M361" s="360"/>
      <c r="N361" s="360">
        <f t="shared" si="10"/>
        <v>818569.03</v>
      </c>
      <c r="O361" s="360">
        <v>818569.03</v>
      </c>
      <c r="P361" s="360"/>
    </row>
    <row r="362" spans="1:16" ht="25.5">
      <c r="A362" s="177">
        <v>305</v>
      </c>
      <c r="B362" s="352">
        <v>100</v>
      </c>
      <c r="C362" s="352">
        <v>800</v>
      </c>
      <c r="D362" s="352">
        <v>500</v>
      </c>
      <c r="E362" s="352">
        <v>0</v>
      </c>
      <c r="F362" s="352">
        <v>0</v>
      </c>
      <c r="G362" s="356" t="s">
        <v>2672</v>
      </c>
      <c r="H362" s="356" t="s">
        <v>936</v>
      </c>
      <c r="I362" s="352" t="s">
        <v>937</v>
      </c>
      <c r="J362" s="352"/>
      <c r="K362" s="360">
        <f t="shared" si="11"/>
        <v>0</v>
      </c>
      <c r="L362" s="360">
        <v>0</v>
      </c>
      <c r="M362" s="360"/>
      <c r="N362" s="360">
        <f t="shared" si="10"/>
        <v>0</v>
      </c>
      <c r="O362" s="360">
        <v>0</v>
      </c>
      <c r="P362" s="360"/>
    </row>
    <row r="363" spans="1:16" ht="25.5">
      <c r="A363" s="177">
        <v>305</v>
      </c>
      <c r="B363" s="352">
        <v>100</v>
      </c>
      <c r="C363" s="352">
        <v>800</v>
      </c>
      <c r="D363" s="352">
        <v>600</v>
      </c>
      <c r="E363" s="352">
        <v>0</v>
      </c>
      <c r="F363" s="352">
        <v>0</v>
      </c>
      <c r="G363" s="356" t="s">
        <v>2673</v>
      </c>
      <c r="H363" s="356" t="s">
        <v>938</v>
      </c>
      <c r="I363" s="352" t="s">
        <v>939</v>
      </c>
      <c r="J363" s="352" t="s">
        <v>1532</v>
      </c>
      <c r="K363" s="360">
        <f t="shared" si="11"/>
        <v>0</v>
      </c>
      <c r="L363" s="360">
        <v>0</v>
      </c>
      <c r="M363" s="360"/>
      <c r="N363" s="360">
        <f t="shared" si="10"/>
        <v>0</v>
      </c>
      <c r="O363" s="360">
        <v>0</v>
      </c>
      <c r="P363" s="360"/>
    </row>
    <row r="364" spans="1:16" ht="25.5">
      <c r="A364" s="177">
        <v>305</v>
      </c>
      <c r="B364" s="352">
        <v>100</v>
      </c>
      <c r="C364" s="352">
        <v>800</v>
      </c>
      <c r="D364" s="352">
        <v>700</v>
      </c>
      <c r="E364" s="352">
        <v>0</v>
      </c>
      <c r="F364" s="352">
        <v>0</v>
      </c>
      <c r="G364" s="356" t="s">
        <v>2674</v>
      </c>
      <c r="H364" s="356" t="s">
        <v>940</v>
      </c>
      <c r="I364" s="352" t="s">
        <v>941</v>
      </c>
      <c r="J364" s="352" t="s">
        <v>1581</v>
      </c>
      <c r="K364" s="360">
        <f t="shared" si="11"/>
        <v>0</v>
      </c>
      <c r="L364" s="360">
        <v>0</v>
      </c>
      <c r="M364" s="360"/>
      <c r="N364" s="360">
        <f t="shared" si="10"/>
        <v>0</v>
      </c>
      <c r="O364" s="360">
        <v>0</v>
      </c>
      <c r="P364" s="360"/>
    </row>
    <row r="365" spans="1:16" ht="25.5">
      <c r="A365" s="177">
        <v>305</v>
      </c>
      <c r="B365" s="352">
        <v>100</v>
      </c>
      <c r="C365" s="352">
        <v>850</v>
      </c>
      <c r="D365" s="352">
        <v>0</v>
      </c>
      <c r="E365" s="352">
        <v>0</v>
      </c>
      <c r="F365" s="352">
        <v>0</v>
      </c>
      <c r="G365" s="356" t="s">
        <v>2675</v>
      </c>
      <c r="H365" s="356" t="s">
        <v>943</v>
      </c>
      <c r="I365" s="352" t="s">
        <v>942</v>
      </c>
      <c r="J365" s="352" t="s">
        <v>1577</v>
      </c>
      <c r="K365" s="360">
        <f t="shared" si="11"/>
        <v>0</v>
      </c>
      <c r="L365" s="360">
        <v>0</v>
      </c>
      <c r="M365" s="360"/>
      <c r="N365" s="360">
        <f t="shared" si="10"/>
        <v>0</v>
      </c>
      <c r="O365" s="360">
        <v>0</v>
      </c>
      <c r="P365" s="360"/>
    </row>
    <row r="366" spans="1:16">
      <c r="A366" s="177">
        <v>305</v>
      </c>
      <c r="B366" s="352">
        <v>200</v>
      </c>
      <c r="C366" s="352">
        <v>0</v>
      </c>
      <c r="D366" s="352">
        <v>0</v>
      </c>
      <c r="E366" s="352">
        <v>0</v>
      </c>
      <c r="F366" s="352">
        <v>0</v>
      </c>
      <c r="G366" s="357" t="s">
        <v>2676</v>
      </c>
      <c r="H366" s="357" t="s">
        <v>56</v>
      </c>
      <c r="I366" s="352" t="s">
        <v>944</v>
      </c>
      <c r="J366" s="351"/>
      <c r="K366" s="361">
        <f t="shared" si="11"/>
        <v>0</v>
      </c>
      <c r="L366" s="361">
        <v>0</v>
      </c>
      <c r="M366" s="361"/>
      <c r="N366" s="361">
        <f t="shared" si="10"/>
        <v>0</v>
      </c>
      <c r="O366" s="361">
        <v>0</v>
      </c>
      <c r="P366" s="361"/>
    </row>
    <row r="367" spans="1:16">
      <c r="A367" s="177">
        <v>305</v>
      </c>
      <c r="B367" s="352">
        <v>200</v>
      </c>
      <c r="C367" s="352">
        <v>100</v>
      </c>
      <c r="D367" s="352">
        <v>0</v>
      </c>
      <c r="E367" s="352">
        <v>0</v>
      </c>
      <c r="F367" s="352">
        <v>0</v>
      </c>
      <c r="G367" s="357" t="s">
        <v>2677</v>
      </c>
      <c r="H367" s="357" t="s">
        <v>945</v>
      </c>
      <c r="I367" s="352" t="s">
        <v>946</v>
      </c>
      <c r="J367" s="351"/>
      <c r="K367" s="361">
        <f t="shared" si="11"/>
        <v>0</v>
      </c>
      <c r="L367" s="361">
        <v>0</v>
      </c>
      <c r="M367" s="361"/>
      <c r="N367" s="361">
        <f t="shared" si="10"/>
        <v>0</v>
      </c>
      <c r="O367" s="361">
        <v>0</v>
      </c>
      <c r="P367" s="361"/>
    </row>
    <row r="368" spans="1:16">
      <c r="A368" s="177">
        <v>305</v>
      </c>
      <c r="B368" s="352">
        <v>200</v>
      </c>
      <c r="C368" s="352">
        <v>100</v>
      </c>
      <c r="D368" s="352">
        <v>50</v>
      </c>
      <c r="E368" s="352">
        <v>0</v>
      </c>
      <c r="F368" s="352">
        <v>0</v>
      </c>
      <c r="G368" s="356" t="s">
        <v>2678</v>
      </c>
      <c r="H368" s="356" t="s">
        <v>947</v>
      </c>
      <c r="I368" s="352" t="s">
        <v>948</v>
      </c>
      <c r="J368" s="352"/>
      <c r="K368" s="360">
        <f t="shared" si="11"/>
        <v>605076.77</v>
      </c>
      <c r="L368" s="360">
        <v>605076.77</v>
      </c>
      <c r="M368" s="360"/>
      <c r="N368" s="360">
        <f t="shared" si="10"/>
        <v>605076.77</v>
      </c>
      <c r="O368" s="360">
        <v>605076.77</v>
      </c>
      <c r="P368" s="360"/>
    </row>
    <row r="369" spans="1:16">
      <c r="A369" s="177">
        <v>305</v>
      </c>
      <c r="B369" s="352">
        <v>200</v>
      </c>
      <c r="C369" s="352">
        <v>100</v>
      </c>
      <c r="D369" s="352">
        <v>100</v>
      </c>
      <c r="E369" s="352">
        <v>0</v>
      </c>
      <c r="F369" s="352">
        <v>0</v>
      </c>
      <c r="G369" s="356" t="s">
        <v>2679</v>
      </c>
      <c r="H369" s="356" t="s">
        <v>949</v>
      </c>
      <c r="I369" s="352" t="s">
        <v>950</v>
      </c>
      <c r="J369" s="352"/>
      <c r="K369" s="360">
        <f t="shared" si="11"/>
        <v>1966000</v>
      </c>
      <c r="L369" s="360">
        <v>1966000</v>
      </c>
      <c r="M369" s="360"/>
      <c r="N369" s="360">
        <f t="shared" si="10"/>
        <v>1966000</v>
      </c>
      <c r="O369" s="360">
        <v>1966000</v>
      </c>
      <c r="P369" s="360"/>
    </row>
    <row r="370" spans="1:16">
      <c r="A370" s="177">
        <v>305</v>
      </c>
      <c r="B370" s="352">
        <v>200</v>
      </c>
      <c r="C370" s="352">
        <v>100</v>
      </c>
      <c r="D370" s="352">
        <v>150</v>
      </c>
      <c r="E370" s="352">
        <v>0</v>
      </c>
      <c r="F370" s="352">
        <v>0</v>
      </c>
      <c r="G370" s="356" t="s">
        <v>2680</v>
      </c>
      <c r="H370" s="357" t="s">
        <v>951</v>
      </c>
      <c r="I370" s="352" t="s">
        <v>952</v>
      </c>
      <c r="J370" s="351"/>
      <c r="K370" s="361">
        <f t="shared" si="11"/>
        <v>0</v>
      </c>
      <c r="L370" s="361">
        <v>0</v>
      </c>
      <c r="M370" s="361"/>
      <c r="N370" s="361">
        <f t="shared" si="10"/>
        <v>0</v>
      </c>
      <c r="O370" s="361">
        <v>0</v>
      </c>
      <c r="P370" s="361"/>
    </row>
    <row r="371" spans="1:16">
      <c r="A371" s="177">
        <v>305</v>
      </c>
      <c r="B371" s="352">
        <v>200</v>
      </c>
      <c r="C371" s="352">
        <v>100</v>
      </c>
      <c r="D371" s="352">
        <v>150</v>
      </c>
      <c r="E371" s="352">
        <v>10</v>
      </c>
      <c r="F371" s="352">
        <v>0</v>
      </c>
      <c r="G371" s="356" t="s">
        <v>2681</v>
      </c>
      <c r="H371" s="356" t="s">
        <v>953</v>
      </c>
      <c r="I371" s="352" t="s">
        <v>954</v>
      </c>
      <c r="J371" s="352"/>
      <c r="K371" s="360">
        <f t="shared" si="11"/>
        <v>202596.42</v>
      </c>
      <c r="L371" s="360">
        <v>202596.42</v>
      </c>
      <c r="M371" s="360"/>
      <c r="N371" s="360">
        <f t="shared" si="10"/>
        <v>202596.42</v>
      </c>
      <c r="O371" s="360">
        <v>202596.42</v>
      </c>
      <c r="P371" s="360"/>
    </row>
    <row r="372" spans="1:16">
      <c r="A372" s="177">
        <v>305</v>
      </c>
      <c r="B372" s="352">
        <v>200</v>
      </c>
      <c r="C372" s="352">
        <v>100</v>
      </c>
      <c r="D372" s="352">
        <v>150</v>
      </c>
      <c r="E372" s="352">
        <v>20</v>
      </c>
      <c r="F372" s="352">
        <v>0</v>
      </c>
      <c r="G372" s="356" t="s">
        <v>2682</v>
      </c>
      <c r="H372" s="356" t="s">
        <v>955</v>
      </c>
      <c r="I372" s="352" t="s">
        <v>956</v>
      </c>
      <c r="J372" s="352"/>
      <c r="K372" s="360">
        <f t="shared" si="11"/>
        <v>714690.77</v>
      </c>
      <c r="L372" s="360">
        <v>714690.77</v>
      </c>
      <c r="M372" s="360"/>
      <c r="N372" s="360">
        <f t="shared" si="10"/>
        <v>714690.77</v>
      </c>
      <c r="O372" s="360">
        <v>714690.77</v>
      </c>
      <c r="P372" s="360"/>
    </row>
    <row r="373" spans="1:16">
      <c r="A373" s="177">
        <v>305</v>
      </c>
      <c r="B373" s="352">
        <v>200</v>
      </c>
      <c r="C373" s="352">
        <v>100</v>
      </c>
      <c r="D373" s="352">
        <v>200</v>
      </c>
      <c r="E373" s="352">
        <v>0</v>
      </c>
      <c r="F373" s="352">
        <v>0</v>
      </c>
      <c r="G373" s="356" t="s">
        <v>2683</v>
      </c>
      <c r="H373" s="356" t="s">
        <v>957</v>
      </c>
      <c r="I373" s="352" t="s">
        <v>958</v>
      </c>
      <c r="J373" s="352"/>
      <c r="K373" s="360">
        <f t="shared" si="11"/>
        <v>2031664.13</v>
      </c>
      <c r="L373" s="360">
        <v>2031664.13</v>
      </c>
      <c r="M373" s="360"/>
      <c r="N373" s="360">
        <f t="shared" si="10"/>
        <v>2031664.13</v>
      </c>
      <c r="O373" s="360">
        <v>2031664.13</v>
      </c>
      <c r="P373" s="360"/>
    </row>
    <row r="374" spans="1:16">
      <c r="A374" s="177">
        <v>305</v>
      </c>
      <c r="B374" s="352">
        <v>200</v>
      </c>
      <c r="C374" s="352">
        <v>100</v>
      </c>
      <c r="D374" s="352">
        <v>250</v>
      </c>
      <c r="E374" s="352">
        <v>0</v>
      </c>
      <c r="F374" s="352">
        <v>0</v>
      </c>
      <c r="G374" s="357" t="s">
        <v>2684</v>
      </c>
      <c r="H374" s="357" t="s">
        <v>959</v>
      </c>
      <c r="I374" s="352" t="s">
        <v>960</v>
      </c>
      <c r="J374" s="351"/>
      <c r="K374" s="361">
        <f t="shared" si="11"/>
        <v>0</v>
      </c>
      <c r="L374" s="361">
        <v>0</v>
      </c>
      <c r="M374" s="361"/>
      <c r="N374" s="361">
        <f t="shared" si="10"/>
        <v>0</v>
      </c>
      <c r="O374" s="361">
        <v>0</v>
      </c>
      <c r="P374" s="361"/>
    </row>
    <row r="375" spans="1:16">
      <c r="A375" s="177">
        <v>305</v>
      </c>
      <c r="B375" s="352">
        <v>200</v>
      </c>
      <c r="C375" s="352">
        <v>100</v>
      </c>
      <c r="D375" s="352">
        <v>250</v>
      </c>
      <c r="E375" s="352">
        <v>10</v>
      </c>
      <c r="F375" s="352">
        <v>0</v>
      </c>
      <c r="G375" s="356" t="s">
        <v>2685</v>
      </c>
      <c r="H375" s="356" t="s">
        <v>961</v>
      </c>
      <c r="I375" s="352"/>
      <c r="J375" s="352"/>
      <c r="K375" s="367">
        <f t="shared" si="11"/>
        <v>0</v>
      </c>
      <c r="L375" s="367">
        <v>0</v>
      </c>
      <c r="M375" s="367"/>
      <c r="N375" s="367">
        <f t="shared" si="10"/>
        <v>0</v>
      </c>
      <c r="O375" s="367">
        <v>0</v>
      </c>
      <c r="P375" s="367"/>
    </row>
    <row r="376" spans="1:16">
      <c r="A376" s="177">
        <v>305</v>
      </c>
      <c r="B376" s="352">
        <v>200</v>
      </c>
      <c r="C376" s="352">
        <v>100</v>
      </c>
      <c r="D376" s="352">
        <v>250</v>
      </c>
      <c r="E376" s="352">
        <v>20</v>
      </c>
      <c r="F376" s="352">
        <v>0</v>
      </c>
      <c r="G376" s="356" t="s">
        <v>2686</v>
      </c>
      <c r="H376" s="356" t="s">
        <v>962</v>
      </c>
      <c r="I376" s="352"/>
      <c r="J376" s="352"/>
      <c r="K376" s="367">
        <f t="shared" si="11"/>
        <v>0</v>
      </c>
      <c r="L376" s="367">
        <v>0</v>
      </c>
      <c r="M376" s="367"/>
      <c r="N376" s="367">
        <f t="shared" si="10"/>
        <v>0</v>
      </c>
      <c r="O376" s="367">
        <v>0</v>
      </c>
      <c r="P376" s="367"/>
    </row>
    <row r="377" spans="1:16">
      <c r="A377" s="177">
        <v>305</v>
      </c>
      <c r="B377" s="352">
        <v>200</v>
      </c>
      <c r="C377" s="352">
        <v>100</v>
      </c>
      <c r="D377" s="352">
        <v>250</v>
      </c>
      <c r="E377" s="352">
        <v>90</v>
      </c>
      <c r="F377" s="352">
        <v>0</v>
      </c>
      <c r="G377" s="356" t="s">
        <v>2687</v>
      </c>
      <c r="H377" s="356" t="s">
        <v>963</v>
      </c>
      <c r="I377" s="352"/>
      <c r="J377" s="352"/>
      <c r="K377" s="367">
        <f t="shared" si="11"/>
        <v>0</v>
      </c>
      <c r="L377" s="367">
        <v>0</v>
      </c>
      <c r="M377" s="367"/>
      <c r="N377" s="367">
        <f t="shared" si="10"/>
        <v>0</v>
      </c>
      <c r="O377" s="367">
        <v>0</v>
      </c>
      <c r="P377" s="367"/>
    </row>
    <row r="378" spans="1:16">
      <c r="A378" s="177">
        <v>305</v>
      </c>
      <c r="B378" s="352">
        <v>200</v>
      </c>
      <c r="C378" s="352">
        <v>100</v>
      </c>
      <c r="D378" s="352">
        <v>300</v>
      </c>
      <c r="E378" s="352">
        <v>0</v>
      </c>
      <c r="F378" s="352">
        <v>0</v>
      </c>
      <c r="G378" s="356" t="s">
        <v>2688</v>
      </c>
      <c r="H378" s="356" t="s">
        <v>964</v>
      </c>
      <c r="I378" s="352" t="s">
        <v>965</v>
      </c>
      <c r="J378" s="352"/>
      <c r="K378" s="360">
        <f t="shared" si="11"/>
        <v>307140.28999999998</v>
      </c>
      <c r="L378" s="360">
        <v>307140.28999999998</v>
      </c>
      <c r="M378" s="360"/>
      <c r="N378" s="360">
        <f t="shared" si="10"/>
        <v>317142.29000000004</v>
      </c>
      <c r="O378" s="360">
        <v>317142.29000000004</v>
      </c>
      <c r="P378" s="360"/>
    </row>
    <row r="379" spans="1:16">
      <c r="A379" s="177">
        <v>305</v>
      </c>
      <c r="B379" s="352">
        <v>200</v>
      </c>
      <c r="C379" s="352">
        <v>100</v>
      </c>
      <c r="D379" s="352">
        <v>350</v>
      </c>
      <c r="E379" s="352">
        <v>0</v>
      </c>
      <c r="F379" s="352">
        <v>0</v>
      </c>
      <c r="G379" s="356" t="s">
        <v>2689</v>
      </c>
      <c r="H379" s="356" t="s">
        <v>966</v>
      </c>
      <c r="I379" s="352" t="s">
        <v>967</v>
      </c>
      <c r="J379" s="352"/>
      <c r="K379" s="360">
        <f t="shared" si="11"/>
        <v>366208.14</v>
      </c>
      <c r="L379" s="360">
        <v>366208.14</v>
      </c>
      <c r="M379" s="360"/>
      <c r="N379" s="360">
        <f t="shared" si="10"/>
        <v>366208.14</v>
      </c>
      <c r="O379" s="360">
        <v>366208.14</v>
      </c>
      <c r="P379" s="360"/>
    </row>
    <row r="380" spans="1:16">
      <c r="A380" s="177">
        <v>305</v>
      </c>
      <c r="B380" s="352">
        <v>200</v>
      </c>
      <c r="C380" s="352">
        <v>100</v>
      </c>
      <c r="D380" s="352">
        <v>400</v>
      </c>
      <c r="E380" s="352">
        <v>0</v>
      </c>
      <c r="F380" s="352">
        <v>0</v>
      </c>
      <c r="G380" s="357" t="s">
        <v>2690</v>
      </c>
      <c r="H380" s="357" t="s">
        <v>968</v>
      </c>
      <c r="I380" s="352" t="s">
        <v>969</v>
      </c>
      <c r="J380" s="351"/>
      <c r="K380" s="361">
        <f t="shared" si="11"/>
        <v>0</v>
      </c>
      <c r="L380" s="361">
        <v>0</v>
      </c>
      <c r="M380" s="361"/>
      <c r="N380" s="361">
        <f t="shared" si="10"/>
        <v>0</v>
      </c>
      <c r="O380" s="361">
        <v>0</v>
      </c>
      <c r="P380" s="361"/>
    </row>
    <row r="381" spans="1:16">
      <c r="A381" s="177">
        <v>305</v>
      </c>
      <c r="B381" s="352">
        <v>200</v>
      </c>
      <c r="C381" s="352">
        <v>100</v>
      </c>
      <c r="D381" s="352">
        <v>400</v>
      </c>
      <c r="E381" s="352">
        <v>10</v>
      </c>
      <c r="F381" s="352">
        <v>0</v>
      </c>
      <c r="G381" s="356" t="s">
        <v>2691</v>
      </c>
      <c r="H381" s="356" t="s">
        <v>970</v>
      </c>
      <c r="I381" s="352"/>
      <c r="J381" s="352"/>
      <c r="K381" s="367">
        <f t="shared" si="11"/>
        <v>89372.19</v>
      </c>
      <c r="L381" s="367">
        <v>89372.19</v>
      </c>
      <c r="M381" s="367"/>
      <c r="N381" s="367">
        <f t="shared" si="10"/>
        <v>89372.19</v>
      </c>
      <c r="O381" s="367">
        <v>89372.19</v>
      </c>
      <c r="P381" s="367"/>
    </row>
    <row r="382" spans="1:16">
      <c r="A382" s="177">
        <v>305</v>
      </c>
      <c r="B382" s="352">
        <v>200</v>
      </c>
      <c r="C382" s="352">
        <v>100</v>
      </c>
      <c r="D382" s="352">
        <v>400</v>
      </c>
      <c r="E382" s="352">
        <v>20</v>
      </c>
      <c r="F382" s="352">
        <v>0</v>
      </c>
      <c r="G382" s="356" t="s">
        <v>2692</v>
      </c>
      <c r="H382" s="356" t="s">
        <v>971</v>
      </c>
      <c r="I382" s="352"/>
      <c r="J382" s="352"/>
      <c r="K382" s="367">
        <f t="shared" si="11"/>
        <v>7320</v>
      </c>
      <c r="L382" s="367">
        <v>7320</v>
      </c>
      <c r="M382" s="367"/>
      <c r="N382" s="367">
        <f t="shared" si="10"/>
        <v>7320</v>
      </c>
      <c r="O382" s="367">
        <v>7320</v>
      </c>
      <c r="P382" s="367"/>
    </row>
    <row r="383" spans="1:16">
      <c r="A383" s="177">
        <v>305</v>
      </c>
      <c r="B383" s="352">
        <v>200</v>
      </c>
      <c r="C383" s="352">
        <v>100</v>
      </c>
      <c r="D383" s="352">
        <v>450</v>
      </c>
      <c r="E383" s="352">
        <v>0</v>
      </c>
      <c r="F383" s="352">
        <v>0</v>
      </c>
      <c r="G383" s="356" t="s">
        <v>2693</v>
      </c>
      <c r="H383" s="356" t="s">
        <v>972</v>
      </c>
      <c r="I383" s="352" t="s">
        <v>973</v>
      </c>
      <c r="J383" s="352"/>
      <c r="K383" s="360">
        <f t="shared" si="11"/>
        <v>869112.75</v>
      </c>
      <c r="L383" s="360">
        <v>869112.75</v>
      </c>
      <c r="M383" s="360"/>
      <c r="N383" s="360">
        <f t="shared" si="10"/>
        <v>869112.75</v>
      </c>
      <c r="O383" s="360">
        <v>869112.75</v>
      </c>
      <c r="P383" s="360"/>
    </row>
    <row r="384" spans="1:16">
      <c r="A384" s="177">
        <v>305</v>
      </c>
      <c r="B384" s="352">
        <v>200</v>
      </c>
      <c r="C384" s="352">
        <v>100</v>
      </c>
      <c r="D384" s="351">
        <v>500</v>
      </c>
      <c r="E384" s="351">
        <v>0</v>
      </c>
      <c r="F384" s="351">
        <v>0</v>
      </c>
      <c r="G384" s="363" t="s">
        <v>2694</v>
      </c>
      <c r="H384" s="363" t="s">
        <v>974</v>
      </c>
      <c r="I384" s="351" t="s">
        <v>975</v>
      </c>
      <c r="J384" s="351"/>
      <c r="K384" s="361">
        <f t="shared" si="11"/>
        <v>0</v>
      </c>
      <c r="L384" s="361">
        <v>0</v>
      </c>
      <c r="M384" s="361"/>
      <c r="N384" s="361">
        <f t="shared" si="10"/>
        <v>0</v>
      </c>
      <c r="O384" s="361">
        <v>0</v>
      </c>
      <c r="P384" s="361"/>
    </row>
    <row r="385" spans="1:16">
      <c r="A385" s="177">
        <v>305</v>
      </c>
      <c r="B385" s="352">
        <v>200</v>
      </c>
      <c r="C385" s="352">
        <v>100</v>
      </c>
      <c r="D385" s="351">
        <v>500</v>
      </c>
      <c r="E385" s="352">
        <v>10</v>
      </c>
      <c r="F385" s="352">
        <v>0</v>
      </c>
      <c r="G385" s="356" t="s">
        <v>2695</v>
      </c>
      <c r="H385" s="356" t="s">
        <v>976</v>
      </c>
      <c r="I385" s="352"/>
      <c r="J385" s="352"/>
      <c r="K385" s="367">
        <f t="shared" si="11"/>
        <v>289782</v>
      </c>
      <c r="L385" s="367">
        <v>289782</v>
      </c>
      <c r="M385" s="367"/>
      <c r="N385" s="367">
        <f t="shared" si="10"/>
        <v>289782</v>
      </c>
      <c r="O385" s="367">
        <v>289782</v>
      </c>
      <c r="P385" s="367"/>
    </row>
    <row r="386" spans="1:16">
      <c r="A386" s="177">
        <v>305</v>
      </c>
      <c r="B386" s="352">
        <v>200</v>
      </c>
      <c r="C386" s="352">
        <v>100</v>
      </c>
      <c r="D386" s="351">
        <v>500</v>
      </c>
      <c r="E386" s="352">
        <v>20</v>
      </c>
      <c r="F386" s="352">
        <v>0</v>
      </c>
      <c r="G386" s="356" t="s">
        <v>2696</v>
      </c>
      <c r="H386" s="356" t="s">
        <v>977</v>
      </c>
      <c r="I386" s="352"/>
      <c r="J386" s="352"/>
      <c r="K386" s="367">
        <f t="shared" si="11"/>
        <v>0</v>
      </c>
      <c r="L386" s="367">
        <v>0</v>
      </c>
      <c r="M386" s="367"/>
      <c r="N386" s="367">
        <f t="shared" si="10"/>
        <v>0</v>
      </c>
      <c r="O386" s="367">
        <v>0</v>
      </c>
      <c r="P386" s="367"/>
    </row>
    <row r="387" spans="1:16">
      <c r="A387" s="177">
        <v>305</v>
      </c>
      <c r="B387" s="352">
        <v>200</v>
      </c>
      <c r="C387" s="352">
        <v>100</v>
      </c>
      <c r="D387" s="351">
        <v>500</v>
      </c>
      <c r="E387" s="352">
        <v>30</v>
      </c>
      <c r="F387" s="352">
        <v>0</v>
      </c>
      <c r="G387" s="356" t="s">
        <v>2697</v>
      </c>
      <c r="H387" s="356" t="s">
        <v>978</v>
      </c>
      <c r="I387" s="352"/>
      <c r="J387" s="352"/>
      <c r="K387" s="367">
        <f t="shared" si="11"/>
        <v>407.35</v>
      </c>
      <c r="L387" s="367">
        <v>407.35</v>
      </c>
      <c r="M387" s="367"/>
      <c r="N387" s="367">
        <f t="shared" si="10"/>
        <v>407.35</v>
      </c>
      <c r="O387" s="367">
        <v>407.35</v>
      </c>
      <c r="P387" s="367"/>
    </row>
    <row r="388" spans="1:16">
      <c r="A388" s="177">
        <v>305</v>
      </c>
      <c r="B388" s="352">
        <v>200</v>
      </c>
      <c r="C388" s="352">
        <v>100</v>
      </c>
      <c r="D388" s="351">
        <v>500</v>
      </c>
      <c r="E388" s="352">
        <v>40</v>
      </c>
      <c r="F388" s="352">
        <v>0</v>
      </c>
      <c r="G388" s="356" t="s">
        <v>2698</v>
      </c>
      <c r="H388" s="356" t="s">
        <v>979</v>
      </c>
      <c r="I388" s="352"/>
      <c r="J388" s="352"/>
      <c r="K388" s="367">
        <f t="shared" si="11"/>
        <v>0</v>
      </c>
      <c r="L388" s="367">
        <v>0</v>
      </c>
      <c r="M388" s="367"/>
      <c r="N388" s="367">
        <f t="shared" si="10"/>
        <v>0</v>
      </c>
      <c r="O388" s="367">
        <v>0</v>
      </c>
      <c r="P388" s="367"/>
    </row>
    <row r="389" spans="1:16">
      <c r="A389" s="177">
        <v>305</v>
      </c>
      <c r="B389" s="352">
        <v>200</v>
      </c>
      <c r="C389" s="352">
        <v>100</v>
      </c>
      <c r="D389" s="351">
        <v>500</v>
      </c>
      <c r="E389" s="352">
        <v>50</v>
      </c>
      <c r="F389" s="352">
        <v>0</v>
      </c>
      <c r="G389" s="356" t="s">
        <v>2699</v>
      </c>
      <c r="H389" s="356" t="s">
        <v>974</v>
      </c>
      <c r="I389" s="352"/>
      <c r="J389" s="352"/>
      <c r="K389" s="367">
        <f t="shared" si="11"/>
        <v>0</v>
      </c>
      <c r="L389" s="367">
        <v>0</v>
      </c>
      <c r="M389" s="367"/>
      <c r="N389" s="367">
        <f t="shared" si="10"/>
        <v>0</v>
      </c>
      <c r="O389" s="367">
        <v>0</v>
      </c>
      <c r="P389" s="367"/>
    </row>
    <row r="390" spans="1:16">
      <c r="A390" s="177">
        <v>305</v>
      </c>
      <c r="B390" s="352">
        <v>200</v>
      </c>
      <c r="C390" s="352">
        <v>100</v>
      </c>
      <c r="D390" s="352">
        <v>550</v>
      </c>
      <c r="E390" s="352">
        <v>0</v>
      </c>
      <c r="F390" s="352">
        <v>0</v>
      </c>
      <c r="G390" s="357" t="s">
        <v>2700</v>
      </c>
      <c r="H390" s="357" t="s">
        <v>980</v>
      </c>
      <c r="I390" s="352" t="s">
        <v>981</v>
      </c>
      <c r="J390" s="351"/>
      <c r="K390" s="361">
        <f t="shared" si="11"/>
        <v>0</v>
      </c>
      <c r="L390" s="361">
        <v>0</v>
      </c>
      <c r="M390" s="361"/>
      <c r="N390" s="361">
        <f t="shared" ref="N390:N453" si="12">+O390+P390</f>
        <v>0</v>
      </c>
      <c r="O390" s="361">
        <v>0</v>
      </c>
      <c r="P390" s="361"/>
    </row>
    <row r="391" spans="1:16">
      <c r="A391" s="177">
        <v>305</v>
      </c>
      <c r="B391" s="352">
        <v>200</v>
      </c>
      <c r="C391" s="352">
        <v>100</v>
      </c>
      <c r="D391" s="352">
        <v>550</v>
      </c>
      <c r="E391" s="352">
        <v>10</v>
      </c>
      <c r="F391" s="352">
        <v>0</v>
      </c>
      <c r="G391" s="356" t="s">
        <v>2701</v>
      </c>
      <c r="H391" s="356" t="s">
        <v>982</v>
      </c>
      <c r="I391" s="352" t="s">
        <v>983</v>
      </c>
      <c r="J391" s="352"/>
      <c r="K391" s="360">
        <f t="shared" ref="K391:K454" si="13">+L391+M391</f>
        <v>0</v>
      </c>
      <c r="L391" s="360">
        <v>0</v>
      </c>
      <c r="M391" s="360"/>
      <c r="N391" s="360">
        <f t="shared" si="12"/>
        <v>0</v>
      </c>
      <c r="O391" s="360">
        <v>0</v>
      </c>
      <c r="P391" s="360"/>
    </row>
    <row r="392" spans="1:16">
      <c r="A392" s="177">
        <v>305</v>
      </c>
      <c r="B392" s="352">
        <v>200</v>
      </c>
      <c r="C392" s="352">
        <v>100</v>
      </c>
      <c r="D392" s="352">
        <v>550</v>
      </c>
      <c r="E392" s="352">
        <v>20</v>
      </c>
      <c r="F392" s="352">
        <v>0</v>
      </c>
      <c r="G392" s="356" t="s">
        <v>2702</v>
      </c>
      <c r="H392" s="356" t="s">
        <v>984</v>
      </c>
      <c r="I392" s="352" t="s">
        <v>985</v>
      </c>
      <c r="J392" s="352"/>
      <c r="K392" s="360">
        <f t="shared" si="13"/>
        <v>79324.899999999994</v>
      </c>
      <c r="L392" s="360">
        <v>79324.899999999994</v>
      </c>
      <c r="M392" s="360"/>
      <c r="N392" s="360">
        <f t="shared" si="12"/>
        <v>75324.899999999994</v>
      </c>
      <c r="O392" s="360">
        <v>75324.899999999994</v>
      </c>
      <c r="P392" s="360"/>
    </row>
    <row r="393" spans="1:16">
      <c r="A393" s="177">
        <v>305</v>
      </c>
      <c r="B393" s="352">
        <v>200</v>
      </c>
      <c r="C393" s="352">
        <v>100</v>
      </c>
      <c r="D393" s="352">
        <v>600</v>
      </c>
      <c r="E393" s="352">
        <v>0</v>
      </c>
      <c r="F393" s="352">
        <v>0</v>
      </c>
      <c r="G393" s="357" t="s">
        <v>2703</v>
      </c>
      <c r="H393" s="357" t="s">
        <v>986</v>
      </c>
      <c r="I393" s="352" t="s">
        <v>987</v>
      </c>
      <c r="J393" s="351"/>
      <c r="K393" s="361">
        <f t="shared" si="13"/>
        <v>0</v>
      </c>
      <c r="L393" s="361">
        <v>0</v>
      </c>
      <c r="M393" s="361"/>
      <c r="N393" s="361">
        <f t="shared" si="12"/>
        <v>0</v>
      </c>
      <c r="O393" s="361">
        <v>0</v>
      </c>
      <c r="P393" s="361"/>
    </row>
    <row r="394" spans="1:16" ht="25.5">
      <c r="A394" s="177">
        <v>305</v>
      </c>
      <c r="B394" s="352">
        <v>200</v>
      </c>
      <c r="C394" s="352">
        <v>100</v>
      </c>
      <c r="D394" s="352">
        <v>600</v>
      </c>
      <c r="E394" s="352">
        <v>10</v>
      </c>
      <c r="F394" s="352">
        <v>0</v>
      </c>
      <c r="G394" s="356" t="s">
        <v>2704</v>
      </c>
      <c r="H394" s="356" t="s">
        <v>988</v>
      </c>
      <c r="I394" s="358" t="s">
        <v>989</v>
      </c>
      <c r="J394" s="358" t="s">
        <v>1532</v>
      </c>
      <c r="K394" s="360">
        <f t="shared" si="13"/>
        <v>464997.64</v>
      </c>
      <c r="L394" s="360">
        <v>464997.64</v>
      </c>
      <c r="M394" s="360"/>
      <c r="N394" s="360">
        <f t="shared" si="12"/>
        <v>465694.19</v>
      </c>
      <c r="O394" s="360">
        <v>465694.19</v>
      </c>
      <c r="P394" s="360"/>
    </row>
    <row r="395" spans="1:16">
      <c r="A395" s="177">
        <v>305</v>
      </c>
      <c r="B395" s="352">
        <v>200</v>
      </c>
      <c r="C395" s="352">
        <v>100</v>
      </c>
      <c r="D395" s="352">
        <v>600</v>
      </c>
      <c r="E395" s="352">
        <v>20</v>
      </c>
      <c r="F395" s="352">
        <v>0</v>
      </c>
      <c r="G395" s="357" t="s">
        <v>2705</v>
      </c>
      <c r="H395" s="357" t="s">
        <v>990</v>
      </c>
      <c r="I395" s="352" t="s">
        <v>991</v>
      </c>
      <c r="J395" s="351"/>
      <c r="K395" s="361">
        <f t="shared" si="13"/>
        <v>0</v>
      </c>
      <c r="L395" s="361">
        <v>0</v>
      </c>
      <c r="M395" s="361"/>
      <c r="N395" s="361">
        <f t="shared" si="12"/>
        <v>0</v>
      </c>
      <c r="O395" s="361">
        <v>0</v>
      </c>
      <c r="P395" s="361"/>
    </row>
    <row r="396" spans="1:16">
      <c r="A396" s="177">
        <v>305</v>
      </c>
      <c r="B396" s="352">
        <v>200</v>
      </c>
      <c r="C396" s="352">
        <v>100</v>
      </c>
      <c r="D396" s="352">
        <v>600</v>
      </c>
      <c r="E396" s="352">
        <v>20</v>
      </c>
      <c r="F396" s="352">
        <v>5</v>
      </c>
      <c r="G396" s="356" t="s">
        <v>2706</v>
      </c>
      <c r="H396" s="356" t="s">
        <v>992</v>
      </c>
      <c r="I396" s="352"/>
      <c r="J396" s="352"/>
      <c r="K396" s="367">
        <f t="shared" si="13"/>
        <v>0</v>
      </c>
      <c r="L396" s="367">
        <v>0</v>
      </c>
      <c r="M396" s="367"/>
      <c r="N396" s="367">
        <f t="shared" si="12"/>
        <v>0</v>
      </c>
      <c r="O396" s="367">
        <v>0</v>
      </c>
      <c r="P396" s="367"/>
    </row>
    <row r="397" spans="1:16">
      <c r="A397" s="177">
        <v>305</v>
      </c>
      <c r="B397" s="352">
        <v>200</v>
      </c>
      <c r="C397" s="352">
        <v>100</v>
      </c>
      <c r="D397" s="352">
        <v>600</v>
      </c>
      <c r="E397" s="352">
        <v>20</v>
      </c>
      <c r="F397" s="352">
        <v>10</v>
      </c>
      <c r="G397" s="356" t="s">
        <v>2707</v>
      </c>
      <c r="H397" s="356" t="s">
        <v>993</v>
      </c>
      <c r="I397" s="352"/>
      <c r="J397" s="352"/>
      <c r="K397" s="360">
        <f t="shared" si="13"/>
        <v>0</v>
      </c>
      <c r="L397" s="360">
        <v>0</v>
      </c>
      <c r="M397" s="360"/>
      <c r="N397" s="360">
        <f t="shared" si="12"/>
        <v>0</v>
      </c>
      <c r="O397" s="360">
        <v>0</v>
      </c>
      <c r="P397" s="360"/>
    </row>
    <row r="398" spans="1:16">
      <c r="A398" s="177">
        <v>305</v>
      </c>
      <c r="B398" s="352">
        <v>200</v>
      </c>
      <c r="C398" s="352">
        <v>100</v>
      </c>
      <c r="D398" s="352">
        <v>600</v>
      </c>
      <c r="E398" s="352">
        <v>30</v>
      </c>
      <c r="F398" s="352">
        <v>0</v>
      </c>
      <c r="G398" s="357" t="s">
        <v>2708</v>
      </c>
      <c r="H398" s="357" t="s">
        <v>994</v>
      </c>
      <c r="I398" s="352" t="s">
        <v>995</v>
      </c>
      <c r="J398" s="351"/>
      <c r="K398" s="361">
        <f t="shared" si="13"/>
        <v>0</v>
      </c>
      <c r="L398" s="361">
        <v>0</v>
      </c>
      <c r="M398" s="361"/>
      <c r="N398" s="361">
        <f t="shared" si="12"/>
        <v>0</v>
      </c>
      <c r="O398" s="361">
        <v>0</v>
      </c>
      <c r="P398" s="361"/>
    </row>
    <row r="399" spans="1:16">
      <c r="A399" s="177">
        <v>305</v>
      </c>
      <c r="B399" s="352">
        <v>200</v>
      </c>
      <c r="C399" s="352">
        <v>100</v>
      </c>
      <c r="D399" s="352">
        <v>600</v>
      </c>
      <c r="E399" s="352">
        <v>30</v>
      </c>
      <c r="F399" s="352">
        <v>5</v>
      </c>
      <c r="G399" s="356" t="s">
        <v>2709</v>
      </c>
      <c r="H399" s="356" t="s">
        <v>996</v>
      </c>
      <c r="I399" s="352"/>
      <c r="J399" s="352"/>
      <c r="K399" s="367">
        <f t="shared" si="13"/>
        <v>354220.56</v>
      </c>
      <c r="L399" s="367">
        <v>354220.56</v>
      </c>
      <c r="M399" s="367"/>
      <c r="N399" s="367">
        <f t="shared" si="12"/>
        <v>354220.56</v>
      </c>
      <c r="O399" s="367">
        <v>354220.56</v>
      </c>
      <c r="P399" s="367"/>
    </row>
    <row r="400" spans="1:16">
      <c r="A400" s="177">
        <v>305</v>
      </c>
      <c r="B400" s="352">
        <v>200</v>
      </c>
      <c r="C400" s="352">
        <v>100</v>
      </c>
      <c r="D400" s="352">
        <v>600</v>
      </c>
      <c r="E400" s="352">
        <v>30</v>
      </c>
      <c r="F400" s="352">
        <v>10</v>
      </c>
      <c r="G400" s="356" t="s">
        <v>2710</v>
      </c>
      <c r="H400" s="356" t="s">
        <v>997</v>
      </c>
      <c r="I400" s="352"/>
      <c r="J400" s="352"/>
      <c r="K400" s="367">
        <f t="shared" si="13"/>
        <v>28600</v>
      </c>
      <c r="L400" s="367">
        <v>28600</v>
      </c>
      <c r="M400" s="367"/>
      <c r="N400" s="367">
        <f t="shared" si="12"/>
        <v>28600</v>
      </c>
      <c r="O400" s="367">
        <v>28600</v>
      </c>
      <c r="P400" s="367"/>
    </row>
    <row r="401" spans="1:16">
      <c r="A401" s="177">
        <v>305</v>
      </c>
      <c r="B401" s="352">
        <v>200</v>
      </c>
      <c r="C401" s="352">
        <v>100</v>
      </c>
      <c r="D401" s="352">
        <v>600</v>
      </c>
      <c r="E401" s="352">
        <v>30</v>
      </c>
      <c r="F401" s="178">
        <v>15</v>
      </c>
      <c r="G401" s="369" t="s">
        <v>2711</v>
      </c>
      <c r="H401" s="369" t="s">
        <v>998</v>
      </c>
      <c r="I401" s="178"/>
      <c r="J401" s="178"/>
      <c r="K401" s="370">
        <f t="shared" si="13"/>
        <v>28600</v>
      </c>
      <c r="L401" s="370">
        <v>28600</v>
      </c>
      <c r="M401" s="370"/>
      <c r="N401" s="370">
        <f t="shared" si="12"/>
        <v>28600</v>
      </c>
      <c r="O401" s="370">
        <v>28600</v>
      </c>
      <c r="P401" s="370"/>
    </row>
    <row r="402" spans="1:16">
      <c r="A402" s="177">
        <v>305</v>
      </c>
      <c r="B402" s="352">
        <v>200</v>
      </c>
      <c r="C402" s="352">
        <v>100</v>
      </c>
      <c r="D402" s="352">
        <v>600</v>
      </c>
      <c r="E402" s="352">
        <v>30</v>
      </c>
      <c r="F402" s="178">
        <v>20</v>
      </c>
      <c r="G402" s="369" t="s">
        <v>2712</v>
      </c>
      <c r="H402" s="369" t="s">
        <v>999</v>
      </c>
      <c r="I402" s="178"/>
      <c r="J402" s="178"/>
      <c r="K402" s="370">
        <f t="shared" si="13"/>
        <v>0</v>
      </c>
      <c r="L402" s="370">
        <v>0</v>
      </c>
      <c r="M402" s="370"/>
      <c r="N402" s="370">
        <f t="shared" si="12"/>
        <v>0</v>
      </c>
      <c r="O402" s="370">
        <v>0</v>
      </c>
      <c r="P402" s="370"/>
    </row>
    <row r="403" spans="1:16">
      <c r="A403" s="177">
        <v>305</v>
      </c>
      <c r="B403" s="352">
        <v>200</v>
      </c>
      <c r="C403" s="352">
        <v>100</v>
      </c>
      <c r="D403" s="352">
        <v>600</v>
      </c>
      <c r="E403" s="352">
        <v>30</v>
      </c>
      <c r="F403" s="352">
        <v>25</v>
      </c>
      <c r="G403" s="356" t="s">
        <v>2713</v>
      </c>
      <c r="H403" s="356" t="s">
        <v>1000</v>
      </c>
      <c r="I403" s="352"/>
      <c r="J403" s="352"/>
      <c r="K403" s="367">
        <f t="shared" si="13"/>
        <v>0</v>
      </c>
      <c r="L403" s="367">
        <v>0</v>
      </c>
      <c r="M403" s="367"/>
      <c r="N403" s="367">
        <f t="shared" si="12"/>
        <v>0</v>
      </c>
      <c r="O403" s="367">
        <v>0</v>
      </c>
      <c r="P403" s="367"/>
    </row>
    <row r="404" spans="1:16">
      <c r="A404" s="177">
        <v>305</v>
      </c>
      <c r="B404" s="352">
        <v>200</v>
      </c>
      <c r="C404" s="352">
        <v>100</v>
      </c>
      <c r="D404" s="352">
        <v>600</v>
      </c>
      <c r="E404" s="352">
        <v>30</v>
      </c>
      <c r="F404" s="352">
        <v>30</v>
      </c>
      <c r="G404" s="356" t="s">
        <v>2714</v>
      </c>
      <c r="H404" s="356" t="s">
        <v>1001</v>
      </c>
      <c r="I404" s="352"/>
      <c r="J404" s="352"/>
      <c r="K404" s="367">
        <f t="shared" si="13"/>
        <v>0</v>
      </c>
      <c r="L404" s="367">
        <v>0</v>
      </c>
      <c r="M404" s="367"/>
      <c r="N404" s="367">
        <f t="shared" si="12"/>
        <v>0</v>
      </c>
      <c r="O404" s="367">
        <v>0</v>
      </c>
      <c r="P404" s="367"/>
    </row>
    <row r="405" spans="1:16">
      <c r="A405" s="177">
        <v>305</v>
      </c>
      <c r="B405" s="352">
        <v>200</v>
      </c>
      <c r="C405" s="352">
        <v>100</v>
      </c>
      <c r="D405" s="352">
        <v>600</v>
      </c>
      <c r="E405" s="352">
        <v>30</v>
      </c>
      <c r="F405" s="352">
        <v>35</v>
      </c>
      <c r="G405" s="356" t="s">
        <v>2715</v>
      </c>
      <c r="H405" s="356" t="s">
        <v>1002</v>
      </c>
      <c r="I405" s="352"/>
      <c r="J405" s="352"/>
      <c r="K405" s="367">
        <f t="shared" si="13"/>
        <v>74544.81</v>
      </c>
      <c r="L405" s="367">
        <v>74544.81</v>
      </c>
      <c r="M405" s="367"/>
      <c r="N405" s="367">
        <f t="shared" si="12"/>
        <v>53044.81</v>
      </c>
      <c r="O405" s="367">
        <v>53044.81</v>
      </c>
      <c r="P405" s="367"/>
    </row>
    <row r="406" spans="1:16">
      <c r="A406" s="177">
        <v>305</v>
      </c>
      <c r="B406" s="352">
        <v>200</v>
      </c>
      <c r="C406" s="352">
        <v>100</v>
      </c>
      <c r="D406" s="352">
        <v>600</v>
      </c>
      <c r="E406" s="352">
        <v>30</v>
      </c>
      <c r="F406" s="352">
        <v>40</v>
      </c>
      <c r="G406" s="356" t="s">
        <v>2716</v>
      </c>
      <c r="H406" s="356" t="s">
        <v>1003</v>
      </c>
      <c r="I406" s="352"/>
      <c r="J406" s="352"/>
      <c r="K406" s="367">
        <f t="shared" si="13"/>
        <v>500</v>
      </c>
      <c r="L406" s="367">
        <v>500</v>
      </c>
      <c r="M406" s="367"/>
      <c r="N406" s="367">
        <f t="shared" si="12"/>
        <v>500</v>
      </c>
      <c r="O406" s="367">
        <v>500</v>
      </c>
      <c r="P406" s="367"/>
    </row>
    <row r="407" spans="1:16">
      <c r="A407" s="177">
        <v>305</v>
      </c>
      <c r="B407" s="352">
        <v>200</v>
      </c>
      <c r="C407" s="352">
        <v>100</v>
      </c>
      <c r="D407" s="352">
        <v>600</v>
      </c>
      <c r="E407" s="352">
        <v>30</v>
      </c>
      <c r="F407" s="352">
        <v>45</v>
      </c>
      <c r="G407" s="356" t="s">
        <v>3463</v>
      </c>
      <c r="H407" s="356" t="s">
        <v>1004</v>
      </c>
      <c r="I407" s="352"/>
      <c r="J407" s="352"/>
      <c r="K407" s="367">
        <f t="shared" si="13"/>
        <v>356</v>
      </c>
      <c r="L407" s="367">
        <v>356</v>
      </c>
      <c r="M407" s="367"/>
      <c r="N407" s="367">
        <f t="shared" si="12"/>
        <v>384</v>
      </c>
      <c r="O407" s="367">
        <v>384</v>
      </c>
      <c r="P407" s="367"/>
    </row>
    <row r="408" spans="1:16">
      <c r="A408" s="177">
        <v>305</v>
      </c>
      <c r="B408" s="352">
        <v>200</v>
      </c>
      <c r="C408" s="352">
        <v>100</v>
      </c>
      <c r="D408" s="352">
        <v>600</v>
      </c>
      <c r="E408" s="352">
        <v>30</v>
      </c>
      <c r="F408" s="352">
        <v>50</v>
      </c>
      <c r="G408" s="356" t="s">
        <v>3464</v>
      </c>
      <c r="H408" s="356" t="s">
        <v>1005</v>
      </c>
      <c r="I408" s="352"/>
      <c r="J408" s="352"/>
      <c r="K408" s="367">
        <f t="shared" si="13"/>
        <v>283443.20000000001</v>
      </c>
      <c r="L408" s="367">
        <v>283443.20000000001</v>
      </c>
      <c r="M408" s="367"/>
      <c r="N408" s="367">
        <f t="shared" si="12"/>
        <v>399209.83</v>
      </c>
      <c r="O408" s="367">
        <v>399209.83</v>
      </c>
      <c r="P408" s="367"/>
    </row>
    <row r="409" spans="1:16">
      <c r="A409" s="177">
        <v>305</v>
      </c>
      <c r="B409" s="352">
        <v>200</v>
      </c>
      <c r="C409" s="352">
        <v>100</v>
      </c>
      <c r="D409" s="352">
        <v>600</v>
      </c>
      <c r="E409" s="352">
        <v>30</v>
      </c>
      <c r="F409" s="352">
        <v>55</v>
      </c>
      <c r="G409" s="356" t="s">
        <v>2717</v>
      </c>
      <c r="H409" s="356" t="s">
        <v>1006</v>
      </c>
      <c r="I409" s="352"/>
      <c r="J409" s="352"/>
      <c r="K409" s="367">
        <f t="shared" si="13"/>
        <v>6853.4</v>
      </c>
      <c r="L409" s="367">
        <v>6853.4</v>
      </c>
      <c r="M409" s="367"/>
      <c r="N409" s="367">
        <f t="shared" si="12"/>
        <v>6853.4</v>
      </c>
      <c r="O409" s="367">
        <v>6853.4</v>
      </c>
      <c r="P409" s="367"/>
    </row>
    <row r="410" spans="1:16">
      <c r="A410" s="177">
        <v>305</v>
      </c>
      <c r="B410" s="352">
        <v>200</v>
      </c>
      <c r="C410" s="352">
        <v>100</v>
      </c>
      <c r="D410" s="352">
        <v>600</v>
      </c>
      <c r="E410" s="352">
        <v>30</v>
      </c>
      <c r="F410" s="352">
        <v>60</v>
      </c>
      <c r="G410" s="356" t="s">
        <v>2718</v>
      </c>
      <c r="H410" s="356" t="s">
        <v>1007</v>
      </c>
      <c r="I410" s="352"/>
      <c r="J410" s="352"/>
      <c r="K410" s="367">
        <f t="shared" si="13"/>
        <v>0</v>
      </c>
      <c r="L410" s="367">
        <v>0</v>
      </c>
      <c r="M410" s="367"/>
      <c r="N410" s="367">
        <f t="shared" si="12"/>
        <v>0</v>
      </c>
      <c r="O410" s="367">
        <v>0</v>
      </c>
      <c r="P410" s="367"/>
    </row>
    <row r="411" spans="1:16">
      <c r="A411" s="177">
        <v>305</v>
      </c>
      <c r="B411" s="352">
        <v>200</v>
      </c>
      <c r="C411" s="352">
        <v>100</v>
      </c>
      <c r="D411" s="352">
        <v>600</v>
      </c>
      <c r="E411" s="352">
        <v>30</v>
      </c>
      <c r="F411" s="352">
        <v>65</v>
      </c>
      <c r="G411" s="356" t="s">
        <v>2719</v>
      </c>
      <c r="H411" s="356" t="s">
        <v>1008</v>
      </c>
      <c r="I411" s="352"/>
      <c r="J411" s="352"/>
      <c r="K411" s="367">
        <f t="shared" si="13"/>
        <v>170017.37</v>
      </c>
      <c r="L411" s="367">
        <v>170017.37</v>
      </c>
      <c r="M411" s="367"/>
      <c r="N411" s="367">
        <f t="shared" si="12"/>
        <v>157372.37</v>
      </c>
      <c r="O411" s="367">
        <v>157372.37</v>
      </c>
      <c r="P411" s="367"/>
    </row>
    <row r="412" spans="1:16">
      <c r="A412" s="177">
        <v>305</v>
      </c>
      <c r="B412" s="352">
        <v>200</v>
      </c>
      <c r="C412" s="352">
        <v>100</v>
      </c>
      <c r="D412" s="352">
        <v>600</v>
      </c>
      <c r="E412" s="352">
        <v>30</v>
      </c>
      <c r="F412" s="352">
        <v>80</v>
      </c>
      <c r="G412" s="356" t="s">
        <v>2720</v>
      </c>
      <c r="H412" s="356" t="s">
        <v>1009</v>
      </c>
      <c r="I412" s="352"/>
      <c r="J412" s="352"/>
      <c r="K412" s="360">
        <f t="shared" si="13"/>
        <v>0</v>
      </c>
      <c r="L412" s="360">
        <v>0</v>
      </c>
      <c r="M412" s="360"/>
      <c r="N412" s="360">
        <f t="shared" si="12"/>
        <v>0</v>
      </c>
      <c r="O412" s="360">
        <v>0</v>
      </c>
      <c r="P412" s="360"/>
    </row>
    <row r="413" spans="1:16">
      <c r="A413" s="177">
        <v>305</v>
      </c>
      <c r="B413" s="352">
        <v>200</v>
      </c>
      <c r="C413" s="352">
        <v>100</v>
      </c>
      <c r="D413" s="352">
        <v>600</v>
      </c>
      <c r="E413" s="352">
        <v>30</v>
      </c>
      <c r="F413" s="352">
        <v>90</v>
      </c>
      <c r="G413" s="356" t="s">
        <v>2721</v>
      </c>
      <c r="H413" s="356" t="s">
        <v>994</v>
      </c>
      <c r="I413" s="352"/>
      <c r="J413" s="352"/>
      <c r="K413" s="367">
        <f t="shared" si="13"/>
        <v>2239098.77</v>
      </c>
      <c r="L413" s="367">
        <v>2239098.77</v>
      </c>
      <c r="M413" s="367"/>
      <c r="N413" s="367">
        <f t="shared" si="12"/>
        <v>2379144.77</v>
      </c>
      <c r="O413" s="367">
        <v>2379144.77</v>
      </c>
      <c r="P413" s="367"/>
    </row>
    <row r="414" spans="1:16" ht="25.5">
      <c r="A414" s="177">
        <v>305</v>
      </c>
      <c r="B414" s="352">
        <v>200</v>
      </c>
      <c r="C414" s="352">
        <v>200</v>
      </c>
      <c r="D414" s="352">
        <v>0</v>
      </c>
      <c r="E414" s="352">
        <v>0</v>
      </c>
      <c r="F414" s="352">
        <v>0</v>
      </c>
      <c r="G414" s="357" t="s">
        <v>2722</v>
      </c>
      <c r="H414" s="357" t="s">
        <v>1010</v>
      </c>
      <c r="I414" s="358" t="s">
        <v>1011</v>
      </c>
      <c r="J414" s="359"/>
      <c r="K414" s="361">
        <f t="shared" si="13"/>
        <v>0</v>
      </c>
      <c r="L414" s="361">
        <v>0</v>
      </c>
      <c r="M414" s="361"/>
      <c r="N414" s="361">
        <f t="shared" si="12"/>
        <v>0</v>
      </c>
      <c r="O414" s="361">
        <v>0</v>
      </c>
      <c r="P414" s="361"/>
    </row>
    <row r="415" spans="1:16" ht="25.5">
      <c r="A415" s="177">
        <v>305</v>
      </c>
      <c r="B415" s="352">
        <v>200</v>
      </c>
      <c r="C415" s="352">
        <v>200</v>
      </c>
      <c r="D415" s="352">
        <v>100</v>
      </c>
      <c r="E415" s="352">
        <v>0</v>
      </c>
      <c r="F415" s="352">
        <v>0</v>
      </c>
      <c r="G415" s="356" t="s">
        <v>2723</v>
      </c>
      <c r="H415" s="356" t="s">
        <v>1012</v>
      </c>
      <c r="I415" s="358" t="s">
        <v>1013</v>
      </c>
      <c r="J415" s="358" t="s">
        <v>1532</v>
      </c>
      <c r="K415" s="360">
        <f t="shared" si="13"/>
        <v>17000</v>
      </c>
      <c r="L415" s="360">
        <v>17000</v>
      </c>
      <c r="M415" s="360"/>
      <c r="N415" s="360">
        <f t="shared" si="12"/>
        <v>17000</v>
      </c>
      <c r="O415" s="360">
        <v>17000</v>
      </c>
      <c r="P415" s="360"/>
    </row>
    <row r="416" spans="1:16" ht="25.5">
      <c r="A416" s="177">
        <v>305</v>
      </c>
      <c r="B416" s="352">
        <v>200</v>
      </c>
      <c r="C416" s="352">
        <v>200</v>
      </c>
      <c r="D416" s="352">
        <v>200</v>
      </c>
      <c r="E416" s="352">
        <v>0</v>
      </c>
      <c r="F416" s="352">
        <v>0</v>
      </c>
      <c r="G416" s="356" t="s">
        <v>2724</v>
      </c>
      <c r="H416" s="356" t="s">
        <v>1014</v>
      </c>
      <c r="I416" s="352" t="s">
        <v>1015</v>
      </c>
      <c r="J416" s="352"/>
      <c r="K416" s="360">
        <f t="shared" si="13"/>
        <v>0</v>
      </c>
      <c r="L416" s="360">
        <v>0</v>
      </c>
      <c r="M416" s="360"/>
      <c r="N416" s="360">
        <f t="shared" si="12"/>
        <v>0</v>
      </c>
      <c r="O416" s="360">
        <v>0</v>
      </c>
      <c r="P416" s="360"/>
    </row>
    <row r="417" spans="1:16" ht="25.5">
      <c r="A417" s="177">
        <v>305</v>
      </c>
      <c r="B417" s="352">
        <v>200</v>
      </c>
      <c r="C417" s="352">
        <v>200</v>
      </c>
      <c r="D417" s="352">
        <v>300</v>
      </c>
      <c r="E417" s="352">
        <v>0</v>
      </c>
      <c r="F417" s="352">
        <v>0</v>
      </c>
      <c r="G417" s="357" t="s">
        <v>2725</v>
      </c>
      <c r="H417" s="357" t="s">
        <v>1016</v>
      </c>
      <c r="I417" s="352" t="s">
        <v>1017</v>
      </c>
      <c r="J417" s="351"/>
      <c r="K417" s="361">
        <f t="shared" si="13"/>
        <v>0</v>
      </c>
      <c r="L417" s="361">
        <v>0</v>
      </c>
      <c r="M417" s="361"/>
      <c r="N417" s="361">
        <f t="shared" si="12"/>
        <v>0</v>
      </c>
      <c r="O417" s="361">
        <v>0</v>
      </c>
      <c r="P417" s="361"/>
    </row>
    <row r="418" spans="1:16">
      <c r="A418" s="177">
        <v>305</v>
      </c>
      <c r="B418" s="352">
        <v>200</v>
      </c>
      <c r="C418" s="352">
        <v>200</v>
      </c>
      <c r="D418" s="352">
        <v>300</v>
      </c>
      <c r="E418" s="352">
        <v>10</v>
      </c>
      <c r="F418" s="352">
        <v>0</v>
      </c>
      <c r="G418" s="357" t="s">
        <v>2726</v>
      </c>
      <c r="H418" s="357" t="s">
        <v>1018</v>
      </c>
      <c r="I418" s="352" t="s">
        <v>1019</v>
      </c>
      <c r="J418" s="351"/>
      <c r="K418" s="361">
        <f t="shared" si="13"/>
        <v>0</v>
      </c>
      <c r="L418" s="361">
        <v>0</v>
      </c>
      <c r="M418" s="361"/>
      <c r="N418" s="361">
        <f t="shared" si="12"/>
        <v>0</v>
      </c>
      <c r="O418" s="361">
        <v>0</v>
      </c>
      <c r="P418" s="361"/>
    </row>
    <row r="419" spans="1:16">
      <c r="A419" s="177">
        <v>305</v>
      </c>
      <c r="B419" s="352">
        <v>200</v>
      </c>
      <c r="C419" s="352">
        <v>200</v>
      </c>
      <c r="D419" s="352">
        <v>300</v>
      </c>
      <c r="E419" s="352">
        <v>10</v>
      </c>
      <c r="F419" s="352">
        <v>5</v>
      </c>
      <c r="G419" s="356" t="s">
        <v>2727</v>
      </c>
      <c r="H419" s="356" t="s">
        <v>1020</v>
      </c>
      <c r="I419" s="352"/>
      <c r="J419" s="352"/>
      <c r="K419" s="367">
        <f t="shared" si="13"/>
        <v>7884.87</v>
      </c>
      <c r="L419" s="367">
        <v>7884.87</v>
      </c>
      <c r="M419" s="367"/>
      <c r="N419" s="367">
        <f t="shared" si="12"/>
        <v>7884.87</v>
      </c>
      <c r="O419" s="367">
        <v>7884.87</v>
      </c>
      <c r="P419" s="367"/>
    </row>
    <row r="420" spans="1:16">
      <c r="A420" s="177">
        <v>305</v>
      </c>
      <c r="B420" s="352">
        <v>200</v>
      </c>
      <c r="C420" s="352">
        <v>200</v>
      </c>
      <c r="D420" s="352">
        <v>300</v>
      </c>
      <c r="E420" s="352">
        <v>10</v>
      </c>
      <c r="F420" s="352">
        <v>10</v>
      </c>
      <c r="G420" s="356" t="s">
        <v>2728</v>
      </c>
      <c r="H420" s="356" t="s">
        <v>1021</v>
      </c>
      <c r="I420" s="352"/>
      <c r="J420" s="352"/>
      <c r="K420" s="367">
        <f t="shared" si="13"/>
        <v>0</v>
      </c>
      <c r="L420" s="367">
        <v>0</v>
      </c>
      <c r="M420" s="367"/>
      <c r="N420" s="367">
        <f t="shared" si="12"/>
        <v>0</v>
      </c>
      <c r="O420" s="367">
        <v>0</v>
      </c>
      <c r="P420" s="367"/>
    </row>
    <row r="421" spans="1:16">
      <c r="A421" s="177">
        <v>305</v>
      </c>
      <c r="B421" s="352">
        <v>200</v>
      </c>
      <c r="C421" s="352">
        <v>200</v>
      </c>
      <c r="D421" s="352">
        <v>300</v>
      </c>
      <c r="E421" s="352">
        <v>10</v>
      </c>
      <c r="F421" s="352">
        <v>15</v>
      </c>
      <c r="G421" s="356" t="s">
        <v>2729</v>
      </c>
      <c r="H421" s="356" t="s">
        <v>1022</v>
      </c>
      <c r="I421" s="352"/>
      <c r="J421" s="352"/>
      <c r="K421" s="367">
        <f t="shared" si="13"/>
        <v>4600</v>
      </c>
      <c r="L421" s="367">
        <v>4600</v>
      </c>
      <c r="M421" s="367"/>
      <c r="N421" s="367">
        <f t="shared" si="12"/>
        <v>4000</v>
      </c>
      <c r="O421" s="367">
        <v>4000</v>
      </c>
      <c r="P421" s="367"/>
    </row>
    <row r="422" spans="1:16">
      <c r="A422" s="177">
        <v>305</v>
      </c>
      <c r="B422" s="352">
        <v>200</v>
      </c>
      <c r="C422" s="352">
        <v>200</v>
      </c>
      <c r="D422" s="352">
        <v>300</v>
      </c>
      <c r="E422" s="352">
        <v>10</v>
      </c>
      <c r="F422" s="352">
        <v>20</v>
      </c>
      <c r="G422" s="356" t="s">
        <v>2730</v>
      </c>
      <c r="H422" s="356" t="s">
        <v>1023</v>
      </c>
      <c r="I422" s="352"/>
      <c r="J422" s="352"/>
      <c r="K422" s="367">
        <f t="shared" si="13"/>
        <v>0</v>
      </c>
      <c r="L422" s="367">
        <v>0</v>
      </c>
      <c r="M422" s="367"/>
      <c r="N422" s="367">
        <f t="shared" si="12"/>
        <v>0</v>
      </c>
      <c r="O422" s="367">
        <v>0</v>
      </c>
      <c r="P422" s="367"/>
    </row>
    <row r="423" spans="1:16">
      <c r="A423" s="177">
        <v>305</v>
      </c>
      <c r="B423" s="352">
        <v>200</v>
      </c>
      <c r="C423" s="352">
        <v>200</v>
      </c>
      <c r="D423" s="352">
        <v>300</v>
      </c>
      <c r="E423" s="352">
        <v>10</v>
      </c>
      <c r="F423" s="352">
        <v>90</v>
      </c>
      <c r="G423" s="356" t="s">
        <v>2731</v>
      </c>
      <c r="H423" s="356" t="s">
        <v>1024</v>
      </c>
      <c r="I423" s="352"/>
      <c r="J423" s="352"/>
      <c r="K423" s="367">
        <f t="shared" si="13"/>
        <v>0</v>
      </c>
      <c r="L423" s="367">
        <v>0</v>
      </c>
      <c r="M423" s="367"/>
      <c r="N423" s="367">
        <f t="shared" si="12"/>
        <v>0</v>
      </c>
      <c r="O423" s="367">
        <v>0</v>
      </c>
      <c r="P423" s="367"/>
    </row>
    <row r="424" spans="1:16" ht="25.5">
      <c r="A424" s="177">
        <v>305</v>
      </c>
      <c r="B424" s="352">
        <v>200</v>
      </c>
      <c r="C424" s="352">
        <v>200</v>
      </c>
      <c r="D424" s="352">
        <v>300</v>
      </c>
      <c r="E424" s="352">
        <v>20</v>
      </c>
      <c r="F424" s="352">
        <v>0</v>
      </c>
      <c r="G424" s="356" t="s">
        <v>2732</v>
      </c>
      <c r="H424" s="356" t="s">
        <v>1025</v>
      </c>
      <c r="I424" s="352" t="s">
        <v>1026</v>
      </c>
      <c r="J424" s="352"/>
      <c r="K424" s="360">
        <f t="shared" si="13"/>
        <v>0</v>
      </c>
      <c r="L424" s="360">
        <v>0</v>
      </c>
      <c r="M424" s="360"/>
      <c r="N424" s="360">
        <f t="shared" si="12"/>
        <v>0</v>
      </c>
      <c r="O424" s="360">
        <v>0</v>
      </c>
      <c r="P424" s="360"/>
    </row>
    <row r="425" spans="1:16" ht="25.5">
      <c r="A425" s="177">
        <v>305</v>
      </c>
      <c r="B425" s="352">
        <v>200</v>
      </c>
      <c r="C425" s="352">
        <v>200</v>
      </c>
      <c r="D425" s="352">
        <v>300</v>
      </c>
      <c r="E425" s="352">
        <v>30</v>
      </c>
      <c r="F425" s="352">
        <v>0</v>
      </c>
      <c r="G425" s="356" t="s">
        <v>2733</v>
      </c>
      <c r="H425" s="356" t="s">
        <v>1027</v>
      </c>
      <c r="I425" s="352" t="s">
        <v>1028</v>
      </c>
      <c r="J425" s="352"/>
      <c r="K425" s="360">
        <f t="shared" si="13"/>
        <v>0</v>
      </c>
      <c r="L425" s="360">
        <v>0</v>
      </c>
      <c r="M425" s="360"/>
      <c r="N425" s="360">
        <f t="shared" si="12"/>
        <v>0</v>
      </c>
      <c r="O425" s="360">
        <v>0</v>
      </c>
      <c r="P425" s="360"/>
    </row>
    <row r="426" spans="1:16">
      <c r="A426" s="177">
        <v>305</v>
      </c>
      <c r="B426" s="352">
        <v>200</v>
      </c>
      <c r="C426" s="352">
        <v>200</v>
      </c>
      <c r="D426" s="352">
        <v>300</v>
      </c>
      <c r="E426" s="352">
        <v>40</v>
      </c>
      <c r="F426" s="352">
        <v>0</v>
      </c>
      <c r="G426" s="356" t="s">
        <v>2734</v>
      </c>
      <c r="H426" s="356" t="s">
        <v>1029</v>
      </c>
      <c r="I426" s="352" t="s">
        <v>1030</v>
      </c>
      <c r="J426" s="352"/>
      <c r="K426" s="360">
        <f t="shared" si="13"/>
        <v>243101.15</v>
      </c>
      <c r="L426" s="360">
        <v>243101.15</v>
      </c>
      <c r="M426" s="360"/>
      <c r="N426" s="360">
        <f t="shared" si="12"/>
        <v>243101.15000000002</v>
      </c>
      <c r="O426" s="360">
        <v>243101.15000000002</v>
      </c>
      <c r="P426" s="360"/>
    </row>
    <row r="427" spans="1:16" ht="25.5">
      <c r="A427" s="177">
        <v>305</v>
      </c>
      <c r="B427" s="352">
        <v>200</v>
      </c>
      <c r="C427" s="352">
        <v>200</v>
      </c>
      <c r="D427" s="352">
        <v>300</v>
      </c>
      <c r="E427" s="352">
        <v>50</v>
      </c>
      <c r="F427" s="352">
        <v>0</v>
      </c>
      <c r="G427" s="357" t="s">
        <v>2735</v>
      </c>
      <c r="H427" s="357" t="s">
        <v>1031</v>
      </c>
      <c r="I427" s="352" t="s">
        <v>1032</v>
      </c>
      <c r="J427" s="351"/>
      <c r="K427" s="361">
        <f t="shared" si="13"/>
        <v>0</v>
      </c>
      <c r="L427" s="361">
        <v>0</v>
      </c>
      <c r="M427" s="361"/>
      <c r="N427" s="361">
        <f t="shared" si="12"/>
        <v>0</v>
      </c>
      <c r="O427" s="361">
        <v>0</v>
      </c>
      <c r="P427" s="361"/>
    </row>
    <row r="428" spans="1:16">
      <c r="A428" s="177">
        <v>305</v>
      </c>
      <c r="B428" s="352">
        <v>200</v>
      </c>
      <c r="C428" s="352">
        <v>200</v>
      </c>
      <c r="D428" s="352">
        <v>300</v>
      </c>
      <c r="E428" s="352">
        <v>50</v>
      </c>
      <c r="F428" s="352">
        <v>10</v>
      </c>
      <c r="G428" s="356" t="s">
        <v>2736</v>
      </c>
      <c r="H428" s="356" t="s">
        <v>1033</v>
      </c>
      <c r="I428" s="352"/>
      <c r="J428" s="352"/>
      <c r="K428" s="367">
        <f t="shared" si="13"/>
        <v>0</v>
      </c>
      <c r="L428" s="367">
        <v>0</v>
      </c>
      <c r="M428" s="367"/>
      <c r="N428" s="367">
        <f t="shared" si="12"/>
        <v>0</v>
      </c>
      <c r="O428" s="367">
        <v>0</v>
      </c>
      <c r="P428" s="367"/>
    </row>
    <row r="429" spans="1:16" ht="25.5">
      <c r="A429" s="177">
        <v>305</v>
      </c>
      <c r="B429" s="352">
        <v>200</v>
      </c>
      <c r="C429" s="352">
        <v>200</v>
      </c>
      <c r="D429" s="352">
        <v>300</v>
      </c>
      <c r="E429" s="352">
        <v>50</v>
      </c>
      <c r="F429" s="352">
        <v>20</v>
      </c>
      <c r="G429" s="356" t="s">
        <v>2737</v>
      </c>
      <c r="H429" s="356" t="s">
        <v>1034</v>
      </c>
      <c r="I429" s="352"/>
      <c r="J429" s="352"/>
      <c r="K429" s="367">
        <f t="shared" si="13"/>
        <v>25000</v>
      </c>
      <c r="L429" s="367">
        <v>25000</v>
      </c>
      <c r="M429" s="367"/>
      <c r="N429" s="367">
        <f t="shared" si="12"/>
        <v>32500</v>
      </c>
      <c r="O429" s="367">
        <v>32500</v>
      </c>
      <c r="P429" s="367"/>
    </row>
    <row r="430" spans="1:16">
      <c r="A430" s="177">
        <v>305</v>
      </c>
      <c r="B430" s="352">
        <v>200</v>
      </c>
      <c r="C430" s="352">
        <v>200</v>
      </c>
      <c r="D430" s="352">
        <v>300</v>
      </c>
      <c r="E430" s="352">
        <v>50</v>
      </c>
      <c r="F430" s="352">
        <v>30</v>
      </c>
      <c r="G430" s="356" t="s">
        <v>2738</v>
      </c>
      <c r="H430" s="356" t="s">
        <v>1035</v>
      </c>
      <c r="I430" s="352"/>
      <c r="J430" s="352"/>
      <c r="K430" s="367">
        <f t="shared" si="13"/>
        <v>0</v>
      </c>
      <c r="L430" s="367">
        <v>0</v>
      </c>
      <c r="M430" s="367"/>
      <c r="N430" s="367">
        <f t="shared" si="12"/>
        <v>0</v>
      </c>
      <c r="O430" s="367">
        <v>0</v>
      </c>
      <c r="P430" s="367"/>
    </row>
    <row r="431" spans="1:16">
      <c r="A431" s="177">
        <v>305</v>
      </c>
      <c r="B431" s="352">
        <v>200</v>
      </c>
      <c r="C431" s="352">
        <v>200</v>
      </c>
      <c r="D431" s="352">
        <v>300</v>
      </c>
      <c r="E431" s="352">
        <v>50</v>
      </c>
      <c r="F431" s="352">
        <v>40</v>
      </c>
      <c r="G431" s="356" t="s">
        <v>2739</v>
      </c>
      <c r="H431" s="356" t="s">
        <v>1036</v>
      </c>
      <c r="I431" s="352"/>
      <c r="J431" s="352"/>
      <c r="K431" s="367">
        <f t="shared" si="13"/>
        <v>6000</v>
      </c>
      <c r="L431" s="367">
        <v>6000</v>
      </c>
      <c r="M431" s="367"/>
      <c r="N431" s="367">
        <f t="shared" si="12"/>
        <v>6000</v>
      </c>
      <c r="O431" s="367">
        <v>6000</v>
      </c>
      <c r="P431" s="367"/>
    </row>
    <row r="432" spans="1:16" ht="25.5">
      <c r="A432" s="177">
        <v>305</v>
      </c>
      <c r="B432" s="352">
        <v>200</v>
      </c>
      <c r="C432" s="352">
        <v>200</v>
      </c>
      <c r="D432" s="352">
        <v>300</v>
      </c>
      <c r="E432" s="352">
        <v>50</v>
      </c>
      <c r="F432" s="352">
        <v>90</v>
      </c>
      <c r="G432" s="356" t="s">
        <v>2740</v>
      </c>
      <c r="H432" s="356" t="s">
        <v>1031</v>
      </c>
      <c r="I432" s="352"/>
      <c r="J432" s="352"/>
      <c r="K432" s="367">
        <f t="shared" si="13"/>
        <v>0</v>
      </c>
      <c r="L432" s="367">
        <v>0</v>
      </c>
      <c r="M432" s="367"/>
      <c r="N432" s="367">
        <f t="shared" si="12"/>
        <v>0</v>
      </c>
      <c r="O432" s="367">
        <v>0</v>
      </c>
      <c r="P432" s="367"/>
    </row>
    <row r="433" spans="1:16" ht="51">
      <c r="A433" s="177">
        <v>305</v>
      </c>
      <c r="B433" s="352">
        <v>200</v>
      </c>
      <c r="C433" s="352">
        <v>200</v>
      </c>
      <c r="D433" s="352">
        <v>300</v>
      </c>
      <c r="E433" s="352">
        <v>60</v>
      </c>
      <c r="F433" s="352">
        <v>0</v>
      </c>
      <c r="G433" s="356" t="s">
        <v>2741</v>
      </c>
      <c r="H433" s="356" t="s">
        <v>1037</v>
      </c>
      <c r="I433" s="352" t="s">
        <v>1038</v>
      </c>
      <c r="J433" s="352"/>
      <c r="K433" s="367">
        <f t="shared" si="13"/>
        <v>0</v>
      </c>
      <c r="L433" s="367">
        <v>0</v>
      </c>
      <c r="M433" s="367"/>
      <c r="N433" s="367">
        <f t="shared" si="12"/>
        <v>0</v>
      </c>
      <c r="O433" s="367">
        <v>0</v>
      </c>
      <c r="P433" s="367"/>
    </row>
    <row r="434" spans="1:16" ht="25.5">
      <c r="A434" s="177">
        <v>305</v>
      </c>
      <c r="B434" s="352">
        <v>200</v>
      </c>
      <c r="C434" s="352">
        <v>200</v>
      </c>
      <c r="D434" s="352">
        <v>400</v>
      </c>
      <c r="E434" s="352">
        <v>0</v>
      </c>
      <c r="F434" s="352">
        <v>0</v>
      </c>
      <c r="G434" s="357" t="s">
        <v>2742</v>
      </c>
      <c r="H434" s="357" t="s">
        <v>1039</v>
      </c>
      <c r="I434" s="358" t="s">
        <v>1040</v>
      </c>
      <c r="J434" s="359"/>
      <c r="K434" s="361">
        <f t="shared" si="13"/>
        <v>0</v>
      </c>
      <c r="L434" s="361">
        <v>0</v>
      </c>
      <c r="M434" s="361"/>
      <c r="N434" s="361">
        <f t="shared" si="12"/>
        <v>0</v>
      </c>
      <c r="O434" s="361">
        <v>0</v>
      </c>
      <c r="P434" s="361"/>
    </row>
    <row r="435" spans="1:16" ht="38.25">
      <c r="A435" s="177">
        <v>305</v>
      </c>
      <c r="B435" s="352">
        <v>200</v>
      </c>
      <c r="C435" s="352">
        <v>200</v>
      </c>
      <c r="D435" s="352">
        <v>400</v>
      </c>
      <c r="E435" s="352">
        <v>10</v>
      </c>
      <c r="F435" s="352">
        <v>0</v>
      </c>
      <c r="G435" s="356" t="s">
        <v>2743</v>
      </c>
      <c r="H435" s="356" t="s">
        <v>1041</v>
      </c>
      <c r="I435" s="358" t="s">
        <v>1042</v>
      </c>
      <c r="J435" s="358" t="s">
        <v>1532</v>
      </c>
      <c r="K435" s="360">
        <f t="shared" si="13"/>
        <v>0</v>
      </c>
      <c r="L435" s="360">
        <v>0</v>
      </c>
      <c r="M435" s="360"/>
      <c r="N435" s="360">
        <f t="shared" si="12"/>
        <v>0</v>
      </c>
      <c r="O435" s="360">
        <v>0</v>
      </c>
      <c r="P435" s="360"/>
    </row>
    <row r="436" spans="1:16" ht="25.5">
      <c r="A436" s="177">
        <v>305</v>
      </c>
      <c r="B436" s="352">
        <v>200</v>
      </c>
      <c r="C436" s="352">
        <v>200</v>
      </c>
      <c r="D436" s="352">
        <v>400</v>
      </c>
      <c r="E436" s="352">
        <v>20</v>
      </c>
      <c r="F436" s="352">
        <v>0</v>
      </c>
      <c r="G436" s="356" t="s">
        <v>2744</v>
      </c>
      <c r="H436" s="356" t="s">
        <v>1043</v>
      </c>
      <c r="I436" s="352" t="s">
        <v>1044</v>
      </c>
      <c r="J436" s="352"/>
      <c r="K436" s="360">
        <f t="shared" si="13"/>
        <v>0</v>
      </c>
      <c r="L436" s="360">
        <v>0</v>
      </c>
      <c r="M436" s="360"/>
      <c r="N436" s="360">
        <f t="shared" si="12"/>
        <v>0</v>
      </c>
      <c r="O436" s="360">
        <v>0</v>
      </c>
      <c r="P436" s="360"/>
    </row>
    <row r="437" spans="1:16" ht="25.5">
      <c r="A437" s="177">
        <v>305</v>
      </c>
      <c r="B437" s="352">
        <v>200</v>
      </c>
      <c r="C437" s="352">
        <v>200</v>
      </c>
      <c r="D437" s="352">
        <v>400</v>
      </c>
      <c r="E437" s="352">
        <v>30</v>
      </c>
      <c r="F437" s="352">
        <v>0</v>
      </c>
      <c r="G437" s="356" t="s">
        <v>2745</v>
      </c>
      <c r="H437" s="356" t="s">
        <v>1045</v>
      </c>
      <c r="I437" s="352" t="s">
        <v>1046</v>
      </c>
      <c r="J437" s="352" t="s">
        <v>1581</v>
      </c>
      <c r="K437" s="360">
        <f t="shared" si="13"/>
        <v>0</v>
      </c>
      <c r="L437" s="360">
        <v>0</v>
      </c>
      <c r="M437" s="360"/>
      <c r="N437" s="360">
        <f t="shared" si="12"/>
        <v>0</v>
      </c>
      <c r="O437" s="360">
        <v>0</v>
      </c>
      <c r="P437" s="360"/>
    </row>
    <row r="438" spans="1:16">
      <c r="A438" s="177">
        <v>305</v>
      </c>
      <c r="B438" s="352">
        <v>200</v>
      </c>
      <c r="C438" s="352">
        <v>300</v>
      </c>
      <c r="D438" s="352">
        <v>0</v>
      </c>
      <c r="E438" s="352">
        <v>0</v>
      </c>
      <c r="F438" s="352">
        <v>0</v>
      </c>
      <c r="G438" s="357" t="s">
        <v>2746</v>
      </c>
      <c r="H438" s="357" t="s">
        <v>1047</v>
      </c>
      <c r="I438" s="352" t="s">
        <v>1048</v>
      </c>
      <c r="J438" s="351"/>
      <c r="K438" s="361">
        <f t="shared" si="13"/>
        <v>0</v>
      </c>
      <c r="L438" s="361">
        <v>0</v>
      </c>
      <c r="M438" s="361"/>
      <c r="N438" s="361">
        <f t="shared" si="12"/>
        <v>0</v>
      </c>
      <c r="O438" s="361">
        <v>0</v>
      </c>
      <c r="P438" s="361"/>
    </row>
    <row r="439" spans="1:16">
      <c r="A439" s="177">
        <v>305</v>
      </c>
      <c r="B439" s="352">
        <v>200</v>
      </c>
      <c r="C439" s="352">
        <v>300</v>
      </c>
      <c r="D439" s="352">
        <v>100</v>
      </c>
      <c r="E439" s="352">
        <v>0</v>
      </c>
      <c r="F439" s="352">
        <v>0</v>
      </c>
      <c r="G439" s="356" t="s">
        <v>2747</v>
      </c>
      <c r="H439" s="356" t="s">
        <v>1049</v>
      </c>
      <c r="I439" s="352" t="s">
        <v>1050</v>
      </c>
      <c r="J439" s="352"/>
      <c r="K439" s="360">
        <f t="shared" si="13"/>
        <v>19000</v>
      </c>
      <c r="L439" s="360">
        <v>19000</v>
      </c>
      <c r="M439" s="360"/>
      <c r="N439" s="360">
        <f t="shared" si="12"/>
        <v>19000</v>
      </c>
      <c r="O439" s="360">
        <v>19000</v>
      </c>
      <c r="P439" s="360"/>
    </row>
    <row r="440" spans="1:16">
      <c r="A440" s="177">
        <v>305</v>
      </c>
      <c r="B440" s="352">
        <v>200</v>
      </c>
      <c r="C440" s="352">
        <v>300</v>
      </c>
      <c r="D440" s="352">
        <v>200</v>
      </c>
      <c r="E440" s="352">
        <v>0</v>
      </c>
      <c r="F440" s="352">
        <v>0</v>
      </c>
      <c r="G440" s="356" t="s">
        <v>2748</v>
      </c>
      <c r="H440" s="356" t="s">
        <v>1051</v>
      </c>
      <c r="I440" s="352" t="s">
        <v>1052</v>
      </c>
      <c r="J440" s="352"/>
      <c r="K440" s="360">
        <f t="shared" si="13"/>
        <v>159950</v>
      </c>
      <c r="L440" s="360">
        <v>159950</v>
      </c>
      <c r="M440" s="360"/>
      <c r="N440" s="360">
        <f t="shared" si="12"/>
        <v>204974.33000000002</v>
      </c>
      <c r="O440" s="360">
        <v>204974.33000000002</v>
      </c>
      <c r="P440" s="360"/>
    </row>
    <row r="441" spans="1:16">
      <c r="A441" s="436">
        <v>310</v>
      </c>
      <c r="B441" s="437">
        <v>0</v>
      </c>
      <c r="C441" s="437">
        <v>0</v>
      </c>
      <c r="D441" s="437">
        <v>0</v>
      </c>
      <c r="E441" s="437">
        <v>0</v>
      </c>
      <c r="F441" s="437">
        <v>0</v>
      </c>
      <c r="G441" s="365">
        <v>310</v>
      </c>
      <c r="H441" s="365" t="s">
        <v>1053</v>
      </c>
      <c r="I441" s="55"/>
      <c r="J441" s="55"/>
      <c r="K441" s="372">
        <f t="shared" si="13"/>
        <v>0</v>
      </c>
      <c r="L441" s="372">
        <v>0</v>
      </c>
      <c r="M441" s="372"/>
      <c r="N441" s="372">
        <f t="shared" si="12"/>
        <v>0</v>
      </c>
      <c r="O441" s="372">
        <v>0</v>
      </c>
      <c r="P441" s="372"/>
    </row>
    <row r="442" spans="1:16" ht="25.5">
      <c r="A442" s="177">
        <v>310</v>
      </c>
      <c r="B442" s="352">
        <v>100</v>
      </c>
      <c r="C442" s="352">
        <v>0</v>
      </c>
      <c r="D442" s="352">
        <v>0</v>
      </c>
      <c r="E442" s="352">
        <v>0</v>
      </c>
      <c r="F442" s="352">
        <v>0</v>
      </c>
      <c r="G442" s="356" t="s">
        <v>2749</v>
      </c>
      <c r="H442" s="356" t="s">
        <v>1054</v>
      </c>
      <c r="I442" s="352" t="s">
        <v>1055</v>
      </c>
      <c r="J442" s="352"/>
      <c r="K442" s="360">
        <f t="shared" si="13"/>
        <v>63366</v>
      </c>
      <c r="L442" s="360">
        <v>63366</v>
      </c>
      <c r="M442" s="360"/>
      <c r="N442" s="360">
        <f t="shared" si="12"/>
        <v>70000</v>
      </c>
      <c r="O442" s="360">
        <v>70000</v>
      </c>
      <c r="P442" s="360"/>
    </row>
    <row r="443" spans="1:16">
      <c r="A443" s="177">
        <v>310</v>
      </c>
      <c r="B443" s="352">
        <v>200</v>
      </c>
      <c r="C443" s="352">
        <v>0</v>
      </c>
      <c r="D443" s="352">
        <v>0</v>
      </c>
      <c r="E443" s="352">
        <v>0</v>
      </c>
      <c r="F443" s="352">
        <v>0</v>
      </c>
      <c r="G443" s="357" t="s">
        <v>2750</v>
      </c>
      <c r="H443" s="357" t="s">
        <v>1056</v>
      </c>
      <c r="I443" s="352" t="s">
        <v>1057</v>
      </c>
      <c r="J443" s="351"/>
      <c r="K443" s="361">
        <f t="shared" si="13"/>
        <v>0</v>
      </c>
      <c r="L443" s="361">
        <v>0</v>
      </c>
      <c r="M443" s="361"/>
      <c r="N443" s="361">
        <f t="shared" si="12"/>
        <v>0</v>
      </c>
      <c r="O443" s="361">
        <v>0</v>
      </c>
      <c r="P443" s="361"/>
    </row>
    <row r="444" spans="1:16">
      <c r="A444" s="177">
        <v>310</v>
      </c>
      <c r="B444" s="352">
        <v>200</v>
      </c>
      <c r="C444" s="352">
        <v>100</v>
      </c>
      <c r="D444" s="352">
        <v>0</v>
      </c>
      <c r="E444" s="352">
        <v>0</v>
      </c>
      <c r="F444" s="352">
        <v>0</v>
      </c>
      <c r="G444" s="356" t="s">
        <v>2751</v>
      </c>
      <c r="H444" s="356" t="s">
        <v>1058</v>
      </c>
      <c r="I444" s="352"/>
      <c r="J444" s="352"/>
      <c r="K444" s="367">
        <f t="shared" si="13"/>
        <v>40088</v>
      </c>
      <c r="L444" s="367">
        <v>40088</v>
      </c>
      <c r="M444" s="367"/>
      <c r="N444" s="367">
        <f t="shared" si="12"/>
        <v>40088</v>
      </c>
      <c r="O444" s="367">
        <v>40088</v>
      </c>
      <c r="P444" s="367"/>
    </row>
    <row r="445" spans="1:16">
      <c r="A445" s="177">
        <v>310</v>
      </c>
      <c r="B445" s="352">
        <v>200</v>
      </c>
      <c r="C445" s="352">
        <v>200</v>
      </c>
      <c r="D445" s="352">
        <v>0</v>
      </c>
      <c r="E445" s="352">
        <v>0</v>
      </c>
      <c r="F445" s="352">
        <v>0</v>
      </c>
      <c r="G445" s="356" t="s">
        <v>2752</v>
      </c>
      <c r="H445" s="356" t="s">
        <v>1059</v>
      </c>
      <c r="I445" s="352"/>
      <c r="J445" s="352"/>
      <c r="K445" s="367">
        <f t="shared" si="13"/>
        <v>169290</v>
      </c>
      <c r="L445" s="367">
        <v>169290</v>
      </c>
      <c r="M445" s="367"/>
      <c r="N445" s="367">
        <f t="shared" si="12"/>
        <v>190000</v>
      </c>
      <c r="O445" s="367">
        <v>190000</v>
      </c>
      <c r="P445" s="367"/>
    </row>
    <row r="446" spans="1:16" ht="25.5">
      <c r="A446" s="177">
        <v>310</v>
      </c>
      <c r="B446" s="352">
        <v>200</v>
      </c>
      <c r="C446" s="352">
        <v>300</v>
      </c>
      <c r="D446" s="352">
        <v>0</v>
      </c>
      <c r="E446" s="352">
        <v>0</v>
      </c>
      <c r="F446" s="352">
        <v>0</v>
      </c>
      <c r="G446" s="356" t="s">
        <v>2753</v>
      </c>
      <c r="H446" s="356" t="s">
        <v>1060</v>
      </c>
      <c r="I446" s="352"/>
      <c r="J446" s="352"/>
      <c r="K446" s="367">
        <f t="shared" si="13"/>
        <v>0</v>
      </c>
      <c r="L446" s="367">
        <v>0</v>
      </c>
      <c r="M446" s="367"/>
      <c r="N446" s="367">
        <f t="shared" si="12"/>
        <v>0</v>
      </c>
      <c r="O446" s="367">
        <v>0</v>
      </c>
      <c r="P446" s="367"/>
    </row>
    <row r="447" spans="1:16" ht="25.5">
      <c r="A447" s="177">
        <v>310</v>
      </c>
      <c r="B447" s="352">
        <v>300</v>
      </c>
      <c r="C447" s="352">
        <v>0</v>
      </c>
      <c r="D447" s="352">
        <v>0</v>
      </c>
      <c r="E447" s="352">
        <v>0</v>
      </c>
      <c r="F447" s="352">
        <v>0</v>
      </c>
      <c r="G447" s="356" t="s">
        <v>2754</v>
      </c>
      <c r="H447" s="356" t="s">
        <v>1061</v>
      </c>
      <c r="I447" s="352" t="s">
        <v>1062</v>
      </c>
      <c r="J447" s="352"/>
      <c r="K447" s="360">
        <f t="shared" si="13"/>
        <v>1593211.75</v>
      </c>
      <c r="L447" s="360">
        <v>1593211.75</v>
      </c>
      <c r="M447" s="360"/>
      <c r="N447" s="360">
        <f t="shared" si="12"/>
        <v>1570166.75</v>
      </c>
      <c r="O447" s="360">
        <v>1570166.75</v>
      </c>
      <c r="P447" s="360"/>
    </row>
    <row r="448" spans="1:16">
      <c r="A448" s="177">
        <v>310</v>
      </c>
      <c r="B448" s="352">
        <v>400</v>
      </c>
      <c r="C448" s="352">
        <v>0</v>
      </c>
      <c r="D448" s="352">
        <v>0</v>
      </c>
      <c r="E448" s="352">
        <v>0</v>
      </c>
      <c r="F448" s="352">
        <v>0</v>
      </c>
      <c r="G448" s="356" t="s">
        <v>2755</v>
      </c>
      <c r="H448" s="356" t="s">
        <v>1063</v>
      </c>
      <c r="I448" s="352" t="s">
        <v>1064</v>
      </c>
      <c r="J448" s="352"/>
      <c r="K448" s="360">
        <f t="shared" si="13"/>
        <v>0</v>
      </c>
      <c r="L448" s="360">
        <v>0</v>
      </c>
      <c r="M448" s="360"/>
      <c r="N448" s="360">
        <f t="shared" si="12"/>
        <v>0</v>
      </c>
      <c r="O448" s="360">
        <v>0</v>
      </c>
      <c r="P448" s="360"/>
    </row>
    <row r="449" spans="1:16">
      <c r="A449" s="177">
        <v>310</v>
      </c>
      <c r="B449" s="352">
        <v>500</v>
      </c>
      <c r="C449" s="352">
        <v>0</v>
      </c>
      <c r="D449" s="352">
        <v>0</v>
      </c>
      <c r="E449" s="352">
        <v>0</v>
      </c>
      <c r="F449" s="352">
        <v>0</v>
      </c>
      <c r="G449" s="356" t="s">
        <v>2756</v>
      </c>
      <c r="H449" s="356" t="s">
        <v>1065</v>
      </c>
      <c r="I449" s="352" t="s">
        <v>1066</v>
      </c>
      <c r="J449" s="352"/>
      <c r="K449" s="360">
        <f t="shared" si="13"/>
        <v>3501.11</v>
      </c>
      <c r="L449" s="360">
        <v>3501.11</v>
      </c>
      <c r="M449" s="360"/>
      <c r="N449" s="360">
        <f t="shared" si="12"/>
        <v>3501.36</v>
      </c>
      <c r="O449" s="360">
        <v>3501.36</v>
      </c>
      <c r="P449" s="360"/>
    </row>
    <row r="450" spans="1:16">
      <c r="A450" s="177">
        <v>310</v>
      </c>
      <c r="B450" s="352">
        <v>600</v>
      </c>
      <c r="C450" s="352">
        <v>0</v>
      </c>
      <c r="D450" s="352">
        <v>0</v>
      </c>
      <c r="E450" s="352">
        <v>0</v>
      </c>
      <c r="F450" s="352">
        <v>0</v>
      </c>
      <c r="G450" s="357" t="s">
        <v>2757</v>
      </c>
      <c r="H450" s="357" t="s">
        <v>1067</v>
      </c>
      <c r="I450" s="352" t="s">
        <v>1068</v>
      </c>
      <c r="J450" s="351"/>
      <c r="K450" s="361">
        <f t="shared" si="13"/>
        <v>0</v>
      </c>
      <c r="L450" s="361">
        <v>0</v>
      </c>
      <c r="M450" s="361"/>
      <c r="N450" s="361">
        <f t="shared" si="12"/>
        <v>0</v>
      </c>
      <c r="O450" s="361">
        <v>0</v>
      </c>
      <c r="P450" s="361"/>
    </row>
    <row r="451" spans="1:16">
      <c r="A451" s="177">
        <v>310</v>
      </c>
      <c r="B451" s="352">
        <v>600</v>
      </c>
      <c r="C451" s="352">
        <v>100</v>
      </c>
      <c r="D451" s="352">
        <v>0</v>
      </c>
      <c r="E451" s="352">
        <v>0</v>
      </c>
      <c r="F451" s="352">
        <v>0</v>
      </c>
      <c r="G451" s="356" t="s">
        <v>2758</v>
      </c>
      <c r="H451" s="356" t="s">
        <v>1069</v>
      </c>
      <c r="I451" s="352"/>
      <c r="J451" s="352"/>
      <c r="K451" s="367">
        <f t="shared" si="13"/>
        <v>66475.01999999999</v>
      </c>
      <c r="L451" s="367">
        <v>66475.01999999999</v>
      </c>
      <c r="M451" s="367"/>
      <c r="N451" s="367">
        <f t="shared" si="12"/>
        <v>56475.02</v>
      </c>
      <c r="O451" s="367">
        <v>56475.02</v>
      </c>
      <c r="P451" s="367"/>
    </row>
    <row r="452" spans="1:16">
      <c r="A452" s="177">
        <v>310</v>
      </c>
      <c r="B452" s="352">
        <v>600</v>
      </c>
      <c r="C452" s="352">
        <v>200</v>
      </c>
      <c r="D452" s="352">
        <v>0</v>
      </c>
      <c r="E452" s="352">
        <v>0</v>
      </c>
      <c r="F452" s="352">
        <v>0</v>
      </c>
      <c r="G452" s="356" t="s">
        <v>2759</v>
      </c>
      <c r="H452" s="356" t="s">
        <v>1070</v>
      </c>
      <c r="I452" s="352"/>
      <c r="J452" s="352"/>
      <c r="K452" s="367">
        <f t="shared" si="13"/>
        <v>142289.38</v>
      </c>
      <c r="L452" s="367">
        <v>142289.38</v>
      </c>
      <c r="M452" s="367"/>
      <c r="N452" s="367">
        <f t="shared" si="12"/>
        <v>161938.66</v>
      </c>
      <c r="O452" s="367">
        <v>161938.66</v>
      </c>
      <c r="P452" s="367"/>
    </row>
    <row r="453" spans="1:16">
      <c r="A453" s="177">
        <v>310</v>
      </c>
      <c r="B453" s="352">
        <v>600</v>
      </c>
      <c r="C453" s="352">
        <v>300</v>
      </c>
      <c r="D453" s="352">
        <v>0</v>
      </c>
      <c r="E453" s="352">
        <v>0</v>
      </c>
      <c r="F453" s="352">
        <v>0</v>
      </c>
      <c r="G453" s="356" t="s">
        <v>2760</v>
      </c>
      <c r="H453" s="356" t="s">
        <v>1067</v>
      </c>
      <c r="I453" s="352"/>
      <c r="J453" s="352"/>
      <c r="K453" s="367">
        <f t="shared" si="13"/>
        <v>10987.72</v>
      </c>
      <c r="L453" s="367">
        <v>10987.72</v>
      </c>
      <c r="M453" s="367"/>
      <c r="N453" s="367">
        <f t="shared" si="12"/>
        <v>10987.72</v>
      </c>
      <c r="O453" s="367">
        <v>10987.72</v>
      </c>
      <c r="P453" s="367"/>
    </row>
    <row r="454" spans="1:16" ht="25.5">
      <c r="A454" s="177">
        <v>310</v>
      </c>
      <c r="B454" s="352">
        <v>700</v>
      </c>
      <c r="C454" s="352">
        <v>0</v>
      </c>
      <c r="D454" s="352">
        <v>0</v>
      </c>
      <c r="E454" s="352">
        <v>0</v>
      </c>
      <c r="F454" s="352">
        <v>0</v>
      </c>
      <c r="G454" s="356" t="s">
        <v>2761</v>
      </c>
      <c r="H454" s="356" t="s">
        <v>1071</v>
      </c>
      <c r="I454" s="358" t="s">
        <v>1072</v>
      </c>
      <c r="J454" s="358" t="s">
        <v>1532</v>
      </c>
      <c r="K454" s="360">
        <f t="shared" si="13"/>
        <v>0</v>
      </c>
      <c r="L454" s="360">
        <v>0</v>
      </c>
      <c r="M454" s="360"/>
      <c r="N454" s="360">
        <f t="shared" ref="N454:N517" si="14">+O454+P454</f>
        <v>0</v>
      </c>
      <c r="O454" s="360">
        <v>0</v>
      </c>
      <c r="P454" s="360"/>
    </row>
    <row r="455" spans="1:16">
      <c r="A455" s="436">
        <v>315</v>
      </c>
      <c r="B455" s="437">
        <v>0</v>
      </c>
      <c r="C455" s="437">
        <v>0</v>
      </c>
      <c r="D455" s="437">
        <v>0</v>
      </c>
      <c r="E455" s="437">
        <v>0</v>
      </c>
      <c r="F455" s="437">
        <v>0</v>
      </c>
      <c r="G455" s="365">
        <v>315</v>
      </c>
      <c r="H455" s="365" t="s">
        <v>61</v>
      </c>
      <c r="I455" s="55" t="s">
        <v>1073</v>
      </c>
      <c r="J455" s="55"/>
      <c r="K455" s="372">
        <f t="shared" ref="K455:K518" si="15">+L455+M455</f>
        <v>0</v>
      </c>
      <c r="L455" s="372">
        <v>0</v>
      </c>
      <c r="M455" s="372"/>
      <c r="N455" s="372">
        <f t="shared" si="14"/>
        <v>0</v>
      </c>
      <c r="O455" s="372">
        <v>0</v>
      </c>
      <c r="P455" s="372"/>
    </row>
    <row r="456" spans="1:16">
      <c r="A456" s="177">
        <v>315</v>
      </c>
      <c r="B456" s="352">
        <v>100</v>
      </c>
      <c r="C456" s="352">
        <v>0</v>
      </c>
      <c r="D456" s="352">
        <v>0</v>
      </c>
      <c r="E456" s="352">
        <v>0</v>
      </c>
      <c r="F456" s="352">
        <v>0</v>
      </c>
      <c r="G456" s="357" t="s">
        <v>2762</v>
      </c>
      <c r="H456" s="357" t="s">
        <v>1074</v>
      </c>
      <c r="I456" s="352" t="s">
        <v>1075</v>
      </c>
      <c r="J456" s="351"/>
      <c r="K456" s="361">
        <f t="shared" si="15"/>
        <v>0</v>
      </c>
      <c r="L456" s="361">
        <v>0</v>
      </c>
      <c r="M456" s="361"/>
      <c r="N456" s="361">
        <f t="shared" si="14"/>
        <v>0</v>
      </c>
      <c r="O456" s="361">
        <v>0</v>
      </c>
      <c r="P456" s="361"/>
    </row>
    <row r="457" spans="1:16">
      <c r="A457" s="177">
        <v>315</v>
      </c>
      <c r="B457" s="352">
        <v>100</v>
      </c>
      <c r="C457" s="352">
        <v>100</v>
      </c>
      <c r="D457" s="352">
        <v>0</v>
      </c>
      <c r="E457" s="352">
        <v>0</v>
      </c>
      <c r="F457" s="352">
        <v>0</v>
      </c>
      <c r="G457" s="356" t="s">
        <v>2763</v>
      </c>
      <c r="H457" s="356" t="s">
        <v>1076</v>
      </c>
      <c r="I457" s="352"/>
      <c r="J457" s="352"/>
      <c r="K457" s="367">
        <f t="shared" si="15"/>
        <v>27228.16</v>
      </c>
      <c r="L457" s="367">
        <v>27228.16</v>
      </c>
      <c r="M457" s="367"/>
      <c r="N457" s="367">
        <f t="shared" si="14"/>
        <v>27228.16</v>
      </c>
      <c r="O457" s="367">
        <v>27228.16</v>
      </c>
      <c r="P457" s="367"/>
    </row>
    <row r="458" spans="1:16">
      <c r="A458" s="177">
        <v>315</v>
      </c>
      <c r="B458" s="352">
        <v>100</v>
      </c>
      <c r="C458" s="352">
        <v>200</v>
      </c>
      <c r="D458" s="352">
        <v>0</v>
      </c>
      <c r="E458" s="352">
        <v>0</v>
      </c>
      <c r="F458" s="352">
        <v>0</v>
      </c>
      <c r="G458" s="356" t="s">
        <v>2764</v>
      </c>
      <c r="H458" s="356" t="s">
        <v>1077</v>
      </c>
      <c r="I458" s="352"/>
      <c r="J458" s="352"/>
      <c r="K458" s="367">
        <f t="shared" si="15"/>
        <v>9127.7999999999993</v>
      </c>
      <c r="L458" s="367">
        <v>9127.7999999999993</v>
      </c>
      <c r="M458" s="367"/>
      <c r="N458" s="367">
        <f t="shared" si="14"/>
        <v>9127.7999999999993</v>
      </c>
      <c r="O458" s="367">
        <v>9127.7999999999993</v>
      </c>
      <c r="P458" s="367"/>
    </row>
    <row r="459" spans="1:16">
      <c r="A459" s="177">
        <v>315</v>
      </c>
      <c r="B459" s="352">
        <v>200</v>
      </c>
      <c r="C459" s="352">
        <v>0</v>
      </c>
      <c r="D459" s="352">
        <v>0</v>
      </c>
      <c r="E459" s="352">
        <v>0</v>
      </c>
      <c r="F459" s="352">
        <v>0</v>
      </c>
      <c r="G459" s="357" t="s">
        <v>2765</v>
      </c>
      <c r="H459" s="357" t="s">
        <v>1078</v>
      </c>
      <c r="I459" s="352" t="s">
        <v>1079</v>
      </c>
      <c r="J459" s="351"/>
      <c r="K459" s="361">
        <f t="shared" si="15"/>
        <v>0</v>
      </c>
      <c r="L459" s="361">
        <v>0</v>
      </c>
      <c r="M459" s="361"/>
      <c r="N459" s="361">
        <f t="shared" si="14"/>
        <v>0</v>
      </c>
      <c r="O459" s="361">
        <v>0</v>
      </c>
      <c r="P459" s="361"/>
    </row>
    <row r="460" spans="1:16">
      <c r="A460" s="177">
        <v>315</v>
      </c>
      <c r="B460" s="352">
        <v>200</v>
      </c>
      <c r="C460" s="352">
        <v>100</v>
      </c>
      <c r="D460" s="352">
        <v>0</v>
      </c>
      <c r="E460" s="352">
        <v>0</v>
      </c>
      <c r="F460" s="352">
        <v>0</v>
      </c>
      <c r="G460" s="356" t="s">
        <v>2766</v>
      </c>
      <c r="H460" s="356" t="s">
        <v>1080</v>
      </c>
      <c r="I460" s="352" t="s">
        <v>1081</v>
      </c>
      <c r="J460" s="352"/>
      <c r="K460" s="360">
        <f t="shared" si="15"/>
        <v>930546.64</v>
      </c>
      <c r="L460" s="360">
        <v>930546.64</v>
      </c>
      <c r="M460" s="360"/>
      <c r="N460" s="360">
        <f t="shared" si="14"/>
        <v>1365546.6400000001</v>
      </c>
      <c r="O460" s="360">
        <v>1365546.6400000001</v>
      </c>
      <c r="P460" s="360"/>
    </row>
    <row r="461" spans="1:16">
      <c r="A461" s="177">
        <v>315</v>
      </c>
      <c r="B461" s="352">
        <v>200</v>
      </c>
      <c r="C461" s="352">
        <v>200</v>
      </c>
      <c r="D461" s="352">
        <v>0</v>
      </c>
      <c r="E461" s="352">
        <v>0</v>
      </c>
      <c r="F461" s="352">
        <v>0</v>
      </c>
      <c r="G461" s="357" t="s">
        <v>2767</v>
      </c>
      <c r="H461" s="357" t="s">
        <v>1082</v>
      </c>
      <c r="I461" s="352" t="s">
        <v>1083</v>
      </c>
      <c r="J461" s="351"/>
      <c r="K461" s="361">
        <f t="shared" si="15"/>
        <v>0</v>
      </c>
      <c r="L461" s="361">
        <v>0</v>
      </c>
      <c r="M461" s="361"/>
      <c r="N461" s="361">
        <f t="shared" si="14"/>
        <v>0</v>
      </c>
      <c r="O461" s="361">
        <v>0</v>
      </c>
      <c r="P461" s="361"/>
    </row>
    <row r="462" spans="1:16">
      <c r="A462" s="177">
        <v>315</v>
      </c>
      <c r="B462" s="352">
        <v>200</v>
      </c>
      <c r="C462" s="352">
        <v>200</v>
      </c>
      <c r="D462" s="352">
        <v>100</v>
      </c>
      <c r="E462" s="352">
        <v>0</v>
      </c>
      <c r="F462" s="352">
        <v>0</v>
      </c>
      <c r="G462" s="356" t="s">
        <v>2768</v>
      </c>
      <c r="H462" s="356" t="s">
        <v>1084</v>
      </c>
      <c r="I462" s="352"/>
      <c r="J462" s="352"/>
      <c r="K462" s="367">
        <f t="shared" si="15"/>
        <v>185825.43</v>
      </c>
      <c r="L462" s="367">
        <v>185825.43</v>
      </c>
      <c r="M462" s="367"/>
      <c r="N462" s="367">
        <f t="shared" si="14"/>
        <v>171825.43</v>
      </c>
      <c r="O462" s="367">
        <v>171825.43</v>
      </c>
      <c r="P462" s="367"/>
    </row>
    <row r="463" spans="1:16">
      <c r="A463" s="177">
        <v>315</v>
      </c>
      <c r="B463" s="352">
        <v>200</v>
      </c>
      <c r="C463" s="352">
        <v>200</v>
      </c>
      <c r="D463" s="352">
        <v>200</v>
      </c>
      <c r="E463" s="352">
        <v>0</v>
      </c>
      <c r="F463" s="352">
        <v>0</v>
      </c>
      <c r="G463" s="356" t="s">
        <v>2769</v>
      </c>
      <c r="H463" s="356" t="s">
        <v>1085</v>
      </c>
      <c r="I463" s="352"/>
      <c r="J463" s="352"/>
      <c r="K463" s="367">
        <f t="shared" si="15"/>
        <v>15000</v>
      </c>
      <c r="L463" s="367">
        <v>15000</v>
      </c>
      <c r="M463" s="367"/>
      <c r="N463" s="367">
        <f t="shared" si="14"/>
        <v>15000</v>
      </c>
      <c r="O463" s="367">
        <v>15000</v>
      </c>
      <c r="P463" s="367"/>
    </row>
    <row r="464" spans="1:16">
      <c r="A464" s="177">
        <v>315</v>
      </c>
      <c r="B464" s="352">
        <v>200</v>
      </c>
      <c r="C464" s="352">
        <v>200</v>
      </c>
      <c r="D464" s="352">
        <v>300</v>
      </c>
      <c r="E464" s="352">
        <v>0</v>
      </c>
      <c r="F464" s="352">
        <v>0</v>
      </c>
      <c r="G464" s="356" t="s">
        <v>2770</v>
      </c>
      <c r="H464" s="356" t="s">
        <v>1086</v>
      </c>
      <c r="I464" s="352"/>
      <c r="J464" s="352"/>
      <c r="K464" s="367">
        <f t="shared" si="15"/>
        <v>10744.01</v>
      </c>
      <c r="L464" s="367">
        <v>10744.01</v>
      </c>
      <c r="M464" s="367"/>
      <c r="N464" s="367">
        <f t="shared" si="14"/>
        <v>10744.01</v>
      </c>
      <c r="O464" s="367">
        <v>10744.01</v>
      </c>
      <c r="P464" s="367"/>
    </row>
    <row r="465" spans="1:16">
      <c r="A465" s="177">
        <v>315</v>
      </c>
      <c r="B465" s="352">
        <v>200</v>
      </c>
      <c r="C465" s="352">
        <v>200</v>
      </c>
      <c r="D465" s="352">
        <v>900</v>
      </c>
      <c r="E465" s="352">
        <v>0</v>
      </c>
      <c r="F465" s="352">
        <v>0</v>
      </c>
      <c r="G465" s="356" t="s">
        <v>2771</v>
      </c>
      <c r="H465" s="356" t="s">
        <v>1087</v>
      </c>
      <c r="I465" s="352"/>
      <c r="J465" s="352"/>
      <c r="K465" s="367">
        <f t="shared" si="15"/>
        <v>0</v>
      </c>
      <c r="L465" s="367">
        <v>0</v>
      </c>
      <c r="M465" s="367"/>
      <c r="N465" s="367">
        <f t="shared" si="14"/>
        <v>0</v>
      </c>
      <c r="O465" s="367">
        <v>0</v>
      </c>
      <c r="P465" s="367"/>
    </row>
    <row r="466" spans="1:16">
      <c r="A466" s="177">
        <v>315</v>
      </c>
      <c r="B466" s="352">
        <v>300</v>
      </c>
      <c r="C466" s="352">
        <v>0</v>
      </c>
      <c r="D466" s="352">
        <v>0</v>
      </c>
      <c r="E466" s="352">
        <v>0</v>
      </c>
      <c r="F466" s="352">
        <v>0</v>
      </c>
      <c r="G466" s="357" t="s">
        <v>2772</v>
      </c>
      <c r="H466" s="357" t="s">
        <v>1088</v>
      </c>
      <c r="I466" s="352" t="s">
        <v>1089</v>
      </c>
      <c r="J466" s="351"/>
      <c r="K466" s="361">
        <f t="shared" si="15"/>
        <v>0</v>
      </c>
      <c r="L466" s="361">
        <v>0</v>
      </c>
      <c r="M466" s="361"/>
      <c r="N466" s="361">
        <f t="shared" si="14"/>
        <v>0</v>
      </c>
      <c r="O466" s="361">
        <v>0</v>
      </c>
      <c r="P466" s="361"/>
    </row>
    <row r="467" spans="1:16">
      <c r="A467" s="177">
        <v>315</v>
      </c>
      <c r="B467" s="352">
        <v>300</v>
      </c>
      <c r="C467" s="352">
        <v>100</v>
      </c>
      <c r="D467" s="352">
        <v>0</v>
      </c>
      <c r="E467" s="352">
        <v>0</v>
      </c>
      <c r="F467" s="352">
        <v>0</v>
      </c>
      <c r="G467" s="357" t="s">
        <v>2773</v>
      </c>
      <c r="H467" s="357" t="s">
        <v>1090</v>
      </c>
      <c r="I467" s="352" t="s">
        <v>1091</v>
      </c>
      <c r="J467" s="351"/>
      <c r="K467" s="361">
        <f t="shared" si="15"/>
        <v>0</v>
      </c>
      <c r="L467" s="361">
        <v>0</v>
      </c>
      <c r="M467" s="361"/>
      <c r="N467" s="361">
        <f t="shared" si="14"/>
        <v>0</v>
      </c>
      <c r="O467" s="361">
        <v>0</v>
      </c>
      <c r="P467" s="361"/>
    </row>
    <row r="468" spans="1:16">
      <c r="A468" s="177">
        <v>315</v>
      </c>
      <c r="B468" s="352">
        <v>300</v>
      </c>
      <c r="C468" s="352">
        <v>100</v>
      </c>
      <c r="D468" s="352">
        <v>100</v>
      </c>
      <c r="E468" s="352">
        <v>0</v>
      </c>
      <c r="F468" s="352">
        <v>0</v>
      </c>
      <c r="G468" s="356" t="s">
        <v>2774</v>
      </c>
      <c r="H468" s="356" t="s">
        <v>1092</v>
      </c>
      <c r="I468" s="352"/>
      <c r="J468" s="352"/>
      <c r="K468" s="367">
        <f t="shared" si="15"/>
        <v>0</v>
      </c>
      <c r="L468" s="367">
        <v>0</v>
      </c>
      <c r="M468" s="367"/>
      <c r="N468" s="367">
        <f t="shared" si="14"/>
        <v>0</v>
      </c>
      <c r="O468" s="367">
        <v>0</v>
      </c>
      <c r="P468" s="367"/>
    </row>
    <row r="469" spans="1:16">
      <c r="A469" s="177">
        <v>315</v>
      </c>
      <c r="B469" s="352">
        <v>300</v>
      </c>
      <c r="C469" s="352">
        <v>100</v>
      </c>
      <c r="D469" s="352">
        <v>200</v>
      </c>
      <c r="E469" s="352">
        <v>0</v>
      </c>
      <c r="F469" s="352">
        <v>0</v>
      </c>
      <c r="G469" s="356" t="s">
        <v>2775</v>
      </c>
      <c r="H469" s="356" t="s">
        <v>1093</v>
      </c>
      <c r="I469" s="352"/>
      <c r="J469" s="352"/>
      <c r="K469" s="367">
        <f t="shared" si="15"/>
        <v>72000</v>
      </c>
      <c r="L469" s="367">
        <v>72000</v>
      </c>
      <c r="M469" s="367"/>
      <c r="N469" s="367">
        <f t="shared" si="14"/>
        <v>100000</v>
      </c>
      <c r="O469" s="367">
        <v>100000</v>
      </c>
      <c r="P469" s="367"/>
    </row>
    <row r="470" spans="1:16">
      <c r="A470" s="177">
        <v>315</v>
      </c>
      <c r="B470" s="352">
        <v>300</v>
      </c>
      <c r="C470" s="352">
        <v>200</v>
      </c>
      <c r="D470" s="352">
        <v>0</v>
      </c>
      <c r="E470" s="352">
        <v>0</v>
      </c>
      <c r="F470" s="352">
        <v>0</v>
      </c>
      <c r="G470" s="357" t="s">
        <v>2776</v>
      </c>
      <c r="H470" s="357" t="s">
        <v>1094</v>
      </c>
      <c r="I470" s="352" t="s">
        <v>1095</v>
      </c>
      <c r="J470" s="351"/>
      <c r="K470" s="361">
        <f t="shared" si="15"/>
        <v>0</v>
      </c>
      <c r="L470" s="361">
        <v>0</v>
      </c>
      <c r="M470" s="361"/>
      <c r="N470" s="361">
        <f t="shared" si="14"/>
        <v>0</v>
      </c>
      <c r="O470" s="361">
        <v>0</v>
      </c>
      <c r="P470" s="361"/>
    </row>
    <row r="471" spans="1:16">
      <c r="A471" s="177">
        <v>315</v>
      </c>
      <c r="B471" s="352">
        <v>300</v>
      </c>
      <c r="C471" s="352">
        <v>200</v>
      </c>
      <c r="D471" s="352">
        <v>100</v>
      </c>
      <c r="E471" s="352">
        <v>0</v>
      </c>
      <c r="F471" s="352">
        <v>0</v>
      </c>
      <c r="G471" s="356" t="s">
        <v>2777</v>
      </c>
      <c r="H471" s="356" t="s">
        <v>1092</v>
      </c>
      <c r="I471" s="352"/>
      <c r="J471" s="352"/>
      <c r="K471" s="367">
        <f t="shared" si="15"/>
        <v>0</v>
      </c>
      <c r="L471" s="367">
        <v>0</v>
      </c>
      <c r="M471" s="367"/>
      <c r="N471" s="367">
        <f t="shared" si="14"/>
        <v>0</v>
      </c>
      <c r="O471" s="367">
        <v>0</v>
      </c>
      <c r="P471" s="367"/>
    </row>
    <row r="472" spans="1:16">
      <c r="A472" s="177">
        <v>315</v>
      </c>
      <c r="B472" s="352">
        <v>300</v>
      </c>
      <c r="C472" s="352">
        <v>200</v>
      </c>
      <c r="D472" s="352">
        <v>200</v>
      </c>
      <c r="E472" s="352">
        <v>0</v>
      </c>
      <c r="F472" s="352">
        <v>0</v>
      </c>
      <c r="G472" s="356" t="s">
        <v>2778</v>
      </c>
      <c r="H472" s="356" t="s">
        <v>1093</v>
      </c>
      <c r="I472" s="352"/>
      <c r="J472" s="352"/>
      <c r="K472" s="367">
        <f t="shared" si="15"/>
        <v>0</v>
      </c>
      <c r="L472" s="367">
        <v>0</v>
      </c>
      <c r="M472" s="367"/>
      <c r="N472" s="367">
        <f t="shared" si="14"/>
        <v>0</v>
      </c>
      <c r="O472" s="367">
        <v>0</v>
      </c>
      <c r="P472" s="367"/>
    </row>
    <row r="473" spans="1:16">
      <c r="A473" s="177">
        <v>315</v>
      </c>
      <c r="B473" s="352">
        <v>350</v>
      </c>
      <c r="C473" s="352">
        <v>0</v>
      </c>
      <c r="D473" s="352">
        <v>0</v>
      </c>
      <c r="E473" s="352">
        <v>0</v>
      </c>
      <c r="F473" s="352">
        <v>0</v>
      </c>
      <c r="G473" s="356" t="s">
        <v>2779</v>
      </c>
      <c r="H473" s="356" t="s">
        <v>1096</v>
      </c>
      <c r="I473" s="358" t="s">
        <v>1097</v>
      </c>
      <c r="J473" s="358"/>
      <c r="K473" s="360">
        <f t="shared" si="15"/>
        <v>251824.443</v>
      </c>
      <c r="L473" s="360">
        <v>251824.443</v>
      </c>
      <c r="M473" s="360"/>
      <c r="N473" s="360">
        <f t="shared" si="14"/>
        <v>251824.44</v>
      </c>
      <c r="O473" s="360">
        <v>251824.44</v>
      </c>
      <c r="P473" s="360"/>
    </row>
    <row r="474" spans="1:16" ht="25.5">
      <c r="A474" s="177">
        <v>315</v>
      </c>
      <c r="B474" s="352">
        <v>400</v>
      </c>
      <c r="C474" s="352">
        <v>0</v>
      </c>
      <c r="D474" s="352">
        <v>0</v>
      </c>
      <c r="E474" s="352">
        <v>0</v>
      </c>
      <c r="F474" s="352">
        <v>0</v>
      </c>
      <c r="G474" s="356" t="s">
        <v>2780</v>
      </c>
      <c r="H474" s="356" t="s">
        <v>1098</v>
      </c>
      <c r="I474" s="358" t="s">
        <v>1099</v>
      </c>
      <c r="J474" s="358" t="s">
        <v>1532</v>
      </c>
      <c r="K474" s="360">
        <f t="shared" si="15"/>
        <v>0</v>
      </c>
      <c r="L474" s="360">
        <v>0</v>
      </c>
      <c r="M474" s="360"/>
      <c r="N474" s="360">
        <f t="shared" si="14"/>
        <v>0</v>
      </c>
      <c r="O474" s="360">
        <v>0</v>
      </c>
      <c r="P474" s="360"/>
    </row>
    <row r="475" spans="1:16">
      <c r="A475" s="436">
        <v>320</v>
      </c>
      <c r="B475" s="437">
        <v>0</v>
      </c>
      <c r="C475" s="437">
        <v>0</v>
      </c>
      <c r="D475" s="437">
        <v>0</v>
      </c>
      <c r="E475" s="437">
        <v>0</v>
      </c>
      <c r="F475" s="437">
        <v>0</v>
      </c>
      <c r="G475" s="365">
        <v>320</v>
      </c>
      <c r="H475" s="365" t="s">
        <v>1100</v>
      </c>
      <c r="I475" s="55" t="s">
        <v>1101</v>
      </c>
      <c r="J475" s="55"/>
      <c r="K475" s="372">
        <f t="shared" si="15"/>
        <v>0</v>
      </c>
      <c r="L475" s="372">
        <v>0</v>
      </c>
      <c r="M475" s="372"/>
      <c r="N475" s="372">
        <f t="shared" si="14"/>
        <v>0</v>
      </c>
      <c r="O475" s="372">
        <v>0</v>
      </c>
      <c r="P475" s="372"/>
    </row>
    <row r="476" spans="1:16">
      <c r="A476" s="177">
        <v>320</v>
      </c>
      <c r="B476" s="352">
        <v>100</v>
      </c>
      <c r="C476" s="352">
        <v>0</v>
      </c>
      <c r="D476" s="352">
        <v>0</v>
      </c>
      <c r="E476" s="352">
        <v>0</v>
      </c>
      <c r="F476" s="352">
        <v>0</v>
      </c>
      <c r="G476" s="357" t="s">
        <v>2781</v>
      </c>
      <c r="H476" s="357" t="s">
        <v>1102</v>
      </c>
      <c r="I476" s="352" t="s">
        <v>1103</v>
      </c>
      <c r="J476" s="351"/>
      <c r="K476" s="361">
        <f t="shared" si="15"/>
        <v>0</v>
      </c>
      <c r="L476" s="361">
        <v>0</v>
      </c>
      <c r="M476" s="361"/>
      <c r="N476" s="361">
        <f t="shared" si="14"/>
        <v>0</v>
      </c>
      <c r="O476" s="361">
        <v>0</v>
      </c>
      <c r="P476" s="361"/>
    </row>
    <row r="477" spans="1:16">
      <c r="A477" s="177">
        <v>320</v>
      </c>
      <c r="B477" s="352">
        <v>100</v>
      </c>
      <c r="C477" s="352">
        <v>100</v>
      </c>
      <c r="D477" s="352">
        <v>0</v>
      </c>
      <c r="E477" s="352">
        <v>0</v>
      </c>
      <c r="F477" s="352">
        <v>0</v>
      </c>
      <c r="G477" s="357" t="s">
        <v>2782</v>
      </c>
      <c r="H477" s="357" t="s">
        <v>1104</v>
      </c>
      <c r="I477" s="352" t="s">
        <v>1105</v>
      </c>
      <c r="J477" s="351"/>
      <c r="K477" s="361">
        <f t="shared" si="15"/>
        <v>0</v>
      </c>
      <c r="L477" s="361">
        <v>0</v>
      </c>
      <c r="M477" s="361"/>
      <c r="N477" s="361">
        <f t="shared" si="14"/>
        <v>0</v>
      </c>
      <c r="O477" s="361">
        <v>0</v>
      </c>
      <c r="P477" s="361"/>
    </row>
    <row r="478" spans="1:16">
      <c r="A478" s="177">
        <v>320</v>
      </c>
      <c r="B478" s="352">
        <v>100</v>
      </c>
      <c r="C478" s="352">
        <v>100</v>
      </c>
      <c r="D478" s="352">
        <v>100</v>
      </c>
      <c r="E478" s="352">
        <v>0</v>
      </c>
      <c r="F478" s="352">
        <v>0</v>
      </c>
      <c r="G478" s="357" t="s">
        <v>2783</v>
      </c>
      <c r="H478" s="357" t="s">
        <v>1106</v>
      </c>
      <c r="I478" s="352" t="s">
        <v>1107</v>
      </c>
      <c r="J478" s="351"/>
      <c r="K478" s="361">
        <f t="shared" si="15"/>
        <v>0</v>
      </c>
      <c r="L478" s="361">
        <v>0</v>
      </c>
      <c r="M478" s="361"/>
      <c r="N478" s="361">
        <f t="shared" si="14"/>
        <v>0</v>
      </c>
      <c r="O478" s="361">
        <v>0</v>
      </c>
      <c r="P478" s="361"/>
    </row>
    <row r="479" spans="1:16">
      <c r="A479" s="177">
        <v>320</v>
      </c>
      <c r="B479" s="352">
        <v>100</v>
      </c>
      <c r="C479" s="352">
        <v>100</v>
      </c>
      <c r="D479" s="352">
        <v>100</v>
      </c>
      <c r="E479" s="352">
        <v>10</v>
      </c>
      <c r="F479" s="352">
        <v>0</v>
      </c>
      <c r="G479" s="373" t="s">
        <v>2784</v>
      </c>
      <c r="H479" s="356" t="s">
        <v>1108</v>
      </c>
      <c r="I479" s="352"/>
      <c r="J479" s="352"/>
      <c r="K479" s="360">
        <f t="shared" si="15"/>
        <v>7905472</v>
      </c>
      <c r="L479" s="360">
        <v>7905472</v>
      </c>
      <c r="M479" s="360"/>
      <c r="N479" s="360">
        <f t="shared" si="14"/>
        <v>7557758.9900000002</v>
      </c>
      <c r="O479" s="360">
        <v>7557758.9900000002</v>
      </c>
      <c r="P479" s="360"/>
    </row>
    <row r="480" spans="1:16">
      <c r="A480" s="177">
        <v>320</v>
      </c>
      <c r="B480" s="352">
        <v>100</v>
      </c>
      <c r="C480" s="352">
        <v>100</v>
      </c>
      <c r="D480" s="352">
        <v>100</v>
      </c>
      <c r="E480" s="352">
        <v>20</v>
      </c>
      <c r="F480" s="352">
        <v>0</v>
      </c>
      <c r="G480" s="373" t="s">
        <v>2785</v>
      </c>
      <c r="H480" s="356" t="s">
        <v>1109</v>
      </c>
      <c r="I480" s="352"/>
      <c r="J480" s="352"/>
      <c r="K480" s="360">
        <f t="shared" si="15"/>
        <v>2330683.02</v>
      </c>
      <c r="L480" s="360">
        <v>2330683.02</v>
      </c>
      <c r="M480" s="360"/>
      <c r="N480" s="360">
        <f t="shared" si="14"/>
        <v>2377144.12</v>
      </c>
      <c r="O480" s="360">
        <v>2377144.12</v>
      </c>
      <c r="P480" s="360"/>
    </row>
    <row r="481" spans="1:16">
      <c r="A481" s="177">
        <v>320</v>
      </c>
      <c r="B481" s="352">
        <v>100</v>
      </c>
      <c r="C481" s="352">
        <v>100</v>
      </c>
      <c r="D481" s="352">
        <v>100</v>
      </c>
      <c r="E481" s="352">
        <v>30</v>
      </c>
      <c r="F481" s="352">
        <v>0</v>
      </c>
      <c r="G481" s="374" t="s">
        <v>2786</v>
      </c>
      <c r="H481" s="357" t="s">
        <v>1110</v>
      </c>
      <c r="I481" s="352"/>
      <c r="J481" s="351"/>
      <c r="K481" s="361">
        <f t="shared" si="15"/>
        <v>0</v>
      </c>
      <c r="L481" s="361">
        <v>0</v>
      </c>
      <c r="M481" s="361"/>
      <c r="N481" s="361">
        <f t="shared" si="14"/>
        <v>0</v>
      </c>
      <c r="O481" s="361">
        <v>0</v>
      </c>
      <c r="P481" s="361"/>
    </row>
    <row r="482" spans="1:16">
      <c r="A482" s="177">
        <v>320</v>
      </c>
      <c r="B482" s="352">
        <v>100</v>
      </c>
      <c r="C482" s="352">
        <v>100</v>
      </c>
      <c r="D482" s="352">
        <v>100</v>
      </c>
      <c r="E482" s="352">
        <v>30</v>
      </c>
      <c r="F482" s="352">
        <v>5</v>
      </c>
      <c r="G482" s="373" t="s">
        <v>2787</v>
      </c>
      <c r="H482" s="356" t="s">
        <v>1111</v>
      </c>
      <c r="I482" s="352"/>
      <c r="J482" s="352"/>
      <c r="K482" s="360">
        <f t="shared" si="15"/>
        <v>456939.68</v>
      </c>
      <c r="L482" s="360">
        <v>456939.68</v>
      </c>
      <c r="M482" s="360"/>
      <c r="N482" s="360">
        <f t="shared" si="14"/>
        <v>456939.68</v>
      </c>
      <c r="O482" s="360">
        <v>456939.68</v>
      </c>
      <c r="P482" s="360"/>
    </row>
    <row r="483" spans="1:16">
      <c r="A483" s="177">
        <v>320</v>
      </c>
      <c r="B483" s="352">
        <v>100</v>
      </c>
      <c r="C483" s="352">
        <v>100</v>
      </c>
      <c r="D483" s="352">
        <v>100</v>
      </c>
      <c r="E483" s="352">
        <v>40</v>
      </c>
      <c r="F483" s="352">
        <v>0</v>
      </c>
      <c r="G483" s="374" t="s">
        <v>2788</v>
      </c>
      <c r="H483" s="357" t="s">
        <v>1113</v>
      </c>
      <c r="I483" s="352"/>
      <c r="J483" s="351"/>
      <c r="K483" s="361">
        <f t="shared" si="15"/>
        <v>0</v>
      </c>
      <c r="L483" s="361">
        <v>0</v>
      </c>
      <c r="M483" s="361"/>
      <c r="N483" s="361">
        <f t="shared" si="14"/>
        <v>0</v>
      </c>
      <c r="O483" s="361">
        <v>0</v>
      </c>
      <c r="P483" s="361"/>
    </row>
    <row r="484" spans="1:16" ht="25.5">
      <c r="A484" s="177">
        <v>320</v>
      </c>
      <c r="B484" s="352">
        <v>100</v>
      </c>
      <c r="C484" s="352">
        <v>100</v>
      </c>
      <c r="D484" s="352">
        <v>100</v>
      </c>
      <c r="E484" s="352">
        <v>40</v>
      </c>
      <c r="F484" s="352">
        <v>5</v>
      </c>
      <c r="G484" s="373" t="s">
        <v>2789</v>
      </c>
      <c r="H484" s="356" t="s">
        <v>1114</v>
      </c>
      <c r="I484" s="352"/>
      <c r="J484" s="352"/>
      <c r="K484" s="360">
        <f t="shared" si="15"/>
        <v>448647.8</v>
      </c>
      <c r="L484" s="360">
        <v>448647.8</v>
      </c>
      <c r="M484" s="360"/>
      <c r="N484" s="360">
        <f t="shared" si="14"/>
        <v>448647.8</v>
      </c>
      <c r="O484" s="360">
        <v>448647.8</v>
      </c>
      <c r="P484" s="360"/>
    </row>
    <row r="485" spans="1:16">
      <c r="A485" s="177">
        <v>320</v>
      </c>
      <c r="B485" s="352">
        <v>100</v>
      </c>
      <c r="C485" s="352">
        <v>100</v>
      </c>
      <c r="D485" s="352">
        <v>100</v>
      </c>
      <c r="E485" s="352">
        <v>50</v>
      </c>
      <c r="F485" s="352">
        <v>0</v>
      </c>
      <c r="G485" s="374" t="s">
        <v>2790</v>
      </c>
      <c r="H485" s="357" t="s">
        <v>1116</v>
      </c>
      <c r="I485" s="352"/>
      <c r="J485" s="351"/>
      <c r="K485" s="361">
        <f t="shared" si="15"/>
        <v>0</v>
      </c>
      <c r="L485" s="361">
        <v>0</v>
      </c>
      <c r="M485" s="361"/>
      <c r="N485" s="361">
        <f t="shared" si="14"/>
        <v>0</v>
      </c>
      <c r="O485" s="361">
        <v>0</v>
      </c>
      <c r="P485" s="361"/>
    </row>
    <row r="486" spans="1:16">
      <c r="A486" s="177">
        <v>320</v>
      </c>
      <c r="B486" s="352">
        <v>100</v>
      </c>
      <c r="C486" s="352">
        <v>100</v>
      </c>
      <c r="D486" s="352">
        <v>100</v>
      </c>
      <c r="E486" s="352">
        <v>50</v>
      </c>
      <c r="F486" s="352">
        <v>5</v>
      </c>
      <c r="G486" s="373" t="s">
        <v>2791</v>
      </c>
      <c r="H486" s="356" t="s">
        <v>1117</v>
      </c>
      <c r="I486" s="352"/>
      <c r="J486" s="352"/>
      <c r="K486" s="360">
        <f t="shared" si="15"/>
        <v>0</v>
      </c>
      <c r="L486" s="360">
        <v>0</v>
      </c>
      <c r="M486" s="360"/>
      <c r="N486" s="360">
        <f t="shared" si="14"/>
        <v>0</v>
      </c>
      <c r="O486" s="360">
        <v>0</v>
      </c>
      <c r="P486" s="360"/>
    </row>
    <row r="487" spans="1:16">
      <c r="A487" s="177">
        <v>320</v>
      </c>
      <c r="B487" s="352">
        <v>100</v>
      </c>
      <c r="C487" s="352">
        <v>100</v>
      </c>
      <c r="D487" s="352">
        <v>100</v>
      </c>
      <c r="E487" s="352">
        <v>50</v>
      </c>
      <c r="F487" s="352">
        <v>10</v>
      </c>
      <c r="G487" s="373" t="s">
        <v>2792</v>
      </c>
      <c r="H487" s="356" t="s">
        <v>1118</v>
      </c>
      <c r="I487" s="352"/>
      <c r="J487" s="352"/>
      <c r="K487" s="360">
        <f t="shared" si="15"/>
        <v>0</v>
      </c>
      <c r="L487" s="360">
        <v>0</v>
      </c>
      <c r="M487" s="360"/>
      <c r="N487" s="360">
        <f t="shared" si="14"/>
        <v>0</v>
      </c>
      <c r="O487" s="360">
        <v>0</v>
      </c>
      <c r="P487" s="360"/>
    </row>
    <row r="488" spans="1:16">
      <c r="A488" s="177">
        <v>320</v>
      </c>
      <c r="B488" s="352">
        <v>100</v>
      </c>
      <c r="C488" s="352">
        <v>100</v>
      </c>
      <c r="D488" s="352">
        <v>100</v>
      </c>
      <c r="E488" s="352">
        <v>50</v>
      </c>
      <c r="F488" s="352">
        <v>15</v>
      </c>
      <c r="G488" s="373" t="s">
        <v>2793</v>
      </c>
      <c r="H488" s="356" t="s">
        <v>1119</v>
      </c>
      <c r="I488" s="352"/>
      <c r="J488" s="352"/>
      <c r="K488" s="360">
        <f t="shared" si="15"/>
        <v>0</v>
      </c>
      <c r="L488" s="360">
        <v>0</v>
      </c>
      <c r="M488" s="360"/>
      <c r="N488" s="360">
        <f t="shared" si="14"/>
        <v>29377.75</v>
      </c>
      <c r="O488" s="360">
        <v>29377.75</v>
      </c>
      <c r="P488" s="360"/>
    </row>
    <row r="489" spans="1:16">
      <c r="A489" s="177">
        <v>320</v>
      </c>
      <c r="B489" s="352">
        <v>100</v>
      </c>
      <c r="C489" s="352">
        <v>100</v>
      </c>
      <c r="D489" s="352">
        <v>100</v>
      </c>
      <c r="E489" s="352">
        <v>90</v>
      </c>
      <c r="F489" s="352">
        <v>0</v>
      </c>
      <c r="G489" s="374" t="s">
        <v>2794</v>
      </c>
      <c r="H489" s="357" t="s">
        <v>1121</v>
      </c>
      <c r="I489" s="352"/>
      <c r="J489" s="351"/>
      <c r="K489" s="361">
        <f t="shared" si="15"/>
        <v>0</v>
      </c>
      <c r="L489" s="361">
        <v>0</v>
      </c>
      <c r="M489" s="361"/>
      <c r="N489" s="361">
        <f t="shared" si="14"/>
        <v>0</v>
      </c>
      <c r="O489" s="361">
        <v>0</v>
      </c>
      <c r="P489" s="361"/>
    </row>
    <row r="490" spans="1:16">
      <c r="A490" s="177">
        <v>320</v>
      </c>
      <c r="B490" s="352">
        <v>100</v>
      </c>
      <c r="C490" s="352">
        <v>100</v>
      </c>
      <c r="D490" s="352">
        <v>100</v>
      </c>
      <c r="E490" s="352">
        <v>90</v>
      </c>
      <c r="F490" s="352">
        <v>5</v>
      </c>
      <c r="G490" s="373" t="s">
        <v>2795</v>
      </c>
      <c r="H490" s="356" t="s">
        <v>1122</v>
      </c>
      <c r="I490" s="352"/>
      <c r="J490" s="352"/>
      <c r="K490" s="360">
        <f t="shared" si="15"/>
        <v>3139743.06</v>
      </c>
      <c r="L490" s="360">
        <v>3139743.06</v>
      </c>
      <c r="M490" s="360"/>
      <c r="N490" s="360">
        <f t="shared" si="14"/>
        <v>3119652.22</v>
      </c>
      <c r="O490" s="360">
        <v>3119652.22</v>
      </c>
      <c r="P490" s="360"/>
    </row>
    <row r="491" spans="1:16">
      <c r="A491" s="177">
        <v>320</v>
      </c>
      <c r="B491" s="352">
        <v>100</v>
      </c>
      <c r="C491" s="352">
        <v>100</v>
      </c>
      <c r="D491" s="352">
        <v>200</v>
      </c>
      <c r="E491" s="352">
        <v>0</v>
      </c>
      <c r="F491" s="352">
        <v>0</v>
      </c>
      <c r="G491" s="357" t="s">
        <v>2796</v>
      </c>
      <c r="H491" s="357" t="s">
        <v>1124</v>
      </c>
      <c r="I491" s="352" t="s">
        <v>1125</v>
      </c>
      <c r="J491" s="351"/>
      <c r="K491" s="361">
        <f t="shared" si="15"/>
        <v>0</v>
      </c>
      <c r="L491" s="361">
        <v>0</v>
      </c>
      <c r="M491" s="361"/>
      <c r="N491" s="361">
        <f t="shared" si="14"/>
        <v>0</v>
      </c>
      <c r="O491" s="361">
        <v>0</v>
      </c>
      <c r="P491" s="361"/>
    </row>
    <row r="492" spans="1:16">
      <c r="A492" s="177">
        <v>320</v>
      </c>
      <c r="B492" s="352">
        <v>100</v>
      </c>
      <c r="C492" s="352">
        <v>100</v>
      </c>
      <c r="D492" s="352">
        <v>200</v>
      </c>
      <c r="E492" s="352">
        <v>10</v>
      </c>
      <c r="F492" s="352">
        <v>0</v>
      </c>
      <c r="G492" s="373" t="s">
        <v>2797</v>
      </c>
      <c r="H492" s="356" t="s">
        <v>1108</v>
      </c>
      <c r="I492" s="352"/>
      <c r="J492" s="352"/>
      <c r="K492" s="360">
        <f t="shared" si="15"/>
        <v>709428.36</v>
      </c>
      <c r="L492" s="360">
        <v>709428.36</v>
      </c>
      <c r="M492" s="360"/>
      <c r="N492" s="360">
        <f t="shared" si="14"/>
        <v>865028.68594166683</v>
      </c>
      <c r="O492" s="360">
        <v>865028.68594166683</v>
      </c>
      <c r="P492" s="360"/>
    </row>
    <row r="493" spans="1:16">
      <c r="A493" s="177">
        <v>320</v>
      </c>
      <c r="B493" s="352">
        <v>100</v>
      </c>
      <c r="C493" s="352">
        <v>100</v>
      </c>
      <c r="D493" s="352">
        <v>200</v>
      </c>
      <c r="E493" s="352">
        <v>20</v>
      </c>
      <c r="F493" s="352">
        <v>0</v>
      </c>
      <c r="G493" s="373" t="s">
        <v>2798</v>
      </c>
      <c r="H493" s="356" t="s">
        <v>1109</v>
      </c>
      <c r="I493" s="352"/>
      <c r="J493" s="352"/>
      <c r="K493" s="360">
        <f t="shared" si="15"/>
        <v>266363.77</v>
      </c>
      <c r="L493" s="360">
        <v>266363.77</v>
      </c>
      <c r="M493" s="360"/>
      <c r="N493" s="360">
        <f t="shared" si="14"/>
        <v>271673.61</v>
      </c>
      <c r="O493" s="360">
        <v>271673.61</v>
      </c>
      <c r="P493" s="360"/>
    </row>
    <row r="494" spans="1:16">
      <c r="A494" s="177">
        <v>320</v>
      </c>
      <c r="B494" s="352">
        <v>100</v>
      </c>
      <c r="C494" s="352">
        <v>100</v>
      </c>
      <c r="D494" s="352">
        <v>200</v>
      </c>
      <c r="E494" s="352">
        <v>30</v>
      </c>
      <c r="F494" s="352">
        <v>0</v>
      </c>
      <c r="G494" s="374" t="s">
        <v>2799</v>
      </c>
      <c r="H494" s="357" t="s">
        <v>1110</v>
      </c>
      <c r="I494" s="352"/>
      <c r="J494" s="351"/>
      <c r="K494" s="361">
        <f t="shared" si="15"/>
        <v>0</v>
      </c>
      <c r="L494" s="361">
        <v>0</v>
      </c>
      <c r="M494" s="361"/>
      <c r="N494" s="361">
        <f t="shared" si="14"/>
        <v>0</v>
      </c>
      <c r="O494" s="361">
        <v>0</v>
      </c>
      <c r="P494" s="361"/>
    </row>
    <row r="495" spans="1:16">
      <c r="A495" s="177">
        <v>320</v>
      </c>
      <c r="B495" s="352">
        <v>100</v>
      </c>
      <c r="C495" s="352">
        <v>100</v>
      </c>
      <c r="D495" s="352">
        <v>200</v>
      </c>
      <c r="E495" s="352">
        <v>30</v>
      </c>
      <c r="F495" s="352">
        <v>5</v>
      </c>
      <c r="G495" s="373" t="s">
        <v>2800</v>
      </c>
      <c r="H495" s="356" t="s">
        <v>1111</v>
      </c>
      <c r="I495" s="352"/>
      <c r="J495" s="352"/>
      <c r="K495" s="360">
        <f t="shared" si="15"/>
        <v>52221.68</v>
      </c>
      <c r="L495" s="360">
        <v>52221.68</v>
      </c>
      <c r="M495" s="360"/>
      <c r="N495" s="360">
        <f t="shared" si="14"/>
        <v>52221.68</v>
      </c>
      <c r="O495" s="360">
        <v>52221.68</v>
      </c>
      <c r="P495" s="360"/>
    </row>
    <row r="496" spans="1:16">
      <c r="A496" s="177">
        <v>320</v>
      </c>
      <c r="B496" s="352">
        <v>100</v>
      </c>
      <c r="C496" s="352">
        <v>100</v>
      </c>
      <c r="D496" s="352">
        <v>200</v>
      </c>
      <c r="E496" s="352">
        <v>40</v>
      </c>
      <c r="F496" s="352">
        <v>0</v>
      </c>
      <c r="G496" s="374" t="s">
        <v>2801</v>
      </c>
      <c r="H496" s="357" t="s">
        <v>1113</v>
      </c>
      <c r="I496" s="352"/>
      <c r="J496" s="351"/>
      <c r="K496" s="361">
        <f t="shared" si="15"/>
        <v>0</v>
      </c>
      <c r="L496" s="361">
        <v>0</v>
      </c>
      <c r="M496" s="361"/>
      <c r="N496" s="361">
        <f t="shared" si="14"/>
        <v>0</v>
      </c>
      <c r="O496" s="361">
        <v>0</v>
      </c>
      <c r="P496" s="361"/>
    </row>
    <row r="497" spans="1:16" ht="25.5">
      <c r="A497" s="177">
        <v>320</v>
      </c>
      <c r="B497" s="352">
        <v>100</v>
      </c>
      <c r="C497" s="352">
        <v>100</v>
      </c>
      <c r="D497" s="352">
        <v>200</v>
      </c>
      <c r="E497" s="352">
        <v>40</v>
      </c>
      <c r="F497" s="352">
        <v>5</v>
      </c>
      <c r="G497" s="373" t="s">
        <v>2802</v>
      </c>
      <c r="H497" s="356" t="s">
        <v>1114</v>
      </c>
      <c r="I497" s="352"/>
      <c r="J497" s="352"/>
      <c r="K497" s="360">
        <f t="shared" si="15"/>
        <v>51274.03</v>
      </c>
      <c r="L497" s="360">
        <v>51274.03</v>
      </c>
      <c r="M497" s="360"/>
      <c r="N497" s="360">
        <f t="shared" si="14"/>
        <v>51274.03</v>
      </c>
      <c r="O497" s="360">
        <v>51274.03</v>
      </c>
      <c r="P497" s="360"/>
    </row>
    <row r="498" spans="1:16">
      <c r="A498" s="177">
        <v>320</v>
      </c>
      <c r="B498" s="352">
        <v>100</v>
      </c>
      <c r="C498" s="352">
        <v>100</v>
      </c>
      <c r="D498" s="352">
        <v>200</v>
      </c>
      <c r="E498" s="352">
        <v>50</v>
      </c>
      <c r="F498" s="352">
        <v>0</v>
      </c>
      <c r="G498" s="374" t="s">
        <v>2803</v>
      </c>
      <c r="H498" s="357" t="s">
        <v>1116</v>
      </c>
      <c r="I498" s="352"/>
      <c r="J498" s="351"/>
      <c r="K498" s="361">
        <f t="shared" si="15"/>
        <v>0</v>
      </c>
      <c r="L498" s="361">
        <v>0</v>
      </c>
      <c r="M498" s="361"/>
      <c r="N498" s="361">
        <f t="shared" si="14"/>
        <v>0</v>
      </c>
      <c r="O498" s="361">
        <v>0</v>
      </c>
      <c r="P498" s="361"/>
    </row>
    <row r="499" spans="1:16">
      <c r="A499" s="177">
        <v>320</v>
      </c>
      <c r="B499" s="352">
        <v>100</v>
      </c>
      <c r="C499" s="352">
        <v>100</v>
      </c>
      <c r="D499" s="352">
        <v>200</v>
      </c>
      <c r="E499" s="352">
        <v>50</v>
      </c>
      <c r="F499" s="352">
        <v>5</v>
      </c>
      <c r="G499" s="373" t="s">
        <v>2804</v>
      </c>
      <c r="H499" s="356" t="s">
        <v>1117</v>
      </c>
      <c r="I499" s="352"/>
      <c r="J499" s="352"/>
      <c r="K499" s="360">
        <f t="shared" si="15"/>
        <v>0</v>
      </c>
      <c r="L499" s="360">
        <v>0</v>
      </c>
      <c r="M499" s="360"/>
      <c r="N499" s="360">
        <f t="shared" si="14"/>
        <v>0</v>
      </c>
      <c r="O499" s="360">
        <v>0</v>
      </c>
      <c r="P499" s="360"/>
    </row>
    <row r="500" spans="1:16">
      <c r="A500" s="177">
        <v>320</v>
      </c>
      <c r="B500" s="352">
        <v>100</v>
      </c>
      <c r="C500" s="352">
        <v>100</v>
      </c>
      <c r="D500" s="352">
        <v>200</v>
      </c>
      <c r="E500" s="352">
        <v>50</v>
      </c>
      <c r="F500" s="352">
        <v>10</v>
      </c>
      <c r="G500" s="373" t="s">
        <v>2805</v>
      </c>
      <c r="H500" s="356" t="s">
        <v>1118</v>
      </c>
      <c r="I500" s="352"/>
      <c r="J500" s="352"/>
      <c r="K500" s="360">
        <f t="shared" si="15"/>
        <v>0</v>
      </c>
      <c r="L500" s="360">
        <v>0</v>
      </c>
      <c r="M500" s="360"/>
      <c r="N500" s="360">
        <f t="shared" si="14"/>
        <v>0</v>
      </c>
      <c r="O500" s="360">
        <v>0</v>
      </c>
      <c r="P500" s="360"/>
    </row>
    <row r="501" spans="1:16">
      <c r="A501" s="177">
        <v>320</v>
      </c>
      <c r="B501" s="352">
        <v>100</v>
      </c>
      <c r="C501" s="352">
        <v>100</v>
      </c>
      <c r="D501" s="352">
        <v>200</v>
      </c>
      <c r="E501" s="352">
        <v>50</v>
      </c>
      <c r="F501" s="352">
        <v>15</v>
      </c>
      <c r="G501" s="373" t="s">
        <v>2806</v>
      </c>
      <c r="H501" s="356" t="s">
        <v>1119</v>
      </c>
      <c r="I501" s="352"/>
      <c r="J501" s="352"/>
      <c r="K501" s="360">
        <f t="shared" si="15"/>
        <v>0</v>
      </c>
      <c r="L501" s="360">
        <v>0</v>
      </c>
      <c r="M501" s="360"/>
      <c r="N501" s="360">
        <f t="shared" si="14"/>
        <v>8189.71</v>
      </c>
      <c r="O501" s="360">
        <v>8189.71</v>
      </c>
      <c r="P501" s="360"/>
    </row>
    <row r="502" spans="1:16">
      <c r="A502" s="177">
        <v>320</v>
      </c>
      <c r="B502" s="352">
        <v>100</v>
      </c>
      <c r="C502" s="352">
        <v>100</v>
      </c>
      <c r="D502" s="352">
        <v>200</v>
      </c>
      <c r="E502" s="352">
        <v>90</v>
      </c>
      <c r="F502" s="352">
        <v>0</v>
      </c>
      <c r="G502" s="374" t="s">
        <v>2807</v>
      </c>
      <c r="H502" s="357" t="s">
        <v>1121</v>
      </c>
      <c r="I502" s="352"/>
      <c r="J502" s="351"/>
      <c r="K502" s="361">
        <f t="shared" si="15"/>
        <v>0</v>
      </c>
      <c r="L502" s="361">
        <v>0</v>
      </c>
      <c r="M502" s="361"/>
      <c r="N502" s="361">
        <f t="shared" si="14"/>
        <v>0</v>
      </c>
      <c r="O502" s="361">
        <v>0</v>
      </c>
      <c r="P502" s="361"/>
    </row>
    <row r="503" spans="1:16">
      <c r="A503" s="177">
        <v>320</v>
      </c>
      <c r="B503" s="352">
        <v>100</v>
      </c>
      <c r="C503" s="352">
        <v>100</v>
      </c>
      <c r="D503" s="352">
        <v>200</v>
      </c>
      <c r="E503" s="352">
        <v>90</v>
      </c>
      <c r="F503" s="352">
        <v>5</v>
      </c>
      <c r="G503" s="373" t="s">
        <v>2808</v>
      </c>
      <c r="H503" s="356" t="s">
        <v>1122</v>
      </c>
      <c r="I503" s="352"/>
      <c r="J503" s="352"/>
      <c r="K503" s="360">
        <f t="shared" si="15"/>
        <v>304143.31</v>
      </c>
      <c r="L503" s="360">
        <v>304143.31</v>
      </c>
      <c r="M503" s="360"/>
      <c r="N503" s="360">
        <f t="shared" si="14"/>
        <v>384378.58</v>
      </c>
      <c r="O503" s="360">
        <v>384378.58</v>
      </c>
      <c r="P503" s="360"/>
    </row>
    <row r="504" spans="1:16">
      <c r="A504" s="177">
        <v>320</v>
      </c>
      <c r="B504" s="352">
        <v>100</v>
      </c>
      <c r="C504" s="352">
        <v>100</v>
      </c>
      <c r="D504" s="352">
        <v>300</v>
      </c>
      <c r="E504" s="352">
        <v>0</v>
      </c>
      <c r="F504" s="352">
        <v>0</v>
      </c>
      <c r="G504" s="356" t="s">
        <v>2809</v>
      </c>
      <c r="H504" s="356" t="s">
        <v>1126</v>
      </c>
      <c r="I504" s="352" t="s">
        <v>1127</v>
      </c>
      <c r="J504" s="352"/>
      <c r="K504" s="360">
        <f t="shared" si="15"/>
        <v>0</v>
      </c>
      <c r="L504" s="360">
        <v>0</v>
      </c>
      <c r="M504" s="360"/>
      <c r="N504" s="360">
        <f t="shared" si="14"/>
        <v>0</v>
      </c>
      <c r="O504" s="360">
        <v>0</v>
      </c>
      <c r="P504" s="360"/>
    </row>
    <row r="505" spans="1:16">
      <c r="A505" s="177">
        <v>320</v>
      </c>
      <c r="B505" s="352">
        <v>100</v>
      </c>
      <c r="C505" s="352">
        <v>200</v>
      </c>
      <c r="D505" s="352">
        <v>0</v>
      </c>
      <c r="E505" s="352">
        <v>0</v>
      </c>
      <c r="F505" s="352">
        <v>0</v>
      </c>
      <c r="G505" s="357" t="s">
        <v>2810</v>
      </c>
      <c r="H505" s="357" t="s">
        <v>1128</v>
      </c>
      <c r="I505" s="352" t="s">
        <v>1129</v>
      </c>
      <c r="J505" s="351"/>
      <c r="K505" s="361">
        <f t="shared" si="15"/>
        <v>0</v>
      </c>
      <c r="L505" s="361">
        <v>0</v>
      </c>
      <c r="M505" s="361"/>
      <c r="N505" s="361">
        <f t="shared" si="14"/>
        <v>0</v>
      </c>
      <c r="O505" s="361">
        <v>0</v>
      </c>
      <c r="P505" s="361"/>
    </row>
    <row r="506" spans="1:16" ht="25.5">
      <c r="A506" s="177">
        <v>320</v>
      </c>
      <c r="B506" s="352">
        <v>100</v>
      </c>
      <c r="C506" s="352">
        <v>200</v>
      </c>
      <c r="D506" s="352">
        <v>100</v>
      </c>
      <c r="E506" s="352">
        <v>0</v>
      </c>
      <c r="F506" s="352">
        <v>0</v>
      </c>
      <c r="G506" s="357" t="s">
        <v>2811</v>
      </c>
      <c r="H506" s="357" t="s">
        <v>1130</v>
      </c>
      <c r="I506" s="352" t="s">
        <v>1131</v>
      </c>
      <c r="J506" s="351"/>
      <c r="K506" s="361">
        <f t="shared" si="15"/>
        <v>0</v>
      </c>
      <c r="L506" s="361">
        <v>0</v>
      </c>
      <c r="M506" s="361"/>
      <c r="N506" s="361">
        <f t="shared" si="14"/>
        <v>0</v>
      </c>
      <c r="O506" s="361">
        <v>0</v>
      </c>
      <c r="P506" s="361"/>
    </row>
    <row r="507" spans="1:16">
      <c r="A507" s="177">
        <v>320</v>
      </c>
      <c r="B507" s="352">
        <v>100</v>
      </c>
      <c r="C507" s="352">
        <v>200</v>
      </c>
      <c r="D507" s="352">
        <v>100</v>
      </c>
      <c r="E507" s="352">
        <v>10</v>
      </c>
      <c r="F507" s="352">
        <v>0</v>
      </c>
      <c r="G507" s="373" t="s">
        <v>2812</v>
      </c>
      <c r="H507" s="356" t="s">
        <v>1108</v>
      </c>
      <c r="I507" s="352"/>
      <c r="J507" s="352"/>
      <c r="K507" s="360">
        <f t="shared" si="15"/>
        <v>1306489.5</v>
      </c>
      <c r="L507" s="360">
        <v>1306489.5</v>
      </c>
      <c r="M507" s="360"/>
      <c r="N507" s="360">
        <f t="shared" si="14"/>
        <v>1215680.79</v>
      </c>
      <c r="O507" s="360">
        <v>1215680.79</v>
      </c>
      <c r="P507" s="360"/>
    </row>
    <row r="508" spans="1:16">
      <c r="A508" s="177">
        <v>320</v>
      </c>
      <c r="B508" s="352">
        <v>100</v>
      </c>
      <c r="C508" s="352">
        <v>200</v>
      </c>
      <c r="D508" s="352">
        <v>100</v>
      </c>
      <c r="E508" s="352">
        <v>20</v>
      </c>
      <c r="F508" s="352">
        <v>0</v>
      </c>
      <c r="G508" s="373" t="s">
        <v>2813</v>
      </c>
      <c r="H508" s="356" t="s">
        <v>1109</v>
      </c>
      <c r="I508" s="352"/>
      <c r="J508" s="352"/>
      <c r="K508" s="360">
        <f t="shared" si="15"/>
        <v>399545.66</v>
      </c>
      <c r="L508" s="360">
        <v>399545.66</v>
      </c>
      <c r="M508" s="360"/>
      <c r="N508" s="360">
        <f t="shared" si="14"/>
        <v>407510.42</v>
      </c>
      <c r="O508" s="360">
        <v>407510.42</v>
      </c>
      <c r="P508" s="360"/>
    </row>
    <row r="509" spans="1:16">
      <c r="A509" s="177">
        <v>320</v>
      </c>
      <c r="B509" s="352">
        <v>100</v>
      </c>
      <c r="C509" s="352">
        <v>200</v>
      </c>
      <c r="D509" s="352">
        <v>100</v>
      </c>
      <c r="E509" s="352">
        <v>30</v>
      </c>
      <c r="F509" s="352">
        <v>0</v>
      </c>
      <c r="G509" s="373" t="s">
        <v>2814</v>
      </c>
      <c r="H509" s="356" t="s">
        <v>1132</v>
      </c>
      <c r="I509" s="352"/>
      <c r="J509" s="352"/>
      <c r="K509" s="360">
        <f t="shared" si="15"/>
        <v>78332.52</v>
      </c>
      <c r="L509" s="360">
        <v>78332.52</v>
      </c>
      <c r="M509" s="360"/>
      <c r="N509" s="360">
        <f t="shared" si="14"/>
        <v>78332.52</v>
      </c>
      <c r="O509" s="360">
        <v>78332.52</v>
      </c>
      <c r="P509" s="360"/>
    </row>
    <row r="510" spans="1:16">
      <c r="A510" s="177">
        <v>320</v>
      </c>
      <c r="B510" s="352">
        <v>100</v>
      </c>
      <c r="C510" s="352">
        <v>200</v>
      </c>
      <c r="D510" s="352">
        <v>100</v>
      </c>
      <c r="E510" s="352">
        <v>40</v>
      </c>
      <c r="F510" s="352">
        <v>0</v>
      </c>
      <c r="G510" s="373" t="s">
        <v>2815</v>
      </c>
      <c r="H510" s="356" t="s">
        <v>1133</v>
      </c>
      <c r="I510" s="352"/>
      <c r="J510" s="352"/>
      <c r="K510" s="360">
        <f t="shared" si="15"/>
        <v>76911.05</v>
      </c>
      <c r="L510" s="360">
        <v>76911.05</v>
      </c>
      <c r="M510" s="360"/>
      <c r="N510" s="360">
        <f t="shared" si="14"/>
        <v>76911.05</v>
      </c>
      <c r="O510" s="360">
        <v>76911.05</v>
      </c>
      <c r="P510" s="360"/>
    </row>
    <row r="511" spans="1:16">
      <c r="A511" s="177">
        <v>320</v>
      </c>
      <c r="B511" s="352">
        <v>100</v>
      </c>
      <c r="C511" s="352">
        <v>200</v>
      </c>
      <c r="D511" s="352">
        <v>100</v>
      </c>
      <c r="E511" s="352">
        <v>50</v>
      </c>
      <c r="F511" s="352">
        <v>0</v>
      </c>
      <c r="G511" s="374" t="s">
        <v>2816</v>
      </c>
      <c r="H511" s="357" t="s">
        <v>1134</v>
      </c>
      <c r="I511" s="352"/>
      <c r="J511" s="351"/>
      <c r="K511" s="361">
        <f t="shared" si="15"/>
        <v>0</v>
      </c>
      <c r="L511" s="361">
        <v>0</v>
      </c>
      <c r="M511" s="361"/>
      <c r="N511" s="361">
        <f t="shared" si="14"/>
        <v>0</v>
      </c>
      <c r="O511" s="361">
        <v>0</v>
      </c>
      <c r="P511" s="361"/>
    </row>
    <row r="512" spans="1:16">
      <c r="A512" s="177">
        <v>320</v>
      </c>
      <c r="B512" s="352">
        <v>100</v>
      </c>
      <c r="C512" s="352">
        <v>200</v>
      </c>
      <c r="D512" s="352">
        <v>100</v>
      </c>
      <c r="E512" s="352">
        <v>50</v>
      </c>
      <c r="F512" s="352">
        <v>5</v>
      </c>
      <c r="G512" s="373" t="s">
        <v>2817</v>
      </c>
      <c r="H512" s="356" t="s">
        <v>1117</v>
      </c>
      <c r="I512" s="352"/>
      <c r="J512" s="352"/>
      <c r="K512" s="360">
        <f t="shared" si="15"/>
        <v>0</v>
      </c>
      <c r="L512" s="360">
        <v>0</v>
      </c>
      <c r="M512" s="360"/>
      <c r="N512" s="360">
        <f t="shared" si="14"/>
        <v>0</v>
      </c>
      <c r="O512" s="360">
        <v>0</v>
      </c>
      <c r="P512" s="360"/>
    </row>
    <row r="513" spans="1:16">
      <c r="A513" s="177">
        <v>320</v>
      </c>
      <c r="B513" s="352">
        <v>100</v>
      </c>
      <c r="C513" s="352">
        <v>200</v>
      </c>
      <c r="D513" s="352">
        <v>100</v>
      </c>
      <c r="E513" s="352">
        <v>50</v>
      </c>
      <c r="F513" s="352">
        <v>10</v>
      </c>
      <c r="G513" s="373" t="s">
        <v>2818</v>
      </c>
      <c r="H513" s="356" t="s">
        <v>1118</v>
      </c>
      <c r="I513" s="352"/>
      <c r="J513" s="352"/>
      <c r="K513" s="360">
        <f t="shared" si="15"/>
        <v>0</v>
      </c>
      <c r="L513" s="360">
        <v>0</v>
      </c>
      <c r="M513" s="360"/>
      <c r="N513" s="360">
        <f t="shared" si="14"/>
        <v>0</v>
      </c>
      <c r="O513" s="360">
        <v>0</v>
      </c>
      <c r="P513" s="360"/>
    </row>
    <row r="514" spans="1:16">
      <c r="A514" s="177">
        <v>320</v>
      </c>
      <c r="B514" s="352">
        <v>100</v>
      </c>
      <c r="C514" s="352">
        <v>200</v>
      </c>
      <c r="D514" s="352">
        <v>100</v>
      </c>
      <c r="E514" s="352">
        <v>50</v>
      </c>
      <c r="F514" s="352">
        <v>15</v>
      </c>
      <c r="G514" s="373" t="s">
        <v>2819</v>
      </c>
      <c r="H514" s="356" t="s">
        <v>1135</v>
      </c>
      <c r="I514" s="352"/>
      <c r="J514" s="352"/>
      <c r="K514" s="360">
        <f t="shared" si="15"/>
        <v>0</v>
      </c>
      <c r="L514" s="360">
        <v>0</v>
      </c>
      <c r="M514" s="360"/>
      <c r="N514" s="360">
        <f t="shared" si="14"/>
        <v>2342.42</v>
      </c>
      <c r="O514" s="360">
        <v>2342.42</v>
      </c>
      <c r="P514" s="360"/>
    </row>
    <row r="515" spans="1:16">
      <c r="A515" s="177">
        <v>320</v>
      </c>
      <c r="B515" s="352">
        <v>100</v>
      </c>
      <c r="C515" s="352">
        <v>200</v>
      </c>
      <c r="D515" s="352">
        <v>100</v>
      </c>
      <c r="E515" s="352">
        <v>90</v>
      </c>
      <c r="F515" s="352">
        <v>0</v>
      </c>
      <c r="G515" s="373" t="s">
        <v>2820</v>
      </c>
      <c r="H515" s="356" t="s">
        <v>1136</v>
      </c>
      <c r="I515" s="352"/>
      <c r="J515" s="352"/>
      <c r="K515" s="360">
        <f t="shared" si="15"/>
        <v>524508.35</v>
      </c>
      <c r="L515" s="360">
        <v>524508.35</v>
      </c>
      <c r="M515" s="360"/>
      <c r="N515" s="360">
        <f t="shared" si="14"/>
        <v>520877.33</v>
      </c>
      <c r="O515" s="360">
        <v>520877.33</v>
      </c>
      <c r="P515" s="360"/>
    </row>
    <row r="516" spans="1:16" ht="25.5">
      <c r="A516" s="177">
        <v>320</v>
      </c>
      <c r="B516" s="352">
        <v>100</v>
      </c>
      <c r="C516" s="352">
        <v>200</v>
      </c>
      <c r="D516" s="352">
        <v>200</v>
      </c>
      <c r="E516" s="352">
        <v>0</v>
      </c>
      <c r="F516" s="352">
        <v>0</v>
      </c>
      <c r="G516" s="357" t="s">
        <v>2821</v>
      </c>
      <c r="H516" s="357" t="s">
        <v>1137</v>
      </c>
      <c r="I516" s="352" t="s">
        <v>1138</v>
      </c>
      <c r="J516" s="351"/>
      <c r="K516" s="361">
        <f t="shared" si="15"/>
        <v>0</v>
      </c>
      <c r="L516" s="361">
        <v>0</v>
      </c>
      <c r="M516" s="361"/>
      <c r="N516" s="361">
        <f t="shared" si="14"/>
        <v>0</v>
      </c>
      <c r="O516" s="361">
        <v>0</v>
      </c>
      <c r="P516" s="361"/>
    </row>
    <row r="517" spans="1:16">
      <c r="A517" s="177">
        <v>320</v>
      </c>
      <c r="B517" s="352">
        <v>100</v>
      </c>
      <c r="C517" s="352">
        <v>200</v>
      </c>
      <c r="D517" s="352">
        <v>200</v>
      </c>
      <c r="E517" s="352">
        <v>10</v>
      </c>
      <c r="F517" s="352">
        <v>0</v>
      </c>
      <c r="G517" s="373" t="s">
        <v>2822</v>
      </c>
      <c r="H517" s="356" t="s">
        <v>1108</v>
      </c>
      <c r="I517" s="352"/>
      <c r="J517" s="352"/>
      <c r="K517" s="360">
        <f t="shared" si="15"/>
        <v>48602.879999999997</v>
      </c>
      <c r="L517" s="360">
        <v>48602.879999999997</v>
      </c>
      <c r="M517" s="360"/>
      <c r="N517" s="360">
        <f t="shared" si="14"/>
        <v>82938.289999999994</v>
      </c>
      <c r="O517" s="360">
        <v>82938.289999999994</v>
      </c>
      <c r="P517" s="360"/>
    </row>
    <row r="518" spans="1:16">
      <c r="A518" s="177">
        <v>320</v>
      </c>
      <c r="B518" s="352">
        <v>100</v>
      </c>
      <c r="C518" s="352">
        <v>200</v>
      </c>
      <c r="D518" s="352">
        <v>200</v>
      </c>
      <c r="E518" s="352">
        <v>20</v>
      </c>
      <c r="F518" s="352">
        <v>0</v>
      </c>
      <c r="G518" s="373" t="s">
        <v>2823</v>
      </c>
      <c r="H518" s="356" t="s">
        <v>1109</v>
      </c>
      <c r="I518" s="352"/>
      <c r="J518" s="352"/>
      <c r="K518" s="360">
        <f t="shared" si="15"/>
        <v>66590.94</v>
      </c>
      <c r="L518" s="360">
        <v>66590.94</v>
      </c>
      <c r="M518" s="360"/>
      <c r="N518" s="360">
        <f t="shared" ref="N518:N566" si="16">+O518+P518</f>
        <v>67918.399999999994</v>
      </c>
      <c r="O518" s="360">
        <v>67918.399999999994</v>
      </c>
      <c r="P518" s="360"/>
    </row>
    <row r="519" spans="1:16">
      <c r="A519" s="177">
        <v>320</v>
      </c>
      <c r="B519" s="352">
        <v>100</v>
      </c>
      <c r="C519" s="352">
        <v>200</v>
      </c>
      <c r="D519" s="352">
        <v>200</v>
      </c>
      <c r="E519" s="352">
        <v>30</v>
      </c>
      <c r="F519" s="352">
        <v>0</v>
      </c>
      <c r="G519" s="373" t="s">
        <v>2824</v>
      </c>
      <c r="H519" s="356" t="s">
        <v>1132</v>
      </c>
      <c r="I519" s="352"/>
      <c r="J519" s="352"/>
      <c r="K519" s="360">
        <f t="shared" ref="K519:K608" si="17">+L519+M519</f>
        <v>13055.42</v>
      </c>
      <c r="L519" s="360">
        <v>13055.42</v>
      </c>
      <c r="M519" s="360"/>
      <c r="N519" s="360">
        <f t="shared" si="16"/>
        <v>13055.42</v>
      </c>
      <c r="O519" s="360">
        <v>13055.42</v>
      </c>
      <c r="P519" s="360"/>
    </row>
    <row r="520" spans="1:16">
      <c r="A520" s="177">
        <v>320</v>
      </c>
      <c r="B520" s="352">
        <v>100</v>
      </c>
      <c r="C520" s="352">
        <v>200</v>
      </c>
      <c r="D520" s="352">
        <v>200</v>
      </c>
      <c r="E520" s="352">
        <v>40</v>
      </c>
      <c r="F520" s="352">
        <v>0</v>
      </c>
      <c r="G520" s="373" t="s">
        <v>2825</v>
      </c>
      <c r="H520" s="356" t="s">
        <v>1133</v>
      </c>
      <c r="I520" s="352"/>
      <c r="J520" s="352"/>
      <c r="K520" s="360">
        <f t="shared" si="17"/>
        <v>12818.51</v>
      </c>
      <c r="L520" s="360">
        <v>12818.51</v>
      </c>
      <c r="M520" s="360"/>
      <c r="N520" s="360">
        <f t="shared" si="16"/>
        <v>12818.51</v>
      </c>
      <c r="O520" s="360">
        <v>12818.51</v>
      </c>
      <c r="P520" s="360"/>
    </row>
    <row r="521" spans="1:16">
      <c r="A521" s="177">
        <v>320</v>
      </c>
      <c r="B521" s="352">
        <v>100</v>
      </c>
      <c r="C521" s="352">
        <v>200</v>
      </c>
      <c r="D521" s="352">
        <v>200</v>
      </c>
      <c r="E521" s="352">
        <v>50</v>
      </c>
      <c r="F521" s="352">
        <v>0</v>
      </c>
      <c r="G521" s="374" t="s">
        <v>2826</v>
      </c>
      <c r="H521" s="357" t="s">
        <v>1134</v>
      </c>
      <c r="I521" s="352"/>
      <c r="J521" s="351"/>
      <c r="K521" s="361">
        <f t="shared" si="17"/>
        <v>0</v>
      </c>
      <c r="L521" s="361">
        <v>0</v>
      </c>
      <c r="M521" s="361"/>
      <c r="N521" s="361">
        <f t="shared" si="16"/>
        <v>0</v>
      </c>
      <c r="O521" s="361">
        <v>0</v>
      </c>
      <c r="P521" s="361"/>
    </row>
    <row r="522" spans="1:16">
      <c r="A522" s="177">
        <v>320</v>
      </c>
      <c r="B522" s="352">
        <v>100</v>
      </c>
      <c r="C522" s="352">
        <v>200</v>
      </c>
      <c r="D522" s="352">
        <v>200</v>
      </c>
      <c r="E522" s="352">
        <v>50</v>
      </c>
      <c r="F522" s="352">
        <v>5</v>
      </c>
      <c r="G522" s="373" t="s">
        <v>2827</v>
      </c>
      <c r="H522" s="356" t="s">
        <v>1117</v>
      </c>
      <c r="I522" s="352"/>
      <c r="J522" s="352"/>
      <c r="K522" s="360">
        <f t="shared" si="17"/>
        <v>0</v>
      </c>
      <c r="L522" s="360">
        <v>0</v>
      </c>
      <c r="M522" s="360"/>
      <c r="N522" s="360">
        <f t="shared" si="16"/>
        <v>0</v>
      </c>
      <c r="O522" s="360">
        <v>0</v>
      </c>
      <c r="P522" s="360"/>
    </row>
    <row r="523" spans="1:16">
      <c r="A523" s="177">
        <v>320</v>
      </c>
      <c r="B523" s="352">
        <v>100</v>
      </c>
      <c r="C523" s="352">
        <v>200</v>
      </c>
      <c r="D523" s="352">
        <v>200</v>
      </c>
      <c r="E523" s="352">
        <v>50</v>
      </c>
      <c r="F523" s="352">
        <v>10</v>
      </c>
      <c r="G523" s="373" t="s">
        <v>2828</v>
      </c>
      <c r="H523" s="356" t="s">
        <v>1118</v>
      </c>
      <c r="I523" s="352"/>
      <c r="J523" s="352"/>
      <c r="K523" s="360">
        <f t="shared" si="17"/>
        <v>0</v>
      </c>
      <c r="L523" s="360">
        <v>0</v>
      </c>
      <c r="M523" s="360"/>
      <c r="N523" s="360">
        <f t="shared" si="16"/>
        <v>0</v>
      </c>
      <c r="O523" s="360">
        <v>0</v>
      </c>
      <c r="P523" s="360"/>
    </row>
    <row r="524" spans="1:16">
      <c r="A524" s="177">
        <v>320</v>
      </c>
      <c r="B524" s="352">
        <v>100</v>
      </c>
      <c r="C524" s="352">
        <v>200</v>
      </c>
      <c r="D524" s="352">
        <v>200</v>
      </c>
      <c r="E524" s="352">
        <v>50</v>
      </c>
      <c r="F524" s="352">
        <v>15</v>
      </c>
      <c r="G524" s="373" t="s">
        <v>2829</v>
      </c>
      <c r="H524" s="356" t="s">
        <v>1135</v>
      </c>
      <c r="I524" s="352"/>
      <c r="J524" s="352"/>
      <c r="K524" s="360">
        <f t="shared" si="17"/>
        <v>0</v>
      </c>
      <c r="L524" s="360">
        <v>0</v>
      </c>
      <c r="M524" s="360"/>
      <c r="N524" s="360">
        <f t="shared" si="16"/>
        <v>9234</v>
      </c>
      <c r="O524" s="360">
        <v>9234</v>
      </c>
      <c r="P524" s="360"/>
    </row>
    <row r="525" spans="1:16">
      <c r="A525" s="177">
        <v>320</v>
      </c>
      <c r="B525" s="352">
        <v>100</v>
      </c>
      <c r="C525" s="352">
        <v>200</v>
      </c>
      <c r="D525" s="352">
        <v>200</v>
      </c>
      <c r="E525" s="352">
        <v>90</v>
      </c>
      <c r="F525" s="352">
        <v>0</v>
      </c>
      <c r="G525" s="373" t="s">
        <v>2830</v>
      </c>
      <c r="H525" s="356" t="s">
        <v>1136</v>
      </c>
      <c r="I525" s="352"/>
      <c r="J525" s="352"/>
      <c r="K525" s="360">
        <f t="shared" si="17"/>
        <v>39752.89</v>
      </c>
      <c r="L525" s="360">
        <v>39752.89</v>
      </c>
      <c r="M525" s="360"/>
      <c r="N525" s="360">
        <f t="shared" si="16"/>
        <v>56347.29</v>
      </c>
      <c r="O525" s="360">
        <v>56347.29</v>
      </c>
      <c r="P525" s="360"/>
    </row>
    <row r="526" spans="1:16">
      <c r="A526" s="177">
        <v>320</v>
      </c>
      <c r="B526" s="352">
        <v>100</v>
      </c>
      <c r="C526" s="352">
        <v>200</v>
      </c>
      <c r="D526" s="352">
        <v>300</v>
      </c>
      <c r="E526" s="352">
        <v>0</v>
      </c>
      <c r="F526" s="352">
        <v>0</v>
      </c>
      <c r="G526" s="356" t="s">
        <v>2831</v>
      </c>
      <c r="H526" s="356" t="s">
        <v>1126</v>
      </c>
      <c r="I526" s="352" t="s">
        <v>1139</v>
      </c>
      <c r="J526" s="352"/>
      <c r="K526" s="360">
        <f t="shared" si="17"/>
        <v>0</v>
      </c>
      <c r="L526" s="360">
        <v>0</v>
      </c>
      <c r="M526" s="360"/>
      <c r="N526" s="360">
        <f t="shared" si="16"/>
        <v>0</v>
      </c>
      <c r="O526" s="360">
        <v>0</v>
      </c>
      <c r="P526" s="360"/>
    </row>
    <row r="527" spans="1:16">
      <c r="A527" s="177">
        <v>320</v>
      </c>
      <c r="B527" s="352">
        <v>200</v>
      </c>
      <c r="C527" s="352">
        <v>0</v>
      </c>
      <c r="D527" s="352">
        <v>0</v>
      </c>
      <c r="E527" s="352">
        <v>0</v>
      </c>
      <c r="F527" s="352">
        <v>0</v>
      </c>
      <c r="G527" s="357" t="s">
        <v>2832</v>
      </c>
      <c r="H527" s="357" t="s">
        <v>1140</v>
      </c>
      <c r="I527" s="352" t="s">
        <v>1141</v>
      </c>
      <c r="J527" s="351"/>
      <c r="K527" s="361">
        <f t="shared" si="17"/>
        <v>0</v>
      </c>
      <c r="L527" s="361">
        <v>0</v>
      </c>
      <c r="M527" s="361"/>
      <c r="N527" s="361">
        <f t="shared" si="16"/>
        <v>0</v>
      </c>
      <c r="O527" s="361">
        <v>0</v>
      </c>
      <c r="P527" s="361"/>
    </row>
    <row r="528" spans="1:16" ht="25.5">
      <c r="A528" s="177">
        <v>320</v>
      </c>
      <c r="B528" s="352">
        <v>200</v>
      </c>
      <c r="C528" s="352">
        <v>100</v>
      </c>
      <c r="D528" s="352">
        <v>0</v>
      </c>
      <c r="E528" s="352">
        <v>0</v>
      </c>
      <c r="F528" s="352">
        <v>0</v>
      </c>
      <c r="G528" s="357" t="s">
        <v>2833</v>
      </c>
      <c r="H528" s="357" t="s">
        <v>1142</v>
      </c>
      <c r="I528" s="352" t="s">
        <v>1143</v>
      </c>
      <c r="J528" s="351"/>
      <c r="K528" s="361">
        <f t="shared" si="17"/>
        <v>0</v>
      </c>
      <c r="L528" s="361">
        <v>0</v>
      </c>
      <c r="M528" s="361"/>
      <c r="N528" s="361">
        <f t="shared" si="16"/>
        <v>0</v>
      </c>
      <c r="O528" s="361">
        <v>0</v>
      </c>
      <c r="P528" s="361"/>
    </row>
    <row r="529" spans="1:16">
      <c r="A529" s="177">
        <v>320</v>
      </c>
      <c r="B529" s="352">
        <v>200</v>
      </c>
      <c r="C529" s="352">
        <v>100</v>
      </c>
      <c r="D529" s="352">
        <v>100</v>
      </c>
      <c r="E529" s="352">
        <v>0</v>
      </c>
      <c r="F529" s="352">
        <v>0</v>
      </c>
      <c r="G529" s="373" t="s">
        <v>2834</v>
      </c>
      <c r="H529" s="356" t="s">
        <v>1108</v>
      </c>
      <c r="I529" s="352"/>
      <c r="J529" s="352"/>
      <c r="K529" s="360">
        <f t="shared" si="17"/>
        <v>9331558.5299999993</v>
      </c>
      <c r="L529" s="360">
        <v>9331558.5299999993</v>
      </c>
      <c r="M529" s="360"/>
      <c r="N529" s="360">
        <f t="shared" si="16"/>
        <v>9262212.1500000004</v>
      </c>
      <c r="O529" s="360">
        <v>9262212.1500000004</v>
      </c>
      <c r="P529" s="360"/>
    </row>
    <row r="530" spans="1:16">
      <c r="A530" s="177">
        <v>320</v>
      </c>
      <c r="B530" s="352">
        <v>200</v>
      </c>
      <c r="C530" s="352">
        <v>100</v>
      </c>
      <c r="D530" s="352">
        <v>200</v>
      </c>
      <c r="E530" s="352">
        <v>0</v>
      </c>
      <c r="F530" s="352">
        <v>0</v>
      </c>
      <c r="G530" s="373" t="s">
        <v>2835</v>
      </c>
      <c r="H530" s="356" t="s">
        <v>1144</v>
      </c>
      <c r="I530" s="352"/>
      <c r="J530" s="352"/>
      <c r="K530" s="360">
        <f t="shared" si="17"/>
        <v>67523.41</v>
      </c>
      <c r="L530" s="360">
        <v>67523.41</v>
      </c>
      <c r="M530" s="360"/>
      <c r="N530" s="360">
        <f t="shared" si="16"/>
        <v>67523.41</v>
      </c>
      <c r="O530" s="360">
        <v>67523.41</v>
      </c>
      <c r="P530" s="360"/>
    </row>
    <row r="531" spans="1:16">
      <c r="A531" s="177">
        <v>320</v>
      </c>
      <c r="B531" s="352">
        <v>200</v>
      </c>
      <c r="C531" s="352">
        <v>100</v>
      </c>
      <c r="D531" s="352">
        <v>300</v>
      </c>
      <c r="E531" s="352">
        <v>0</v>
      </c>
      <c r="F531" s="352">
        <v>0</v>
      </c>
      <c r="G531" s="373" t="s">
        <v>2836</v>
      </c>
      <c r="H531" s="356" t="s">
        <v>1145</v>
      </c>
      <c r="I531" s="352"/>
      <c r="J531" s="352"/>
      <c r="K531" s="360">
        <f t="shared" si="17"/>
        <v>129597.08</v>
      </c>
      <c r="L531" s="360">
        <v>129597.08</v>
      </c>
      <c r="M531" s="360"/>
      <c r="N531" s="360">
        <f t="shared" si="16"/>
        <v>129597.08</v>
      </c>
      <c r="O531" s="360">
        <v>129597.08</v>
      </c>
      <c r="P531" s="360"/>
    </row>
    <row r="532" spans="1:16">
      <c r="A532" s="177">
        <v>320</v>
      </c>
      <c r="B532" s="352">
        <v>200</v>
      </c>
      <c r="C532" s="352">
        <v>100</v>
      </c>
      <c r="D532" s="352">
        <v>301</v>
      </c>
      <c r="E532" s="352">
        <v>0</v>
      </c>
      <c r="F532" s="352">
        <v>0</v>
      </c>
      <c r="G532" s="373" t="s">
        <v>2265</v>
      </c>
      <c r="H532" s="356" t="s">
        <v>2266</v>
      </c>
      <c r="I532" s="352"/>
      <c r="J532" s="352"/>
      <c r="K532" s="360">
        <f t="shared" si="17"/>
        <v>397659.81</v>
      </c>
      <c r="L532" s="360">
        <v>397659.81</v>
      </c>
      <c r="M532" s="360"/>
      <c r="N532" s="360">
        <f t="shared" si="16"/>
        <v>397659.81</v>
      </c>
      <c r="O532" s="360">
        <v>397659.81</v>
      </c>
      <c r="P532" s="360"/>
    </row>
    <row r="533" spans="1:16">
      <c r="A533" s="177">
        <v>320</v>
      </c>
      <c r="B533" s="352">
        <v>200</v>
      </c>
      <c r="C533" s="352">
        <v>100</v>
      </c>
      <c r="D533" s="352">
        <v>302</v>
      </c>
      <c r="E533" s="352">
        <v>0</v>
      </c>
      <c r="F533" s="352">
        <v>0</v>
      </c>
      <c r="G533" s="373" t="s">
        <v>2267</v>
      </c>
      <c r="H533" s="356" t="s">
        <v>2268</v>
      </c>
      <c r="I533" s="352"/>
      <c r="J533" s="352"/>
      <c r="K533" s="360">
        <f t="shared" si="17"/>
        <v>893217.89</v>
      </c>
      <c r="L533" s="360">
        <v>893217.89</v>
      </c>
      <c r="M533" s="360"/>
      <c r="N533" s="360">
        <f t="shared" si="16"/>
        <v>893217.89</v>
      </c>
      <c r="O533" s="360">
        <v>893217.89</v>
      </c>
      <c r="P533" s="360"/>
    </row>
    <row r="534" spans="1:16">
      <c r="A534" s="177">
        <v>320</v>
      </c>
      <c r="B534" s="352">
        <v>200</v>
      </c>
      <c r="C534" s="352">
        <v>100</v>
      </c>
      <c r="D534" s="352">
        <v>400</v>
      </c>
      <c r="E534" s="352">
        <v>0</v>
      </c>
      <c r="F534" s="352">
        <v>0</v>
      </c>
      <c r="G534" s="373" t="s">
        <v>2837</v>
      </c>
      <c r="H534" s="356" t="s">
        <v>1146</v>
      </c>
      <c r="I534" s="352"/>
      <c r="J534" s="352"/>
      <c r="K534" s="360">
        <f t="shared" si="17"/>
        <v>624540.84</v>
      </c>
      <c r="L534" s="360">
        <v>624540.84</v>
      </c>
      <c r="M534" s="360"/>
      <c r="N534" s="360">
        <f t="shared" si="16"/>
        <v>624540.84</v>
      </c>
      <c r="O534" s="360">
        <v>624540.84</v>
      </c>
      <c r="P534" s="360"/>
    </row>
    <row r="535" spans="1:16">
      <c r="A535" s="177">
        <v>320</v>
      </c>
      <c r="B535" s="352">
        <v>200</v>
      </c>
      <c r="C535" s="352">
        <v>100</v>
      </c>
      <c r="D535" s="352">
        <v>500</v>
      </c>
      <c r="E535" s="352">
        <v>0</v>
      </c>
      <c r="F535" s="352">
        <v>0</v>
      </c>
      <c r="G535" s="373" t="s">
        <v>2838</v>
      </c>
      <c r="H535" s="356" t="s">
        <v>1133</v>
      </c>
      <c r="I535" s="352"/>
      <c r="J535" s="352"/>
      <c r="K535" s="360">
        <f t="shared" si="17"/>
        <v>559248.67000000004</v>
      </c>
      <c r="L535" s="360">
        <v>559248.67000000004</v>
      </c>
      <c r="M535" s="360"/>
      <c r="N535" s="360">
        <f t="shared" si="16"/>
        <v>697329.44</v>
      </c>
      <c r="O535" s="360">
        <v>697329.44</v>
      </c>
      <c r="P535" s="360"/>
    </row>
    <row r="536" spans="1:16">
      <c r="A536" s="177">
        <v>320</v>
      </c>
      <c r="B536" s="352">
        <v>200</v>
      </c>
      <c r="C536" s="352">
        <v>100</v>
      </c>
      <c r="D536" s="352">
        <v>600</v>
      </c>
      <c r="E536" s="352">
        <v>0</v>
      </c>
      <c r="F536" s="352">
        <v>0</v>
      </c>
      <c r="G536" s="374" t="s">
        <v>2839</v>
      </c>
      <c r="H536" s="357" t="s">
        <v>1116</v>
      </c>
      <c r="I536" s="352"/>
      <c r="J536" s="352"/>
      <c r="K536" s="360">
        <f t="shared" si="17"/>
        <v>0</v>
      </c>
      <c r="L536" s="360">
        <v>0</v>
      </c>
      <c r="M536" s="360"/>
      <c r="N536" s="360">
        <f t="shared" si="16"/>
        <v>0</v>
      </c>
      <c r="O536" s="360">
        <v>0</v>
      </c>
      <c r="P536" s="360"/>
    </row>
    <row r="537" spans="1:16">
      <c r="A537" s="177">
        <v>320</v>
      </c>
      <c r="B537" s="352">
        <v>200</v>
      </c>
      <c r="C537" s="352">
        <v>100</v>
      </c>
      <c r="D537" s="352">
        <v>600</v>
      </c>
      <c r="E537" s="352">
        <v>5</v>
      </c>
      <c r="F537" s="352">
        <v>0</v>
      </c>
      <c r="G537" s="373" t="s">
        <v>2840</v>
      </c>
      <c r="H537" s="356" t="s">
        <v>1117</v>
      </c>
      <c r="I537" s="352"/>
      <c r="J537" s="352"/>
      <c r="K537" s="360">
        <f t="shared" si="17"/>
        <v>0</v>
      </c>
      <c r="L537" s="360">
        <v>0</v>
      </c>
      <c r="M537" s="360"/>
      <c r="N537" s="360">
        <f t="shared" si="16"/>
        <v>0</v>
      </c>
      <c r="O537" s="360">
        <v>0</v>
      </c>
      <c r="P537" s="360"/>
    </row>
    <row r="538" spans="1:16">
      <c r="A538" s="177">
        <v>320</v>
      </c>
      <c r="B538" s="352">
        <v>200</v>
      </c>
      <c r="C538" s="352">
        <v>100</v>
      </c>
      <c r="D538" s="352">
        <v>600</v>
      </c>
      <c r="E538" s="352">
        <v>10</v>
      </c>
      <c r="F538" s="352">
        <v>0</v>
      </c>
      <c r="G538" s="373" t="s">
        <v>2841</v>
      </c>
      <c r="H538" s="356" t="s">
        <v>1118</v>
      </c>
      <c r="I538" s="352"/>
      <c r="J538" s="352"/>
      <c r="K538" s="360">
        <f t="shared" si="17"/>
        <v>0</v>
      </c>
      <c r="L538" s="360">
        <v>0</v>
      </c>
      <c r="M538" s="360"/>
      <c r="N538" s="360">
        <f t="shared" si="16"/>
        <v>0</v>
      </c>
      <c r="O538" s="360">
        <v>0</v>
      </c>
      <c r="P538" s="360"/>
    </row>
    <row r="539" spans="1:16">
      <c r="A539" s="177">
        <v>320</v>
      </c>
      <c r="B539" s="352">
        <v>200</v>
      </c>
      <c r="C539" s="352">
        <v>100</v>
      </c>
      <c r="D539" s="352">
        <v>600</v>
      </c>
      <c r="E539" s="352">
        <v>15</v>
      </c>
      <c r="F539" s="352">
        <v>0</v>
      </c>
      <c r="G539" s="373" t="s">
        <v>2842</v>
      </c>
      <c r="H539" s="356" t="s">
        <v>1147</v>
      </c>
      <c r="I539" s="352"/>
      <c r="J539" s="352"/>
      <c r="K539" s="360">
        <f t="shared" si="17"/>
        <v>0</v>
      </c>
      <c r="L539" s="360">
        <v>0</v>
      </c>
      <c r="M539" s="360"/>
      <c r="N539" s="360">
        <f t="shared" si="16"/>
        <v>70542.48</v>
      </c>
      <c r="O539" s="360">
        <v>70542.48</v>
      </c>
      <c r="P539" s="360"/>
    </row>
    <row r="540" spans="1:16">
      <c r="A540" s="177">
        <v>320</v>
      </c>
      <c r="B540" s="352">
        <v>200</v>
      </c>
      <c r="C540" s="352">
        <v>100</v>
      </c>
      <c r="D540" s="352">
        <v>700</v>
      </c>
      <c r="E540" s="352">
        <v>0</v>
      </c>
      <c r="F540" s="352">
        <v>0</v>
      </c>
      <c r="G540" s="373" t="s">
        <v>2843</v>
      </c>
      <c r="H540" s="356" t="s">
        <v>1136</v>
      </c>
      <c r="I540" s="352"/>
      <c r="J540" s="352"/>
      <c r="K540" s="360">
        <f t="shared" si="17"/>
        <v>3396081.68</v>
      </c>
      <c r="L540" s="360">
        <v>3396081.68</v>
      </c>
      <c r="M540" s="360"/>
      <c r="N540" s="360">
        <f t="shared" si="16"/>
        <v>3601014.01</v>
      </c>
      <c r="O540" s="360">
        <v>3601014.01</v>
      </c>
      <c r="P540" s="360"/>
    </row>
    <row r="541" spans="1:16" ht="25.5">
      <c r="A541" s="177">
        <v>320</v>
      </c>
      <c r="B541" s="352">
        <v>200</v>
      </c>
      <c r="C541" s="352">
        <v>101</v>
      </c>
      <c r="D541" s="352">
        <v>0</v>
      </c>
      <c r="E541" s="352">
        <v>0</v>
      </c>
      <c r="F541" s="352">
        <v>0</v>
      </c>
      <c r="G541" s="357" t="s">
        <v>3471</v>
      </c>
      <c r="H541" s="357" t="s">
        <v>3472</v>
      </c>
      <c r="I541" s="352" t="s">
        <v>1143</v>
      </c>
      <c r="J541" s="351"/>
      <c r="K541" s="361"/>
      <c r="L541" s="361">
        <v>0</v>
      </c>
      <c r="M541" s="361"/>
      <c r="N541" s="361"/>
      <c r="O541" s="361">
        <v>0</v>
      </c>
      <c r="P541" s="361"/>
    </row>
    <row r="542" spans="1:16">
      <c r="A542" s="177">
        <v>320</v>
      </c>
      <c r="B542" s="352">
        <v>200</v>
      </c>
      <c r="C542" s="352">
        <v>101</v>
      </c>
      <c r="D542" s="352">
        <v>100</v>
      </c>
      <c r="E542" s="352">
        <v>0</v>
      </c>
      <c r="F542" s="352">
        <v>0</v>
      </c>
      <c r="G542" s="373" t="s">
        <v>3473</v>
      </c>
      <c r="H542" s="356" t="s">
        <v>1108</v>
      </c>
      <c r="I542" s="352"/>
      <c r="J542" s="351"/>
      <c r="K542" s="360">
        <f t="shared" si="17"/>
        <v>773135.81</v>
      </c>
      <c r="L542" s="362">
        <v>773135.81</v>
      </c>
      <c r="M542" s="362"/>
      <c r="N542" s="360">
        <f t="shared" si="16"/>
        <v>259684.79</v>
      </c>
      <c r="O542" s="362">
        <v>259684.79</v>
      </c>
      <c r="P542" s="362"/>
    </row>
    <row r="543" spans="1:16">
      <c r="A543" s="177">
        <v>320</v>
      </c>
      <c r="B543" s="352">
        <v>200</v>
      </c>
      <c r="C543" s="352">
        <v>101</v>
      </c>
      <c r="D543" s="352">
        <v>200</v>
      </c>
      <c r="E543" s="352">
        <v>0</v>
      </c>
      <c r="F543" s="352">
        <v>0</v>
      </c>
      <c r="G543" s="373" t="s">
        <v>3474</v>
      </c>
      <c r="H543" s="356" t="s">
        <v>1144</v>
      </c>
      <c r="I543" s="352"/>
      <c r="J543" s="351"/>
      <c r="K543" s="360">
        <f t="shared" si="17"/>
        <v>0</v>
      </c>
      <c r="L543" s="362">
        <v>0</v>
      </c>
      <c r="M543" s="362"/>
      <c r="N543" s="360">
        <f t="shared" si="16"/>
        <v>0</v>
      </c>
      <c r="O543" s="362">
        <v>0</v>
      </c>
      <c r="P543" s="362"/>
    </row>
    <row r="544" spans="1:16">
      <c r="A544" s="177">
        <v>320</v>
      </c>
      <c r="B544" s="352">
        <v>200</v>
      </c>
      <c r="C544" s="352">
        <v>101</v>
      </c>
      <c r="D544" s="352">
        <v>300</v>
      </c>
      <c r="E544" s="352">
        <v>0</v>
      </c>
      <c r="F544" s="352">
        <v>0</v>
      </c>
      <c r="G544" s="373" t="s">
        <v>3475</v>
      </c>
      <c r="H544" s="356" t="s">
        <v>1145</v>
      </c>
      <c r="I544" s="352"/>
      <c r="J544" s="351"/>
      <c r="K544" s="360">
        <f t="shared" si="17"/>
        <v>0</v>
      </c>
      <c r="L544" s="362">
        <v>0</v>
      </c>
      <c r="M544" s="362"/>
      <c r="N544" s="360">
        <f t="shared" si="16"/>
        <v>0</v>
      </c>
      <c r="O544" s="362">
        <v>0</v>
      </c>
      <c r="P544" s="362"/>
    </row>
    <row r="545" spans="1:16">
      <c r="A545" s="177">
        <v>320</v>
      </c>
      <c r="B545" s="352">
        <v>200</v>
      </c>
      <c r="C545" s="352">
        <v>101</v>
      </c>
      <c r="D545" s="352">
        <v>301</v>
      </c>
      <c r="E545" s="352">
        <v>0</v>
      </c>
      <c r="F545" s="352">
        <v>0</v>
      </c>
      <c r="G545" s="373" t="s">
        <v>3476</v>
      </c>
      <c r="H545" s="356" t="s">
        <v>2277</v>
      </c>
      <c r="I545" s="352"/>
      <c r="J545" s="351"/>
      <c r="K545" s="360">
        <f t="shared" si="17"/>
        <v>79115.850000000006</v>
      </c>
      <c r="L545" s="362">
        <v>79115.850000000006</v>
      </c>
      <c r="M545" s="362"/>
      <c r="N545" s="360">
        <f t="shared" si="16"/>
        <v>79115.850000000006</v>
      </c>
      <c r="O545" s="362">
        <v>79115.850000000006</v>
      </c>
      <c r="P545" s="362"/>
    </row>
    <row r="546" spans="1:16">
      <c r="A546" s="177">
        <v>320</v>
      </c>
      <c r="B546" s="352">
        <v>200</v>
      </c>
      <c r="C546" s="352">
        <v>101</v>
      </c>
      <c r="D546" s="352">
        <v>302</v>
      </c>
      <c r="E546" s="352">
        <v>0</v>
      </c>
      <c r="F546" s="352">
        <v>0</v>
      </c>
      <c r="G546" s="373" t="s">
        <v>3477</v>
      </c>
      <c r="H546" s="356" t="s">
        <v>2279</v>
      </c>
      <c r="I546" s="352"/>
      <c r="J546" s="351"/>
      <c r="K546" s="360">
        <f t="shared" si="17"/>
        <v>0</v>
      </c>
      <c r="L546" s="362">
        <v>0</v>
      </c>
      <c r="M546" s="362"/>
      <c r="N546" s="360">
        <f t="shared" si="16"/>
        <v>0</v>
      </c>
      <c r="O546" s="362">
        <v>0</v>
      </c>
      <c r="P546" s="362"/>
    </row>
    <row r="547" spans="1:16">
      <c r="A547" s="177">
        <v>320</v>
      </c>
      <c r="B547" s="352">
        <v>200</v>
      </c>
      <c r="C547" s="352">
        <v>101</v>
      </c>
      <c r="D547" s="352">
        <v>400</v>
      </c>
      <c r="E547" s="352">
        <v>0</v>
      </c>
      <c r="F547" s="352">
        <v>0</v>
      </c>
      <c r="G547" s="373" t="s">
        <v>3478</v>
      </c>
      <c r="H547" s="356" t="s">
        <v>1146</v>
      </c>
      <c r="I547" s="352"/>
      <c r="J547" s="351"/>
      <c r="K547" s="360">
        <f t="shared" si="17"/>
        <v>0</v>
      </c>
      <c r="L547" s="362">
        <v>0</v>
      </c>
      <c r="M547" s="362"/>
      <c r="N547" s="360">
        <f t="shared" si="16"/>
        <v>19857.84</v>
      </c>
      <c r="O547" s="362">
        <v>19857.84</v>
      </c>
      <c r="P547" s="362"/>
    </row>
    <row r="548" spans="1:16">
      <c r="A548" s="177">
        <v>320</v>
      </c>
      <c r="B548" s="352">
        <v>200</v>
      </c>
      <c r="C548" s="352">
        <v>101</v>
      </c>
      <c r="D548" s="352">
        <v>500</v>
      </c>
      <c r="E548" s="352">
        <v>0</v>
      </c>
      <c r="F548" s="352">
        <v>0</v>
      </c>
      <c r="G548" s="373" t="s">
        <v>3479</v>
      </c>
      <c r="H548" s="356" t="s">
        <v>1133</v>
      </c>
      <c r="I548" s="352"/>
      <c r="J548" s="351"/>
      <c r="K548" s="360">
        <f t="shared" si="17"/>
        <v>0</v>
      </c>
      <c r="L548" s="362">
        <v>0</v>
      </c>
      <c r="M548" s="362"/>
      <c r="N548" s="360">
        <f t="shared" si="16"/>
        <v>0</v>
      </c>
      <c r="O548" s="362">
        <v>0</v>
      </c>
      <c r="P548" s="362"/>
    </row>
    <row r="549" spans="1:16">
      <c r="A549" s="177">
        <v>320</v>
      </c>
      <c r="B549" s="352">
        <v>200</v>
      </c>
      <c r="C549" s="352">
        <v>101</v>
      </c>
      <c r="D549" s="352">
        <v>600</v>
      </c>
      <c r="E549" s="352">
        <v>0</v>
      </c>
      <c r="F549" s="352">
        <v>0</v>
      </c>
      <c r="G549" s="373" t="s">
        <v>3480</v>
      </c>
      <c r="H549" s="356" t="s">
        <v>1116</v>
      </c>
      <c r="I549" s="352"/>
      <c r="J549" s="351"/>
      <c r="K549" s="360">
        <f t="shared" si="17"/>
        <v>0</v>
      </c>
      <c r="L549" s="362">
        <v>0</v>
      </c>
      <c r="M549" s="362"/>
      <c r="N549" s="360">
        <f t="shared" si="16"/>
        <v>0</v>
      </c>
      <c r="O549" s="362">
        <v>0</v>
      </c>
      <c r="P549" s="362"/>
    </row>
    <row r="550" spans="1:16">
      <c r="A550" s="177">
        <v>320</v>
      </c>
      <c r="B550" s="352">
        <v>200</v>
      </c>
      <c r="C550" s="352">
        <v>101</v>
      </c>
      <c r="D550" s="352">
        <v>600</v>
      </c>
      <c r="E550" s="352">
        <v>5</v>
      </c>
      <c r="F550" s="352">
        <v>0</v>
      </c>
      <c r="G550" s="373" t="s">
        <v>3481</v>
      </c>
      <c r="H550" s="356" t="s">
        <v>1117</v>
      </c>
      <c r="I550" s="352"/>
      <c r="J550" s="351"/>
      <c r="K550" s="360">
        <f t="shared" si="17"/>
        <v>0</v>
      </c>
      <c r="L550" s="362">
        <v>0</v>
      </c>
      <c r="M550" s="362"/>
      <c r="N550" s="360">
        <f t="shared" si="16"/>
        <v>0</v>
      </c>
      <c r="O550" s="362">
        <v>0</v>
      </c>
      <c r="P550" s="362"/>
    </row>
    <row r="551" spans="1:16">
      <c r="A551" s="177">
        <v>320</v>
      </c>
      <c r="B551" s="352">
        <v>200</v>
      </c>
      <c r="C551" s="352">
        <v>101</v>
      </c>
      <c r="D551" s="352">
        <v>600</v>
      </c>
      <c r="E551" s="352">
        <v>10</v>
      </c>
      <c r="F551" s="352">
        <v>0</v>
      </c>
      <c r="G551" s="373" t="s">
        <v>3482</v>
      </c>
      <c r="H551" s="356" t="s">
        <v>1118</v>
      </c>
      <c r="I551" s="352"/>
      <c r="J551" s="351"/>
      <c r="K551" s="360">
        <f t="shared" si="17"/>
        <v>0</v>
      </c>
      <c r="L551" s="362">
        <v>0</v>
      </c>
      <c r="M551" s="362"/>
      <c r="N551" s="360">
        <f t="shared" si="16"/>
        <v>0</v>
      </c>
      <c r="O551" s="362">
        <v>0</v>
      </c>
      <c r="P551" s="362"/>
    </row>
    <row r="552" spans="1:16">
      <c r="A552" s="177">
        <v>320</v>
      </c>
      <c r="B552" s="352">
        <v>200</v>
      </c>
      <c r="C552" s="352">
        <v>101</v>
      </c>
      <c r="D552" s="352">
        <v>600</v>
      </c>
      <c r="E552" s="352">
        <v>15</v>
      </c>
      <c r="F552" s="352">
        <v>0</v>
      </c>
      <c r="G552" s="373" t="s">
        <v>3483</v>
      </c>
      <c r="H552" s="356" t="s">
        <v>1147</v>
      </c>
      <c r="I552" s="352"/>
      <c r="J552" s="351"/>
      <c r="K552" s="360">
        <f t="shared" si="17"/>
        <v>0</v>
      </c>
      <c r="L552" s="362">
        <v>0</v>
      </c>
      <c r="M552" s="362"/>
      <c r="N552" s="360">
        <f t="shared" si="16"/>
        <v>8361.5</v>
      </c>
      <c r="O552" s="362">
        <v>8361.5</v>
      </c>
      <c r="P552" s="362"/>
    </row>
    <row r="553" spans="1:16">
      <c r="A553" s="177">
        <v>320</v>
      </c>
      <c r="B553" s="352">
        <v>200</v>
      </c>
      <c r="C553" s="352">
        <v>101</v>
      </c>
      <c r="D553" s="352">
        <v>700</v>
      </c>
      <c r="E553" s="352">
        <v>0</v>
      </c>
      <c r="F553" s="352">
        <v>0</v>
      </c>
      <c r="G553" s="373" t="s">
        <v>3484</v>
      </c>
      <c r="H553" s="356" t="s">
        <v>1136</v>
      </c>
      <c r="I553" s="352"/>
      <c r="J553" s="351"/>
      <c r="K553" s="360">
        <f t="shared" si="17"/>
        <v>240164.52</v>
      </c>
      <c r="L553" s="362">
        <v>240164.52</v>
      </c>
      <c r="M553" s="362"/>
      <c r="N553" s="360">
        <f t="shared" si="16"/>
        <v>113886.3</v>
      </c>
      <c r="O553" s="362">
        <v>113886.3</v>
      </c>
      <c r="P553" s="362"/>
    </row>
    <row r="554" spans="1:16" ht="25.5">
      <c r="A554" s="177">
        <v>320</v>
      </c>
      <c r="B554" s="352">
        <v>200</v>
      </c>
      <c r="C554" s="352">
        <v>102</v>
      </c>
      <c r="D554" s="352">
        <v>0</v>
      </c>
      <c r="E554" s="352">
        <v>0</v>
      </c>
      <c r="F554" s="352">
        <v>0</v>
      </c>
      <c r="G554" s="357" t="s">
        <v>3485</v>
      </c>
      <c r="H554" s="357" t="s">
        <v>3486</v>
      </c>
      <c r="I554" s="352" t="s">
        <v>1143</v>
      </c>
      <c r="J554" s="351"/>
      <c r="K554" s="361"/>
      <c r="L554" s="361">
        <v>0</v>
      </c>
      <c r="M554" s="361"/>
      <c r="N554" s="361"/>
      <c r="O554" s="361">
        <v>0</v>
      </c>
      <c r="P554" s="361"/>
    </row>
    <row r="555" spans="1:16">
      <c r="A555" s="177">
        <v>320</v>
      </c>
      <c r="B555" s="352">
        <v>200</v>
      </c>
      <c r="C555" s="352">
        <v>102</v>
      </c>
      <c r="D555" s="352">
        <v>100</v>
      </c>
      <c r="E555" s="352">
        <v>0</v>
      </c>
      <c r="F555" s="352">
        <v>0</v>
      </c>
      <c r="G555" s="373" t="s">
        <v>3487</v>
      </c>
      <c r="H555" s="356" t="s">
        <v>1108</v>
      </c>
      <c r="I555" s="352"/>
      <c r="J555" s="351"/>
      <c r="K555" s="360">
        <f t="shared" si="17"/>
        <v>355037.19</v>
      </c>
      <c r="L555" s="362">
        <v>355037.19</v>
      </c>
      <c r="M555" s="362"/>
      <c r="N555" s="360">
        <f t="shared" si="16"/>
        <v>192161.3</v>
      </c>
      <c r="O555" s="362">
        <v>192161.3</v>
      </c>
      <c r="P555" s="362"/>
    </row>
    <row r="556" spans="1:16">
      <c r="A556" s="177">
        <v>320</v>
      </c>
      <c r="B556" s="352">
        <v>200</v>
      </c>
      <c r="C556" s="352">
        <v>102</v>
      </c>
      <c r="D556" s="352">
        <v>200</v>
      </c>
      <c r="E556" s="352">
        <v>0</v>
      </c>
      <c r="F556" s="352">
        <v>0</v>
      </c>
      <c r="G556" s="373" t="s">
        <v>3488</v>
      </c>
      <c r="H556" s="356" t="s">
        <v>1144</v>
      </c>
      <c r="I556" s="352"/>
      <c r="J556" s="351"/>
      <c r="K556" s="360">
        <f t="shared" si="17"/>
        <v>0</v>
      </c>
      <c r="L556" s="362">
        <v>0</v>
      </c>
      <c r="M556" s="362"/>
      <c r="N556" s="360">
        <f t="shared" si="16"/>
        <v>0</v>
      </c>
      <c r="O556" s="362">
        <v>0</v>
      </c>
      <c r="P556" s="362"/>
    </row>
    <row r="557" spans="1:16">
      <c r="A557" s="177">
        <v>320</v>
      </c>
      <c r="B557" s="352">
        <v>200</v>
      </c>
      <c r="C557" s="352">
        <v>102</v>
      </c>
      <c r="D557" s="352">
        <v>300</v>
      </c>
      <c r="E557" s="352">
        <v>0</v>
      </c>
      <c r="F557" s="352">
        <v>0</v>
      </c>
      <c r="G557" s="373" t="s">
        <v>3489</v>
      </c>
      <c r="H557" s="356" t="s">
        <v>1145</v>
      </c>
      <c r="I557" s="352"/>
      <c r="J557" s="351"/>
      <c r="K557" s="360">
        <f t="shared" si="17"/>
        <v>0</v>
      </c>
      <c r="L557" s="362">
        <v>0</v>
      </c>
      <c r="M557" s="362"/>
      <c r="N557" s="360">
        <f t="shared" si="16"/>
        <v>0</v>
      </c>
      <c r="O557" s="362">
        <v>0</v>
      </c>
      <c r="P557" s="362"/>
    </row>
    <row r="558" spans="1:16">
      <c r="A558" s="177">
        <v>320</v>
      </c>
      <c r="B558" s="352">
        <v>200</v>
      </c>
      <c r="C558" s="352">
        <v>102</v>
      </c>
      <c r="D558" s="352">
        <v>301</v>
      </c>
      <c r="E558" s="352">
        <v>0</v>
      </c>
      <c r="F558" s="352">
        <v>0</v>
      </c>
      <c r="G558" s="373" t="s">
        <v>3490</v>
      </c>
      <c r="H558" s="356" t="s">
        <v>2277</v>
      </c>
      <c r="I558" s="352"/>
      <c r="J558" s="351"/>
      <c r="K558" s="360">
        <f t="shared" si="17"/>
        <v>6910.87</v>
      </c>
      <c r="L558" s="362">
        <v>6910.87</v>
      </c>
      <c r="M558" s="362"/>
      <c r="N558" s="360">
        <f t="shared" si="16"/>
        <v>6910.87</v>
      </c>
      <c r="O558" s="362">
        <v>6910.87</v>
      </c>
      <c r="P558" s="362"/>
    </row>
    <row r="559" spans="1:16">
      <c r="A559" s="177">
        <v>320</v>
      </c>
      <c r="B559" s="352">
        <v>200</v>
      </c>
      <c r="C559" s="352">
        <v>102</v>
      </c>
      <c r="D559" s="352">
        <v>302</v>
      </c>
      <c r="E559" s="352">
        <v>0</v>
      </c>
      <c r="F559" s="352">
        <v>0</v>
      </c>
      <c r="G559" s="373" t="s">
        <v>3491</v>
      </c>
      <c r="H559" s="356" t="s">
        <v>2279</v>
      </c>
      <c r="I559" s="352"/>
      <c r="J559" s="351"/>
      <c r="K559" s="360">
        <f t="shared" si="17"/>
        <v>33819.269999999997</v>
      </c>
      <c r="L559" s="362">
        <v>33819.269999999997</v>
      </c>
      <c r="M559" s="362"/>
      <c r="N559" s="360">
        <f t="shared" si="16"/>
        <v>33819.269999999997</v>
      </c>
      <c r="O559" s="362">
        <v>33819.269999999997</v>
      </c>
      <c r="P559" s="362"/>
    </row>
    <row r="560" spans="1:16">
      <c r="A560" s="177">
        <v>320</v>
      </c>
      <c r="B560" s="352">
        <v>200</v>
      </c>
      <c r="C560" s="352">
        <v>102</v>
      </c>
      <c r="D560" s="352">
        <v>400</v>
      </c>
      <c r="E560" s="352">
        <v>0</v>
      </c>
      <c r="F560" s="352">
        <v>0</v>
      </c>
      <c r="G560" s="373" t="s">
        <v>3492</v>
      </c>
      <c r="H560" s="356" t="s">
        <v>1146</v>
      </c>
      <c r="I560" s="352"/>
      <c r="J560" s="351"/>
      <c r="K560" s="360">
        <f t="shared" si="17"/>
        <v>0</v>
      </c>
      <c r="L560" s="362">
        <v>0</v>
      </c>
      <c r="M560" s="362"/>
      <c r="N560" s="360">
        <f t="shared" si="16"/>
        <v>11298.79</v>
      </c>
      <c r="O560" s="362">
        <v>11298.79</v>
      </c>
      <c r="P560" s="362"/>
    </row>
    <row r="561" spans="1:16">
      <c r="A561" s="177">
        <v>320</v>
      </c>
      <c r="B561" s="352">
        <v>200</v>
      </c>
      <c r="C561" s="352">
        <v>102</v>
      </c>
      <c r="D561" s="352">
        <v>500</v>
      </c>
      <c r="E561" s="352">
        <v>0</v>
      </c>
      <c r="F561" s="352">
        <v>0</v>
      </c>
      <c r="G561" s="373" t="s">
        <v>3493</v>
      </c>
      <c r="H561" s="356" t="s">
        <v>1133</v>
      </c>
      <c r="I561" s="352"/>
      <c r="J561" s="351"/>
      <c r="K561" s="360">
        <f t="shared" si="17"/>
        <v>0</v>
      </c>
      <c r="L561" s="362">
        <v>0</v>
      </c>
      <c r="M561" s="362"/>
      <c r="N561" s="360">
        <f t="shared" si="16"/>
        <v>0</v>
      </c>
      <c r="O561" s="362">
        <v>0</v>
      </c>
      <c r="P561" s="362"/>
    </row>
    <row r="562" spans="1:16">
      <c r="A562" s="177">
        <v>320</v>
      </c>
      <c r="B562" s="352">
        <v>200</v>
      </c>
      <c r="C562" s="352">
        <v>102</v>
      </c>
      <c r="D562" s="352">
        <v>600</v>
      </c>
      <c r="E562" s="352">
        <v>0</v>
      </c>
      <c r="F562" s="352">
        <v>0</v>
      </c>
      <c r="G562" s="373" t="s">
        <v>3494</v>
      </c>
      <c r="H562" s="356" t="s">
        <v>1116</v>
      </c>
      <c r="I562" s="352"/>
      <c r="J562" s="351"/>
      <c r="K562" s="360">
        <f t="shared" si="17"/>
        <v>0</v>
      </c>
      <c r="L562" s="362">
        <v>0</v>
      </c>
      <c r="M562" s="362"/>
      <c r="N562" s="360">
        <f t="shared" si="16"/>
        <v>0</v>
      </c>
      <c r="O562" s="362">
        <v>0</v>
      </c>
      <c r="P562" s="362"/>
    </row>
    <row r="563" spans="1:16">
      <c r="A563" s="177">
        <v>320</v>
      </c>
      <c r="B563" s="352">
        <v>200</v>
      </c>
      <c r="C563" s="352">
        <v>102</v>
      </c>
      <c r="D563" s="352">
        <v>600</v>
      </c>
      <c r="E563" s="352">
        <v>5</v>
      </c>
      <c r="F563" s="352">
        <v>0</v>
      </c>
      <c r="G563" s="373" t="s">
        <v>3495</v>
      </c>
      <c r="H563" s="356" t="s">
        <v>1117</v>
      </c>
      <c r="I563" s="352"/>
      <c r="J563" s="351"/>
      <c r="K563" s="360">
        <f t="shared" si="17"/>
        <v>0</v>
      </c>
      <c r="L563" s="362">
        <v>0</v>
      </c>
      <c r="M563" s="362"/>
      <c r="N563" s="360">
        <f t="shared" si="16"/>
        <v>0</v>
      </c>
      <c r="O563" s="362">
        <v>0</v>
      </c>
      <c r="P563" s="362"/>
    </row>
    <row r="564" spans="1:16">
      <c r="A564" s="177">
        <v>320</v>
      </c>
      <c r="B564" s="352">
        <v>200</v>
      </c>
      <c r="C564" s="352">
        <v>102</v>
      </c>
      <c r="D564" s="352">
        <v>600</v>
      </c>
      <c r="E564" s="352">
        <v>10</v>
      </c>
      <c r="F564" s="352">
        <v>0</v>
      </c>
      <c r="G564" s="373" t="s">
        <v>3496</v>
      </c>
      <c r="H564" s="356" t="s">
        <v>1118</v>
      </c>
      <c r="I564" s="352"/>
      <c r="J564" s="351"/>
      <c r="K564" s="360">
        <f t="shared" si="17"/>
        <v>0</v>
      </c>
      <c r="L564" s="362">
        <v>0</v>
      </c>
      <c r="M564" s="362"/>
      <c r="N564" s="360">
        <f t="shared" si="16"/>
        <v>0</v>
      </c>
      <c r="O564" s="362">
        <v>0</v>
      </c>
      <c r="P564" s="362"/>
    </row>
    <row r="565" spans="1:16">
      <c r="A565" s="177">
        <v>320</v>
      </c>
      <c r="B565" s="352">
        <v>200</v>
      </c>
      <c r="C565" s="352">
        <v>102</v>
      </c>
      <c r="D565" s="352">
        <v>600</v>
      </c>
      <c r="E565" s="352">
        <v>15</v>
      </c>
      <c r="F565" s="352">
        <v>0</v>
      </c>
      <c r="G565" s="373" t="s">
        <v>3497</v>
      </c>
      <c r="H565" s="356" t="s">
        <v>1147</v>
      </c>
      <c r="I565" s="352"/>
      <c r="J565" s="351"/>
      <c r="K565" s="360">
        <f t="shared" si="17"/>
        <v>0</v>
      </c>
      <c r="L565" s="362">
        <v>0</v>
      </c>
      <c r="M565" s="362"/>
      <c r="N565" s="360">
        <f t="shared" si="16"/>
        <v>207.55</v>
      </c>
      <c r="O565" s="362">
        <v>207.55</v>
      </c>
      <c r="P565" s="362"/>
    </row>
    <row r="566" spans="1:16">
      <c r="A566" s="177">
        <v>320</v>
      </c>
      <c r="B566" s="352">
        <v>200</v>
      </c>
      <c r="C566" s="352">
        <v>102</v>
      </c>
      <c r="D566" s="352">
        <v>700</v>
      </c>
      <c r="E566" s="352">
        <v>0</v>
      </c>
      <c r="F566" s="352">
        <v>0</v>
      </c>
      <c r="G566" s="373" t="s">
        <v>3498</v>
      </c>
      <c r="H566" s="356" t="s">
        <v>1136</v>
      </c>
      <c r="I566" s="352"/>
      <c r="J566" s="351"/>
      <c r="K566" s="360">
        <f t="shared" si="17"/>
        <v>111527.23</v>
      </c>
      <c r="L566" s="362">
        <v>111527.23</v>
      </c>
      <c r="M566" s="362"/>
      <c r="N566" s="360">
        <f t="shared" si="16"/>
        <v>75763.31</v>
      </c>
      <c r="O566" s="362">
        <v>75763.31</v>
      </c>
      <c r="P566" s="362"/>
    </row>
    <row r="567" spans="1:16" ht="25.5">
      <c r="A567" s="177">
        <v>320</v>
      </c>
      <c r="B567" s="352">
        <v>200</v>
      </c>
      <c r="C567" s="352">
        <v>200</v>
      </c>
      <c r="D567" s="352">
        <v>0</v>
      </c>
      <c r="E567" s="352">
        <v>0</v>
      </c>
      <c r="F567" s="352">
        <v>0</v>
      </c>
      <c r="G567" s="357" t="s">
        <v>2844</v>
      </c>
      <c r="H567" s="357" t="s">
        <v>1148</v>
      </c>
      <c r="I567" s="352" t="s">
        <v>1149</v>
      </c>
      <c r="J567" s="351"/>
      <c r="K567" s="361">
        <f t="shared" si="17"/>
        <v>0</v>
      </c>
      <c r="L567" s="361">
        <v>0</v>
      </c>
      <c r="M567" s="361"/>
      <c r="N567" s="361">
        <f t="shared" ref="N567:N598" si="18">+O567+P567</f>
        <v>0</v>
      </c>
      <c r="O567" s="361">
        <v>0</v>
      </c>
      <c r="P567" s="361"/>
    </row>
    <row r="568" spans="1:16">
      <c r="A568" s="177">
        <v>320</v>
      </c>
      <c r="B568" s="352">
        <v>200</v>
      </c>
      <c r="C568" s="352">
        <v>200</v>
      </c>
      <c r="D568" s="352">
        <v>100</v>
      </c>
      <c r="E568" s="352">
        <v>0</v>
      </c>
      <c r="F568" s="352">
        <v>0</v>
      </c>
      <c r="G568" s="373" t="s">
        <v>2845</v>
      </c>
      <c r="H568" s="356" t="s">
        <v>1108</v>
      </c>
      <c r="I568" s="352"/>
      <c r="J568" s="352"/>
      <c r="K568" s="360">
        <f t="shared" si="17"/>
        <v>336438.33</v>
      </c>
      <c r="L568" s="360">
        <v>336438.33</v>
      </c>
      <c r="M568" s="360"/>
      <c r="N568" s="360">
        <f t="shared" si="18"/>
        <v>304255.61</v>
      </c>
      <c r="O568" s="360">
        <v>304255.61</v>
      </c>
      <c r="P568" s="360"/>
    </row>
    <row r="569" spans="1:16">
      <c r="A569" s="177">
        <v>320</v>
      </c>
      <c r="B569" s="352">
        <v>200</v>
      </c>
      <c r="C569" s="352">
        <v>200</v>
      </c>
      <c r="D569" s="352">
        <v>200</v>
      </c>
      <c r="E569" s="352">
        <v>0</v>
      </c>
      <c r="F569" s="352">
        <v>0</v>
      </c>
      <c r="G569" s="373" t="s">
        <v>2846</v>
      </c>
      <c r="H569" s="356" t="s">
        <v>1144</v>
      </c>
      <c r="I569" s="352"/>
      <c r="J569" s="352"/>
      <c r="K569" s="360">
        <f t="shared" si="17"/>
        <v>2693.24</v>
      </c>
      <c r="L569" s="360">
        <v>2693.24</v>
      </c>
      <c r="M569" s="360"/>
      <c r="N569" s="360">
        <f t="shared" si="18"/>
        <v>2693.24</v>
      </c>
      <c r="O569" s="360">
        <v>2693.24</v>
      </c>
      <c r="P569" s="360"/>
    </row>
    <row r="570" spans="1:16">
      <c r="A570" s="177">
        <v>320</v>
      </c>
      <c r="B570" s="352">
        <v>200</v>
      </c>
      <c r="C570" s="352">
        <v>200</v>
      </c>
      <c r="D570" s="352">
        <v>300</v>
      </c>
      <c r="E570" s="352">
        <v>0</v>
      </c>
      <c r="F570" s="352">
        <v>0</v>
      </c>
      <c r="G570" s="373" t="s">
        <v>2847</v>
      </c>
      <c r="H570" s="356" t="s">
        <v>1145</v>
      </c>
      <c r="I570" s="352"/>
      <c r="J570" s="352"/>
      <c r="K570" s="360">
        <f t="shared" si="17"/>
        <v>5169</v>
      </c>
      <c r="L570" s="360">
        <v>5169</v>
      </c>
      <c r="M570" s="360"/>
      <c r="N570" s="360">
        <f t="shared" si="18"/>
        <v>5169</v>
      </c>
      <c r="O570" s="360">
        <v>5169</v>
      </c>
      <c r="P570" s="360"/>
    </row>
    <row r="571" spans="1:16">
      <c r="A571" s="177">
        <v>320</v>
      </c>
      <c r="B571" s="352">
        <v>200</v>
      </c>
      <c r="C571" s="352">
        <v>200</v>
      </c>
      <c r="D571" s="352">
        <v>301</v>
      </c>
      <c r="E571" s="352">
        <v>0</v>
      </c>
      <c r="F571" s="352">
        <v>0</v>
      </c>
      <c r="G571" s="373" t="s">
        <v>2269</v>
      </c>
      <c r="H571" s="356" t="s">
        <v>2266</v>
      </c>
      <c r="I571" s="352"/>
      <c r="J571" s="352"/>
      <c r="K571" s="360">
        <f t="shared" si="17"/>
        <v>15861.08</v>
      </c>
      <c r="L571" s="360">
        <v>15861.08</v>
      </c>
      <c r="M571" s="360"/>
      <c r="N571" s="360">
        <f t="shared" si="18"/>
        <v>15861.08</v>
      </c>
      <c r="O571" s="360">
        <v>15861.08</v>
      </c>
      <c r="P571" s="360"/>
    </row>
    <row r="572" spans="1:16">
      <c r="A572" s="177">
        <v>320</v>
      </c>
      <c r="B572" s="352">
        <v>200</v>
      </c>
      <c r="C572" s="352">
        <v>200</v>
      </c>
      <c r="D572" s="352">
        <v>302</v>
      </c>
      <c r="E572" s="352">
        <v>0</v>
      </c>
      <c r="F572" s="352">
        <v>0</v>
      </c>
      <c r="G572" s="373" t="s">
        <v>2270</v>
      </c>
      <c r="H572" s="356" t="s">
        <v>2268</v>
      </c>
      <c r="I572" s="352"/>
      <c r="J572" s="352"/>
      <c r="K572" s="360">
        <f t="shared" si="17"/>
        <v>35626.92</v>
      </c>
      <c r="L572" s="360">
        <v>35626.92</v>
      </c>
      <c r="M572" s="360"/>
      <c r="N572" s="360">
        <f t="shared" si="18"/>
        <v>35626.92</v>
      </c>
      <c r="O572" s="360">
        <v>35626.92</v>
      </c>
      <c r="P572" s="360"/>
    </row>
    <row r="573" spans="1:16">
      <c r="A573" s="177">
        <v>320</v>
      </c>
      <c r="B573" s="352">
        <v>200</v>
      </c>
      <c r="C573" s="352">
        <v>200</v>
      </c>
      <c r="D573" s="352">
        <v>400</v>
      </c>
      <c r="E573" s="352">
        <v>0</v>
      </c>
      <c r="F573" s="352">
        <v>0</v>
      </c>
      <c r="G573" s="373" t="s">
        <v>2848</v>
      </c>
      <c r="H573" s="356" t="s">
        <v>1146</v>
      </c>
      <c r="I573" s="352"/>
      <c r="J573" s="352"/>
      <c r="K573" s="360">
        <f t="shared" si="17"/>
        <v>24910.46</v>
      </c>
      <c r="L573" s="360">
        <v>24910.46</v>
      </c>
      <c r="M573" s="360"/>
      <c r="N573" s="360">
        <f t="shared" si="18"/>
        <v>24910.46</v>
      </c>
      <c r="O573" s="360">
        <v>24910.46</v>
      </c>
      <c r="P573" s="360"/>
    </row>
    <row r="574" spans="1:16">
      <c r="A574" s="177">
        <v>320</v>
      </c>
      <c r="B574" s="352">
        <v>200</v>
      </c>
      <c r="C574" s="352">
        <v>200</v>
      </c>
      <c r="D574" s="352">
        <v>500</v>
      </c>
      <c r="E574" s="352">
        <v>0</v>
      </c>
      <c r="F574" s="352">
        <v>0</v>
      </c>
      <c r="G574" s="373" t="s">
        <v>2849</v>
      </c>
      <c r="H574" s="356" t="s">
        <v>1133</v>
      </c>
      <c r="I574" s="352"/>
      <c r="J574" s="352"/>
      <c r="K574" s="360">
        <f t="shared" si="17"/>
        <v>22306.21</v>
      </c>
      <c r="L574" s="360">
        <v>22306.21</v>
      </c>
      <c r="M574" s="360"/>
      <c r="N574" s="360">
        <f t="shared" si="18"/>
        <v>27813.71</v>
      </c>
      <c r="O574" s="360">
        <v>27813.71</v>
      </c>
      <c r="P574" s="360"/>
    </row>
    <row r="575" spans="1:16">
      <c r="A575" s="177">
        <v>320</v>
      </c>
      <c r="B575" s="352">
        <v>200</v>
      </c>
      <c r="C575" s="352">
        <v>200</v>
      </c>
      <c r="D575" s="352">
        <v>600</v>
      </c>
      <c r="E575" s="352">
        <v>0</v>
      </c>
      <c r="F575" s="352">
        <v>0</v>
      </c>
      <c r="G575" s="374" t="s">
        <v>2850</v>
      </c>
      <c r="H575" s="357" t="s">
        <v>1116</v>
      </c>
      <c r="I575" s="352"/>
      <c r="J575" s="351"/>
      <c r="K575" s="361">
        <f t="shared" si="17"/>
        <v>0</v>
      </c>
      <c r="L575" s="361">
        <v>0</v>
      </c>
      <c r="M575" s="361"/>
      <c r="N575" s="361">
        <f t="shared" si="18"/>
        <v>0</v>
      </c>
      <c r="O575" s="361">
        <v>0</v>
      </c>
      <c r="P575" s="361"/>
    </row>
    <row r="576" spans="1:16">
      <c r="A576" s="177">
        <v>320</v>
      </c>
      <c r="B576" s="352">
        <v>200</v>
      </c>
      <c r="C576" s="352">
        <v>200</v>
      </c>
      <c r="D576" s="352">
        <v>600</v>
      </c>
      <c r="E576" s="352">
        <v>5</v>
      </c>
      <c r="F576" s="352">
        <v>0</v>
      </c>
      <c r="G576" s="373" t="s">
        <v>2851</v>
      </c>
      <c r="H576" s="356" t="s">
        <v>1117</v>
      </c>
      <c r="I576" s="352"/>
      <c r="J576" s="352"/>
      <c r="K576" s="360">
        <f t="shared" si="17"/>
        <v>0</v>
      </c>
      <c r="L576" s="360">
        <v>0</v>
      </c>
      <c r="M576" s="360"/>
      <c r="N576" s="360">
        <f t="shared" si="18"/>
        <v>0</v>
      </c>
      <c r="O576" s="360">
        <v>0</v>
      </c>
      <c r="P576" s="360"/>
    </row>
    <row r="577" spans="1:16">
      <c r="A577" s="177">
        <v>320</v>
      </c>
      <c r="B577" s="352">
        <v>200</v>
      </c>
      <c r="C577" s="352">
        <v>200</v>
      </c>
      <c r="D577" s="352">
        <v>600</v>
      </c>
      <c r="E577" s="352">
        <v>10</v>
      </c>
      <c r="F577" s="352">
        <v>0</v>
      </c>
      <c r="G577" s="373" t="s">
        <v>2852</v>
      </c>
      <c r="H577" s="356" t="s">
        <v>1118</v>
      </c>
      <c r="I577" s="352"/>
      <c r="J577" s="352"/>
      <c r="K577" s="360">
        <f t="shared" si="17"/>
        <v>0</v>
      </c>
      <c r="L577" s="360">
        <v>0</v>
      </c>
      <c r="M577" s="360"/>
      <c r="N577" s="360">
        <f t="shared" si="18"/>
        <v>0</v>
      </c>
      <c r="O577" s="360">
        <v>0</v>
      </c>
      <c r="P577" s="360"/>
    </row>
    <row r="578" spans="1:16">
      <c r="A578" s="177">
        <v>320</v>
      </c>
      <c r="B578" s="352">
        <v>200</v>
      </c>
      <c r="C578" s="352">
        <v>200</v>
      </c>
      <c r="D578" s="352">
        <v>600</v>
      </c>
      <c r="E578" s="352">
        <v>15</v>
      </c>
      <c r="F578" s="352">
        <v>0</v>
      </c>
      <c r="G578" s="373" t="s">
        <v>2853</v>
      </c>
      <c r="H578" s="356" t="s">
        <v>1147</v>
      </c>
      <c r="I578" s="352"/>
      <c r="J578" s="352"/>
      <c r="K578" s="360">
        <f t="shared" si="17"/>
        <v>0</v>
      </c>
      <c r="L578" s="360">
        <v>0</v>
      </c>
      <c r="M578" s="360"/>
      <c r="N578" s="360">
        <f t="shared" si="18"/>
        <v>363.1</v>
      </c>
      <c r="O578" s="360">
        <v>363.1</v>
      </c>
      <c r="P578" s="360"/>
    </row>
    <row r="579" spans="1:16">
      <c r="A579" s="177">
        <v>320</v>
      </c>
      <c r="B579" s="352">
        <v>200</v>
      </c>
      <c r="C579" s="352">
        <v>200</v>
      </c>
      <c r="D579" s="352">
        <v>700</v>
      </c>
      <c r="E579" s="352">
        <v>0</v>
      </c>
      <c r="F579" s="352">
        <v>0</v>
      </c>
      <c r="G579" s="373" t="s">
        <v>2854</v>
      </c>
      <c r="H579" s="356" t="s">
        <v>1136</v>
      </c>
      <c r="I579" s="352"/>
      <c r="J579" s="352"/>
      <c r="K579" s="360">
        <f t="shared" si="17"/>
        <v>124838.91</v>
      </c>
      <c r="L579" s="360">
        <v>124838.91</v>
      </c>
      <c r="M579" s="360"/>
      <c r="N579" s="360">
        <f t="shared" si="18"/>
        <v>129299.91</v>
      </c>
      <c r="O579" s="360">
        <v>129299.91</v>
      </c>
      <c r="P579" s="360"/>
    </row>
    <row r="580" spans="1:16" ht="25.5">
      <c r="A580" s="177">
        <v>320</v>
      </c>
      <c r="B580" s="352">
        <v>200</v>
      </c>
      <c r="C580" s="352">
        <v>201</v>
      </c>
      <c r="D580" s="352">
        <v>0</v>
      </c>
      <c r="E580" s="352">
        <v>0</v>
      </c>
      <c r="F580" s="352">
        <v>0</v>
      </c>
      <c r="G580" s="373" t="s">
        <v>2271</v>
      </c>
      <c r="H580" s="357" t="s">
        <v>2272</v>
      </c>
      <c r="I580" s="352" t="s">
        <v>1149</v>
      </c>
      <c r="J580" s="352"/>
      <c r="K580" s="361">
        <f t="shared" si="17"/>
        <v>0</v>
      </c>
      <c r="L580" s="361">
        <v>0</v>
      </c>
      <c r="M580" s="361"/>
      <c r="N580" s="361">
        <f t="shared" si="18"/>
        <v>0</v>
      </c>
      <c r="O580" s="361">
        <v>0</v>
      </c>
      <c r="P580" s="361"/>
    </row>
    <row r="581" spans="1:16">
      <c r="A581" s="177">
        <v>320</v>
      </c>
      <c r="B581" s="352">
        <v>200</v>
      </c>
      <c r="C581" s="352">
        <v>201</v>
      </c>
      <c r="D581" s="352">
        <v>100</v>
      </c>
      <c r="E581" s="352">
        <v>0</v>
      </c>
      <c r="F581" s="352">
        <v>0</v>
      </c>
      <c r="G581" s="373" t="s">
        <v>2273</v>
      </c>
      <c r="H581" s="356" t="s">
        <v>1108</v>
      </c>
      <c r="I581" s="352"/>
      <c r="J581" s="352"/>
      <c r="K581" s="360">
        <f t="shared" si="17"/>
        <v>688947.12</v>
      </c>
      <c r="L581" s="360">
        <v>688947.12</v>
      </c>
      <c r="M581" s="360"/>
      <c r="N581" s="360">
        <f t="shared" si="18"/>
        <v>995370.61</v>
      </c>
      <c r="O581" s="360">
        <v>995370.61</v>
      </c>
      <c r="P581" s="360"/>
    </row>
    <row r="582" spans="1:16">
      <c r="A582" s="177">
        <v>320</v>
      </c>
      <c r="B582" s="352">
        <v>200</v>
      </c>
      <c r="C582" s="352">
        <v>201</v>
      </c>
      <c r="D582" s="352">
        <v>200</v>
      </c>
      <c r="E582" s="352">
        <v>0</v>
      </c>
      <c r="F582" s="352">
        <v>0</v>
      </c>
      <c r="G582" s="373" t="s">
        <v>2274</v>
      </c>
      <c r="H582" s="356" t="s">
        <v>1144</v>
      </c>
      <c r="I582" s="352"/>
      <c r="J582" s="352"/>
      <c r="K582" s="360">
        <f t="shared" si="17"/>
        <v>0</v>
      </c>
      <c r="L582" s="360">
        <v>0</v>
      </c>
      <c r="M582" s="360"/>
      <c r="N582" s="360">
        <f t="shared" si="18"/>
        <v>0</v>
      </c>
      <c r="O582" s="360">
        <v>0</v>
      </c>
      <c r="P582" s="360"/>
    </row>
    <row r="583" spans="1:16">
      <c r="A583" s="177">
        <v>320</v>
      </c>
      <c r="B583" s="352">
        <v>200</v>
      </c>
      <c r="C583" s="352">
        <v>201</v>
      </c>
      <c r="D583" s="352">
        <v>300</v>
      </c>
      <c r="E583" s="352">
        <v>0</v>
      </c>
      <c r="F583" s="352">
        <v>0</v>
      </c>
      <c r="G583" s="373" t="s">
        <v>2275</v>
      </c>
      <c r="H583" s="356" t="s">
        <v>1145</v>
      </c>
      <c r="I583" s="352"/>
      <c r="J583" s="352"/>
      <c r="K583" s="360">
        <f t="shared" si="17"/>
        <v>0</v>
      </c>
      <c r="L583" s="360">
        <v>0</v>
      </c>
      <c r="M583" s="360"/>
      <c r="N583" s="360">
        <f t="shared" si="18"/>
        <v>0</v>
      </c>
      <c r="O583" s="360">
        <v>0</v>
      </c>
      <c r="P583" s="360"/>
    </row>
    <row r="584" spans="1:16">
      <c r="A584" s="177">
        <v>320</v>
      </c>
      <c r="B584" s="352">
        <v>200</v>
      </c>
      <c r="C584" s="352">
        <v>201</v>
      </c>
      <c r="D584" s="352">
        <v>301</v>
      </c>
      <c r="E584" s="352">
        <v>0</v>
      </c>
      <c r="F584" s="352">
        <v>0</v>
      </c>
      <c r="G584" s="373" t="s">
        <v>2276</v>
      </c>
      <c r="H584" s="356" t="s">
        <v>2277</v>
      </c>
      <c r="I584" s="352"/>
      <c r="J584" s="352"/>
      <c r="K584" s="360">
        <f t="shared" si="17"/>
        <v>99874.42</v>
      </c>
      <c r="L584" s="360">
        <v>99874.42</v>
      </c>
      <c r="M584" s="360"/>
      <c r="N584" s="360">
        <f t="shared" si="18"/>
        <v>99874.42</v>
      </c>
      <c r="O584" s="360">
        <v>99874.42</v>
      </c>
      <c r="P584" s="360"/>
    </row>
    <row r="585" spans="1:16">
      <c r="A585" s="177">
        <v>320</v>
      </c>
      <c r="B585" s="352">
        <v>200</v>
      </c>
      <c r="C585" s="352">
        <v>201</v>
      </c>
      <c r="D585" s="352">
        <v>302</v>
      </c>
      <c r="E585" s="352">
        <v>0</v>
      </c>
      <c r="F585" s="352">
        <v>0</v>
      </c>
      <c r="G585" s="373" t="s">
        <v>2278</v>
      </c>
      <c r="H585" s="356" t="s">
        <v>2279</v>
      </c>
      <c r="I585" s="352"/>
      <c r="J585" s="352"/>
      <c r="K585" s="360">
        <f t="shared" si="17"/>
        <v>0</v>
      </c>
      <c r="L585" s="360">
        <v>0</v>
      </c>
      <c r="M585" s="360"/>
      <c r="N585" s="360">
        <f t="shared" si="18"/>
        <v>0</v>
      </c>
      <c r="O585" s="360">
        <v>0</v>
      </c>
      <c r="P585" s="360"/>
    </row>
    <row r="586" spans="1:16">
      <c r="A586" s="177">
        <v>320</v>
      </c>
      <c r="B586" s="352">
        <v>200</v>
      </c>
      <c r="C586" s="352">
        <v>201</v>
      </c>
      <c r="D586" s="352">
        <v>400</v>
      </c>
      <c r="E586" s="352">
        <v>0</v>
      </c>
      <c r="F586" s="352">
        <v>0</v>
      </c>
      <c r="G586" s="373" t="s">
        <v>2280</v>
      </c>
      <c r="H586" s="356" t="s">
        <v>1146</v>
      </c>
      <c r="I586" s="352"/>
      <c r="J586" s="352"/>
      <c r="K586" s="360">
        <f t="shared" si="17"/>
        <v>0</v>
      </c>
      <c r="L586" s="360">
        <v>0</v>
      </c>
      <c r="M586" s="360"/>
      <c r="N586" s="360">
        <f t="shared" si="18"/>
        <v>64989.31</v>
      </c>
      <c r="O586" s="360">
        <v>64989.31</v>
      </c>
      <c r="P586" s="360"/>
    </row>
    <row r="587" spans="1:16">
      <c r="A587" s="177">
        <v>320</v>
      </c>
      <c r="B587" s="352">
        <v>200</v>
      </c>
      <c r="C587" s="352">
        <v>201</v>
      </c>
      <c r="D587" s="352">
        <v>500</v>
      </c>
      <c r="E587" s="352">
        <v>0</v>
      </c>
      <c r="F587" s="352">
        <v>0</v>
      </c>
      <c r="G587" s="373" t="s">
        <v>2281</v>
      </c>
      <c r="H587" s="356" t="s">
        <v>1133</v>
      </c>
      <c r="I587" s="352"/>
      <c r="J587" s="352"/>
      <c r="K587" s="360">
        <f t="shared" si="17"/>
        <v>0</v>
      </c>
      <c r="L587" s="360">
        <v>0</v>
      </c>
      <c r="M587" s="360"/>
      <c r="N587" s="360">
        <f t="shared" si="18"/>
        <v>11553.5</v>
      </c>
      <c r="O587" s="360">
        <v>11553.5</v>
      </c>
      <c r="P587" s="360"/>
    </row>
    <row r="588" spans="1:16">
      <c r="A588" s="177">
        <v>320</v>
      </c>
      <c r="B588" s="352">
        <v>200</v>
      </c>
      <c r="C588" s="352">
        <v>201</v>
      </c>
      <c r="D588" s="352">
        <v>600</v>
      </c>
      <c r="E588" s="352">
        <v>0</v>
      </c>
      <c r="F588" s="352">
        <v>0</v>
      </c>
      <c r="G588" s="373" t="s">
        <v>2282</v>
      </c>
      <c r="H588" s="356" t="s">
        <v>1116</v>
      </c>
      <c r="I588" s="352"/>
      <c r="J588" s="352"/>
      <c r="K588" s="360">
        <f t="shared" si="17"/>
        <v>0</v>
      </c>
      <c r="L588" s="360">
        <v>0</v>
      </c>
      <c r="M588" s="360"/>
      <c r="N588" s="360">
        <f t="shared" si="18"/>
        <v>0</v>
      </c>
      <c r="O588" s="360">
        <v>0</v>
      </c>
      <c r="P588" s="360"/>
    </row>
    <row r="589" spans="1:16">
      <c r="A589" s="177">
        <v>320</v>
      </c>
      <c r="B589" s="352">
        <v>200</v>
      </c>
      <c r="C589" s="352">
        <v>201</v>
      </c>
      <c r="D589" s="352">
        <v>600</v>
      </c>
      <c r="E589" s="352">
        <v>5</v>
      </c>
      <c r="F589" s="352">
        <v>0</v>
      </c>
      <c r="G589" s="373" t="s">
        <v>2283</v>
      </c>
      <c r="H589" s="356" t="s">
        <v>1117</v>
      </c>
      <c r="I589" s="352"/>
      <c r="J589" s="352"/>
      <c r="K589" s="360">
        <f t="shared" si="17"/>
        <v>0</v>
      </c>
      <c r="L589" s="360">
        <v>0</v>
      </c>
      <c r="M589" s="360"/>
      <c r="N589" s="360">
        <f t="shared" si="18"/>
        <v>0</v>
      </c>
      <c r="O589" s="360">
        <v>0</v>
      </c>
      <c r="P589" s="360"/>
    </row>
    <row r="590" spans="1:16">
      <c r="A590" s="177">
        <v>320</v>
      </c>
      <c r="B590" s="352">
        <v>200</v>
      </c>
      <c r="C590" s="352">
        <v>201</v>
      </c>
      <c r="D590" s="352">
        <v>600</v>
      </c>
      <c r="E590" s="352">
        <v>10</v>
      </c>
      <c r="F590" s="352">
        <v>0</v>
      </c>
      <c r="G590" s="373" t="s">
        <v>2284</v>
      </c>
      <c r="H590" s="356" t="s">
        <v>1118</v>
      </c>
      <c r="I590" s="352"/>
      <c r="J590" s="352"/>
      <c r="K590" s="360">
        <f t="shared" si="17"/>
        <v>0</v>
      </c>
      <c r="L590" s="360">
        <v>0</v>
      </c>
      <c r="M590" s="360"/>
      <c r="N590" s="360">
        <f t="shared" si="18"/>
        <v>0</v>
      </c>
      <c r="O590" s="360">
        <v>0</v>
      </c>
      <c r="P590" s="360"/>
    </row>
    <row r="591" spans="1:16">
      <c r="A591" s="177">
        <v>320</v>
      </c>
      <c r="B591" s="352">
        <v>200</v>
      </c>
      <c r="C591" s="352">
        <v>201</v>
      </c>
      <c r="D591" s="352">
        <v>600</v>
      </c>
      <c r="E591" s="352">
        <v>15</v>
      </c>
      <c r="F591" s="352">
        <v>0</v>
      </c>
      <c r="G591" s="373" t="s">
        <v>2285</v>
      </c>
      <c r="H591" s="356" t="s">
        <v>1147</v>
      </c>
      <c r="I591" s="352"/>
      <c r="J591" s="352"/>
      <c r="K591" s="360">
        <f t="shared" si="17"/>
        <v>0</v>
      </c>
      <c r="L591" s="360">
        <v>0</v>
      </c>
      <c r="M591" s="360"/>
      <c r="N591" s="360">
        <f t="shared" si="18"/>
        <v>16649.150000000001</v>
      </c>
      <c r="O591" s="360">
        <v>16649.150000000001</v>
      </c>
      <c r="P591" s="360"/>
    </row>
    <row r="592" spans="1:16">
      <c r="A592" s="177">
        <v>320</v>
      </c>
      <c r="B592" s="352">
        <v>200</v>
      </c>
      <c r="C592" s="352">
        <v>201</v>
      </c>
      <c r="D592" s="352">
        <v>700</v>
      </c>
      <c r="E592" s="352">
        <v>0</v>
      </c>
      <c r="F592" s="352">
        <v>0</v>
      </c>
      <c r="G592" s="373" t="s">
        <v>2286</v>
      </c>
      <c r="H592" s="356" t="s">
        <v>1136</v>
      </c>
      <c r="I592" s="352"/>
      <c r="J592" s="352"/>
      <c r="K592" s="360">
        <f t="shared" si="17"/>
        <v>222289.91</v>
      </c>
      <c r="L592" s="360">
        <v>222289.91</v>
      </c>
      <c r="M592" s="360"/>
      <c r="N592" s="360">
        <f t="shared" si="18"/>
        <v>368415.47</v>
      </c>
      <c r="O592" s="360">
        <v>368415.47</v>
      </c>
      <c r="P592" s="360"/>
    </row>
    <row r="593" spans="1:16" ht="25.5">
      <c r="A593" s="177">
        <v>320</v>
      </c>
      <c r="B593" s="352">
        <v>200</v>
      </c>
      <c r="C593" s="352">
        <v>202</v>
      </c>
      <c r="D593" s="352">
        <v>0</v>
      </c>
      <c r="E593" s="352">
        <v>0</v>
      </c>
      <c r="F593" s="352">
        <v>0</v>
      </c>
      <c r="G593" s="373" t="s">
        <v>2287</v>
      </c>
      <c r="H593" s="357" t="s">
        <v>2288</v>
      </c>
      <c r="I593" s="352" t="s">
        <v>1149</v>
      </c>
      <c r="J593" s="352"/>
      <c r="K593" s="361">
        <f t="shared" si="17"/>
        <v>0</v>
      </c>
      <c r="L593" s="361">
        <v>0</v>
      </c>
      <c r="M593" s="361"/>
      <c r="N593" s="361">
        <f t="shared" si="18"/>
        <v>0</v>
      </c>
      <c r="O593" s="361">
        <v>0</v>
      </c>
      <c r="P593" s="361"/>
    </row>
    <row r="594" spans="1:16">
      <c r="A594" s="177">
        <v>320</v>
      </c>
      <c r="B594" s="352">
        <v>200</v>
      </c>
      <c r="C594" s="352">
        <v>202</v>
      </c>
      <c r="D594" s="352">
        <v>100</v>
      </c>
      <c r="E594" s="352">
        <v>0</v>
      </c>
      <c r="F594" s="352">
        <v>0</v>
      </c>
      <c r="G594" s="373" t="s">
        <v>2289</v>
      </c>
      <c r="H594" s="356" t="s">
        <v>1108</v>
      </c>
      <c r="I594" s="352"/>
      <c r="J594" s="352"/>
      <c r="K594" s="360">
        <f t="shared" si="17"/>
        <v>170962.72</v>
      </c>
      <c r="L594" s="360">
        <v>170962.72</v>
      </c>
      <c r="M594" s="360"/>
      <c r="N594" s="360">
        <f t="shared" si="18"/>
        <v>285667.28000000003</v>
      </c>
      <c r="O594" s="360">
        <v>285667.28000000003</v>
      </c>
      <c r="P594" s="360"/>
    </row>
    <row r="595" spans="1:16">
      <c r="A595" s="177">
        <v>320</v>
      </c>
      <c r="B595" s="352">
        <v>200</v>
      </c>
      <c r="C595" s="352">
        <v>202</v>
      </c>
      <c r="D595" s="352">
        <v>200</v>
      </c>
      <c r="E595" s="352">
        <v>0</v>
      </c>
      <c r="F595" s="352">
        <v>0</v>
      </c>
      <c r="G595" s="373" t="s">
        <v>2290</v>
      </c>
      <c r="H595" s="356" t="s">
        <v>1144</v>
      </c>
      <c r="I595" s="352"/>
      <c r="J595" s="352"/>
      <c r="K595" s="360">
        <f t="shared" si="17"/>
        <v>0</v>
      </c>
      <c r="L595" s="360">
        <v>0</v>
      </c>
      <c r="M595" s="360"/>
      <c r="N595" s="360">
        <f t="shared" si="18"/>
        <v>1628.09</v>
      </c>
      <c r="O595" s="360">
        <v>1628.09</v>
      </c>
      <c r="P595" s="360"/>
    </row>
    <row r="596" spans="1:16">
      <c r="A596" s="177">
        <v>320</v>
      </c>
      <c r="B596" s="352">
        <v>200</v>
      </c>
      <c r="C596" s="352">
        <v>202</v>
      </c>
      <c r="D596" s="352">
        <v>300</v>
      </c>
      <c r="E596" s="352">
        <v>0</v>
      </c>
      <c r="F596" s="352">
        <v>0</v>
      </c>
      <c r="G596" s="373" t="s">
        <v>2291</v>
      </c>
      <c r="H596" s="356" t="s">
        <v>1145</v>
      </c>
      <c r="I596" s="352"/>
      <c r="J596" s="352"/>
      <c r="K596" s="360">
        <f t="shared" si="17"/>
        <v>0</v>
      </c>
      <c r="L596" s="360">
        <v>0</v>
      </c>
      <c r="M596" s="360"/>
      <c r="N596" s="360">
        <f t="shared" si="18"/>
        <v>0</v>
      </c>
      <c r="O596" s="360">
        <v>0</v>
      </c>
      <c r="P596" s="360"/>
    </row>
    <row r="597" spans="1:16">
      <c r="A597" s="177">
        <v>320</v>
      </c>
      <c r="B597" s="352">
        <v>200</v>
      </c>
      <c r="C597" s="352">
        <v>202</v>
      </c>
      <c r="D597" s="352">
        <v>301</v>
      </c>
      <c r="E597" s="352">
        <v>0</v>
      </c>
      <c r="F597" s="352">
        <v>0</v>
      </c>
      <c r="G597" s="373" t="s">
        <v>2292</v>
      </c>
      <c r="H597" s="356" t="s">
        <v>2277</v>
      </c>
      <c r="I597" s="352"/>
      <c r="J597" s="352"/>
      <c r="K597" s="360">
        <f t="shared" si="17"/>
        <v>22957.4</v>
      </c>
      <c r="L597" s="360">
        <v>22957.4</v>
      </c>
      <c r="M597" s="360"/>
      <c r="N597" s="360">
        <f t="shared" si="18"/>
        <v>22957.4</v>
      </c>
      <c r="O597" s="360">
        <v>22957.4</v>
      </c>
      <c r="P597" s="360"/>
    </row>
    <row r="598" spans="1:16">
      <c r="A598" s="177">
        <v>320</v>
      </c>
      <c r="B598" s="352">
        <v>200</v>
      </c>
      <c r="C598" s="352">
        <v>202</v>
      </c>
      <c r="D598" s="352">
        <v>302</v>
      </c>
      <c r="E598" s="352">
        <v>0</v>
      </c>
      <c r="F598" s="352">
        <v>0</v>
      </c>
      <c r="G598" s="373" t="s">
        <v>2293</v>
      </c>
      <c r="H598" s="356" t="s">
        <v>2279</v>
      </c>
      <c r="I598" s="352"/>
      <c r="J598" s="352"/>
      <c r="K598" s="360">
        <f t="shared" si="17"/>
        <v>26133.93</v>
      </c>
      <c r="L598" s="360">
        <v>26133.93</v>
      </c>
      <c r="M598" s="360"/>
      <c r="N598" s="360">
        <f t="shared" si="18"/>
        <v>26133.93</v>
      </c>
      <c r="O598" s="360">
        <v>26133.93</v>
      </c>
      <c r="P598" s="360"/>
    </row>
    <row r="599" spans="1:16">
      <c r="A599" s="177">
        <v>320</v>
      </c>
      <c r="B599" s="352">
        <v>200</v>
      </c>
      <c r="C599" s="352">
        <v>202</v>
      </c>
      <c r="D599" s="352">
        <v>400</v>
      </c>
      <c r="E599" s="352">
        <v>0</v>
      </c>
      <c r="F599" s="352">
        <v>0</v>
      </c>
      <c r="G599" s="373" t="s">
        <v>2294</v>
      </c>
      <c r="H599" s="356" t="s">
        <v>1146</v>
      </c>
      <c r="I599" s="352"/>
      <c r="J599" s="352"/>
      <c r="K599" s="360">
        <f t="shared" si="17"/>
        <v>0</v>
      </c>
      <c r="L599" s="360">
        <v>0</v>
      </c>
      <c r="M599" s="360"/>
      <c r="N599" s="360">
        <f t="shared" ref="N599:N630" si="19">+O599+P599</f>
        <v>15065.05</v>
      </c>
      <c r="O599" s="360">
        <v>15065.05</v>
      </c>
      <c r="P599" s="360"/>
    </row>
    <row r="600" spans="1:16">
      <c r="A600" s="177">
        <v>320</v>
      </c>
      <c r="B600" s="352">
        <v>200</v>
      </c>
      <c r="C600" s="352">
        <v>202</v>
      </c>
      <c r="D600" s="352">
        <v>500</v>
      </c>
      <c r="E600" s="352">
        <v>0</v>
      </c>
      <c r="F600" s="352">
        <v>0</v>
      </c>
      <c r="G600" s="373" t="s">
        <v>2295</v>
      </c>
      <c r="H600" s="356" t="s">
        <v>1133</v>
      </c>
      <c r="I600" s="352"/>
      <c r="J600" s="352"/>
      <c r="K600" s="360">
        <f t="shared" si="17"/>
        <v>0</v>
      </c>
      <c r="L600" s="360">
        <v>0</v>
      </c>
      <c r="M600" s="360"/>
      <c r="N600" s="360">
        <f t="shared" si="19"/>
        <v>0</v>
      </c>
      <c r="O600" s="360">
        <v>0</v>
      </c>
      <c r="P600" s="360"/>
    </row>
    <row r="601" spans="1:16">
      <c r="A601" s="177">
        <v>320</v>
      </c>
      <c r="B601" s="352">
        <v>200</v>
      </c>
      <c r="C601" s="352">
        <v>202</v>
      </c>
      <c r="D601" s="352">
        <v>600</v>
      </c>
      <c r="E601" s="352">
        <v>0</v>
      </c>
      <c r="F601" s="352">
        <v>0</v>
      </c>
      <c r="G601" s="373" t="s">
        <v>2296</v>
      </c>
      <c r="H601" s="356" t="s">
        <v>1116</v>
      </c>
      <c r="I601" s="352"/>
      <c r="J601" s="352"/>
      <c r="K601" s="360">
        <f t="shared" si="17"/>
        <v>0</v>
      </c>
      <c r="L601" s="360">
        <v>0</v>
      </c>
      <c r="M601" s="360"/>
      <c r="N601" s="360">
        <f t="shared" si="19"/>
        <v>0</v>
      </c>
      <c r="O601" s="360">
        <v>0</v>
      </c>
      <c r="P601" s="360"/>
    </row>
    <row r="602" spans="1:16">
      <c r="A602" s="177">
        <v>320</v>
      </c>
      <c r="B602" s="352">
        <v>200</v>
      </c>
      <c r="C602" s="352">
        <v>202</v>
      </c>
      <c r="D602" s="352">
        <v>600</v>
      </c>
      <c r="E602" s="352">
        <v>5</v>
      </c>
      <c r="F602" s="352">
        <v>0</v>
      </c>
      <c r="G602" s="373" t="s">
        <v>2297</v>
      </c>
      <c r="H602" s="356" t="s">
        <v>1117</v>
      </c>
      <c r="I602" s="352"/>
      <c r="J602" s="352"/>
      <c r="K602" s="360">
        <f t="shared" si="17"/>
        <v>0</v>
      </c>
      <c r="L602" s="360">
        <v>0</v>
      </c>
      <c r="M602" s="360"/>
      <c r="N602" s="360">
        <f t="shared" si="19"/>
        <v>0</v>
      </c>
      <c r="O602" s="360">
        <v>0</v>
      </c>
      <c r="P602" s="360"/>
    </row>
    <row r="603" spans="1:16">
      <c r="A603" s="177">
        <v>320</v>
      </c>
      <c r="B603" s="352">
        <v>200</v>
      </c>
      <c r="C603" s="352">
        <v>202</v>
      </c>
      <c r="D603" s="352">
        <v>600</v>
      </c>
      <c r="E603" s="352">
        <v>10</v>
      </c>
      <c r="F603" s="352">
        <v>0</v>
      </c>
      <c r="G603" s="373" t="s">
        <v>2298</v>
      </c>
      <c r="H603" s="356" t="s">
        <v>1118</v>
      </c>
      <c r="I603" s="352"/>
      <c r="J603" s="352"/>
      <c r="K603" s="360">
        <f t="shared" si="17"/>
        <v>0</v>
      </c>
      <c r="L603" s="360">
        <v>0</v>
      </c>
      <c r="M603" s="360"/>
      <c r="N603" s="360">
        <f t="shared" si="19"/>
        <v>0</v>
      </c>
      <c r="O603" s="360">
        <v>0</v>
      </c>
      <c r="P603" s="360"/>
    </row>
    <row r="604" spans="1:16">
      <c r="A604" s="177">
        <v>320</v>
      </c>
      <c r="B604" s="352">
        <v>200</v>
      </c>
      <c r="C604" s="352">
        <v>202</v>
      </c>
      <c r="D604" s="352">
        <v>600</v>
      </c>
      <c r="E604" s="352">
        <v>15</v>
      </c>
      <c r="F604" s="352">
        <v>0</v>
      </c>
      <c r="G604" s="373" t="s">
        <v>2299</v>
      </c>
      <c r="H604" s="356" t="s">
        <v>1147</v>
      </c>
      <c r="I604" s="352"/>
      <c r="J604" s="352"/>
      <c r="K604" s="360">
        <f t="shared" si="17"/>
        <v>0</v>
      </c>
      <c r="L604" s="360">
        <v>0</v>
      </c>
      <c r="M604" s="360"/>
      <c r="N604" s="360">
        <f t="shared" si="19"/>
        <v>933.8</v>
      </c>
      <c r="O604" s="360">
        <v>933.8</v>
      </c>
      <c r="P604" s="360"/>
    </row>
    <row r="605" spans="1:16">
      <c r="A605" s="177">
        <v>320</v>
      </c>
      <c r="B605" s="352">
        <v>200</v>
      </c>
      <c r="C605" s="352">
        <v>202</v>
      </c>
      <c r="D605" s="352">
        <v>700</v>
      </c>
      <c r="E605" s="352">
        <v>0</v>
      </c>
      <c r="F605" s="352">
        <v>0</v>
      </c>
      <c r="G605" s="373" t="s">
        <v>2300</v>
      </c>
      <c r="H605" s="356" t="s">
        <v>1136</v>
      </c>
      <c r="I605" s="352"/>
      <c r="J605" s="352"/>
      <c r="K605" s="360">
        <f t="shared" si="17"/>
        <v>62011.23</v>
      </c>
      <c r="L605" s="360">
        <v>62011.23</v>
      </c>
      <c r="M605" s="360"/>
      <c r="N605" s="360">
        <f t="shared" si="19"/>
        <v>109239.52</v>
      </c>
      <c r="O605" s="360">
        <v>109239.52</v>
      </c>
      <c r="P605" s="360"/>
    </row>
    <row r="606" spans="1:16">
      <c r="A606" s="177">
        <v>320</v>
      </c>
      <c r="B606" s="352">
        <v>200</v>
      </c>
      <c r="C606" s="352">
        <v>300</v>
      </c>
      <c r="D606" s="352">
        <v>0</v>
      </c>
      <c r="E606" s="352">
        <v>0</v>
      </c>
      <c r="F606" s="352">
        <v>0</v>
      </c>
      <c r="G606" s="356" t="s">
        <v>2855</v>
      </c>
      <c r="H606" s="356" t="s">
        <v>1150</v>
      </c>
      <c r="I606" s="352" t="s">
        <v>1151</v>
      </c>
      <c r="J606" s="352"/>
      <c r="K606" s="360">
        <f t="shared" si="17"/>
        <v>0</v>
      </c>
      <c r="L606" s="360">
        <v>0</v>
      </c>
      <c r="M606" s="360"/>
      <c r="N606" s="360">
        <f t="shared" si="19"/>
        <v>0</v>
      </c>
      <c r="O606" s="360">
        <v>0</v>
      </c>
      <c r="P606" s="360"/>
    </row>
    <row r="607" spans="1:16">
      <c r="A607" s="436">
        <v>325</v>
      </c>
      <c r="B607" s="437">
        <v>0</v>
      </c>
      <c r="C607" s="437">
        <v>0</v>
      </c>
      <c r="D607" s="437">
        <v>0</v>
      </c>
      <c r="E607" s="437">
        <v>0</v>
      </c>
      <c r="F607" s="437">
        <v>0</v>
      </c>
      <c r="G607" s="365">
        <v>325</v>
      </c>
      <c r="H607" s="365" t="s">
        <v>1152</v>
      </c>
      <c r="I607" s="55" t="s">
        <v>1153</v>
      </c>
      <c r="J607" s="55"/>
      <c r="K607" s="361">
        <f t="shared" si="17"/>
        <v>0</v>
      </c>
      <c r="L607" s="361">
        <v>0</v>
      </c>
      <c r="M607" s="361"/>
      <c r="N607" s="361">
        <f t="shared" si="19"/>
        <v>0</v>
      </c>
      <c r="O607" s="361">
        <v>0</v>
      </c>
      <c r="P607" s="361"/>
    </row>
    <row r="608" spans="1:16">
      <c r="A608" s="177">
        <v>325</v>
      </c>
      <c r="B608" s="352">
        <v>100</v>
      </c>
      <c r="C608" s="352">
        <v>0</v>
      </c>
      <c r="D608" s="352">
        <v>0</v>
      </c>
      <c r="E608" s="352">
        <v>0</v>
      </c>
      <c r="F608" s="352">
        <v>0</v>
      </c>
      <c r="G608" s="357" t="s">
        <v>2856</v>
      </c>
      <c r="H608" s="357" t="s">
        <v>1154</v>
      </c>
      <c r="I608" s="352" t="s">
        <v>1155</v>
      </c>
      <c r="J608" s="351"/>
      <c r="K608" s="361">
        <f t="shared" si="17"/>
        <v>0</v>
      </c>
      <c r="L608" s="361">
        <v>0</v>
      </c>
      <c r="M608" s="361"/>
      <c r="N608" s="361">
        <f t="shared" si="19"/>
        <v>0</v>
      </c>
      <c r="O608" s="361">
        <v>0</v>
      </c>
      <c r="P608" s="361"/>
    </row>
    <row r="609" spans="1:16" ht="25.5">
      <c r="A609" s="177">
        <v>325</v>
      </c>
      <c r="B609" s="352">
        <v>100</v>
      </c>
      <c r="C609" s="352">
        <v>100</v>
      </c>
      <c r="D609" s="352">
        <v>0</v>
      </c>
      <c r="E609" s="352">
        <v>0</v>
      </c>
      <c r="F609" s="352">
        <v>0</v>
      </c>
      <c r="G609" s="357" t="s">
        <v>2857</v>
      </c>
      <c r="H609" s="357" t="s">
        <v>1156</v>
      </c>
      <c r="I609" s="352" t="s">
        <v>1157</v>
      </c>
      <c r="J609" s="351"/>
      <c r="K609" s="361">
        <f t="shared" ref="K609:K682" si="20">+L609+M609</f>
        <v>0</v>
      </c>
      <c r="L609" s="361">
        <v>0</v>
      </c>
      <c r="M609" s="361"/>
      <c r="N609" s="361">
        <f t="shared" si="19"/>
        <v>0</v>
      </c>
      <c r="O609" s="361">
        <v>0</v>
      </c>
      <c r="P609" s="361"/>
    </row>
    <row r="610" spans="1:16">
      <c r="A610" s="177">
        <v>325</v>
      </c>
      <c r="B610" s="352">
        <v>100</v>
      </c>
      <c r="C610" s="352">
        <v>100</v>
      </c>
      <c r="D610" s="352">
        <v>100</v>
      </c>
      <c r="E610" s="352">
        <v>0</v>
      </c>
      <c r="F610" s="352">
        <v>0</v>
      </c>
      <c r="G610" s="373" t="s">
        <v>2858</v>
      </c>
      <c r="H610" s="356" t="s">
        <v>1108</v>
      </c>
      <c r="I610" s="352"/>
      <c r="J610" s="352"/>
      <c r="K610" s="360">
        <f t="shared" si="20"/>
        <v>94031.6</v>
      </c>
      <c r="L610" s="360">
        <v>94031.6</v>
      </c>
      <c r="M610" s="360"/>
      <c r="N610" s="360">
        <f t="shared" si="19"/>
        <v>94880.92</v>
      </c>
      <c r="O610" s="360">
        <v>94880.92</v>
      </c>
      <c r="P610" s="360"/>
    </row>
    <row r="611" spans="1:16">
      <c r="A611" s="177">
        <v>325</v>
      </c>
      <c r="B611" s="352">
        <v>100</v>
      </c>
      <c r="C611" s="352">
        <v>100</v>
      </c>
      <c r="D611" s="352">
        <v>200</v>
      </c>
      <c r="E611" s="352">
        <v>0</v>
      </c>
      <c r="F611" s="352">
        <v>0</v>
      </c>
      <c r="G611" s="373" t="s">
        <v>2859</v>
      </c>
      <c r="H611" s="356" t="s">
        <v>1109</v>
      </c>
      <c r="I611" s="352"/>
      <c r="J611" s="352"/>
      <c r="K611" s="360">
        <f t="shared" si="20"/>
        <v>42583.43</v>
      </c>
      <c r="L611" s="360">
        <v>42583.43</v>
      </c>
      <c r="M611" s="360"/>
      <c r="N611" s="360">
        <f t="shared" si="19"/>
        <v>40454.26</v>
      </c>
      <c r="O611" s="360">
        <v>40454.26</v>
      </c>
      <c r="P611" s="360"/>
    </row>
    <row r="612" spans="1:16">
      <c r="A612" s="177">
        <v>325</v>
      </c>
      <c r="B612" s="352">
        <v>100</v>
      </c>
      <c r="C612" s="352">
        <v>100</v>
      </c>
      <c r="D612" s="352">
        <v>300</v>
      </c>
      <c r="E612" s="352">
        <v>0</v>
      </c>
      <c r="F612" s="352">
        <v>0</v>
      </c>
      <c r="G612" s="373" t="s">
        <v>2860</v>
      </c>
      <c r="H612" s="356" t="s">
        <v>1132</v>
      </c>
      <c r="I612" s="352"/>
      <c r="J612" s="352"/>
      <c r="K612" s="360">
        <f t="shared" si="20"/>
        <v>7838.04</v>
      </c>
      <c r="L612" s="360">
        <v>7838.04</v>
      </c>
      <c r="M612" s="360"/>
      <c r="N612" s="360">
        <f t="shared" si="19"/>
        <v>7446.14</v>
      </c>
      <c r="O612" s="360">
        <v>7446.14</v>
      </c>
      <c r="P612" s="360"/>
    </row>
    <row r="613" spans="1:16">
      <c r="A613" s="177">
        <v>325</v>
      </c>
      <c r="B613" s="352">
        <v>100</v>
      </c>
      <c r="C613" s="352">
        <v>100</v>
      </c>
      <c r="D613" s="352">
        <v>400</v>
      </c>
      <c r="E613" s="352">
        <v>0</v>
      </c>
      <c r="F613" s="352">
        <v>0</v>
      </c>
      <c r="G613" s="373" t="s">
        <v>2861</v>
      </c>
      <c r="H613" s="356" t="s">
        <v>1133</v>
      </c>
      <c r="I613" s="352"/>
      <c r="J613" s="352"/>
      <c r="K613" s="360">
        <f t="shared" si="20"/>
        <v>346.22</v>
      </c>
      <c r="L613" s="360">
        <v>346.22</v>
      </c>
      <c r="M613" s="360"/>
      <c r="N613" s="360">
        <f t="shared" si="19"/>
        <v>328.91</v>
      </c>
      <c r="O613" s="360">
        <v>328.91</v>
      </c>
      <c r="P613" s="360"/>
    </row>
    <row r="614" spans="1:16">
      <c r="A614" s="177">
        <v>325</v>
      </c>
      <c r="B614" s="352">
        <v>100</v>
      </c>
      <c r="C614" s="352">
        <v>100</v>
      </c>
      <c r="D614" s="352">
        <v>500</v>
      </c>
      <c r="E614" s="352">
        <v>0</v>
      </c>
      <c r="F614" s="352">
        <v>0</v>
      </c>
      <c r="G614" s="374" t="s">
        <v>2862</v>
      </c>
      <c r="H614" s="357" t="s">
        <v>1116</v>
      </c>
      <c r="I614" s="352"/>
      <c r="J614" s="351"/>
      <c r="K614" s="361">
        <f t="shared" si="20"/>
        <v>0</v>
      </c>
      <c r="L614" s="361">
        <v>0</v>
      </c>
      <c r="M614" s="361"/>
      <c r="N614" s="361">
        <f t="shared" si="19"/>
        <v>0</v>
      </c>
      <c r="O614" s="361">
        <v>0</v>
      </c>
      <c r="P614" s="361"/>
    </row>
    <row r="615" spans="1:16">
      <c r="A615" s="177">
        <v>325</v>
      </c>
      <c r="B615" s="352">
        <v>100</v>
      </c>
      <c r="C615" s="352">
        <v>100</v>
      </c>
      <c r="D615" s="352">
        <v>500</v>
      </c>
      <c r="E615" s="352">
        <v>5</v>
      </c>
      <c r="F615" s="352">
        <v>0</v>
      </c>
      <c r="G615" s="373" t="s">
        <v>2863</v>
      </c>
      <c r="H615" s="356" t="s">
        <v>1117</v>
      </c>
      <c r="I615" s="352"/>
      <c r="J615" s="352"/>
      <c r="K615" s="360">
        <f t="shared" si="20"/>
        <v>0</v>
      </c>
      <c r="L615" s="360">
        <v>0</v>
      </c>
      <c r="M615" s="360"/>
      <c r="N615" s="360">
        <f t="shared" si="19"/>
        <v>0</v>
      </c>
      <c r="O615" s="360">
        <v>0</v>
      </c>
      <c r="P615" s="360"/>
    </row>
    <row r="616" spans="1:16">
      <c r="A616" s="177">
        <v>325</v>
      </c>
      <c r="B616" s="352">
        <v>100</v>
      </c>
      <c r="C616" s="352">
        <v>100</v>
      </c>
      <c r="D616" s="352">
        <v>500</v>
      </c>
      <c r="E616" s="352">
        <v>10</v>
      </c>
      <c r="F616" s="352">
        <v>0</v>
      </c>
      <c r="G616" s="373" t="s">
        <v>2864</v>
      </c>
      <c r="H616" s="356" t="s">
        <v>1118</v>
      </c>
      <c r="I616" s="352"/>
      <c r="J616" s="352"/>
      <c r="K616" s="360">
        <f t="shared" si="20"/>
        <v>0</v>
      </c>
      <c r="L616" s="360">
        <v>0</v>
      </c>
      <c r="M616" s="360"/>
      <c r="N616" s="360">
        <f t="shared" si="19"/>
        <v>0</v>
      </c>
      <c r="O616" s="360">
        <v>0</v>
      </c>
      <c r="P616" s="360"/>
    </row>
    <row r="617" spans="1:16" ht="25.5">
      <c r="A617" s="177">
        <v>325</v>
      </c>
      <c r="B617" s="352">
        <v>100</v>
      </c>
      <c r="C617" s="352">
        <v>100</v>
      </c>
      <c r="D617" s="352">
        <v>500</v>
      </c>
      <c r="E617" s="352">
        <v>15</v>
      </c>
      <c r="F617" s="352">
        <v>0</v>
      </c>
      <c r="G617" s="373" t="s">
        <v>2865</v>
      </c>
      <c r="H617" s="356" t="s">
        <v>1158</v>
      </c>
      <c r="I617" s="352"/>
      <c r="J617" s="352"/>
      <c r="K617" s="360">
        <f t="shared" si="20"/>
        <v>0</v>
      </c>
      <c r="L617" s="360">
        <v>0</v>
      </c>
      <c r="M617" s="360"/>
      <c r="N617" s="360">
        <f t="shared" si="19"/>
        <v>0</v>
      </c>
      <c r="O617" s="360">
        <v>0</v>
      </c>
      <c r="P617" s="360"/>
    </row>
    <row r="618" spans="1:16">
      <c r="A618" s="177">
        <v>325</v>
      </c>
      <c r="B618" s="352">
        <v>100</v>
      </c>
      <c r="C618" s="352">
        <v>100</v>
      </c>
      <c r="D618" s="352">
        <v>900</v>
      </c>
      <c r="E618" s="352">
        <v>0</v>
      </c>
      <c r="F618" s="352">
        <v>0</v>
      </c>
      <c r="G618" s="373" t="s">
        <v>2866</v>
      </c>
      <c r="H618" s="356" t="s">
        <v>1136</v>
      </c>
      <c r="I618" s="352"/>
      <c r="J618" s="352"/>
      <c r="K618" s="360">
        <f t="shared" si="20"/>
        <v>40804.44</v>
      </c>
      <c r="L618" s="360">
        <v>40804.44</v>
      </c>
      <c r="M618" s="360"/>
      <c r="N618" s="360">
        <f t="shared" si="19"/>
        <v>41115.57</v>
      </c>
      <c r="O618" s="360">
        <v>41115.57</v>
      </c>
      <c r="P618" s="360"/>
    </row>
    <row r="619" spans="1:16" ht="25.5">
      <c r="A619" s="177">
        <v>325</v>
      </c>
      <c r="B619" s="352">
        <v>100</v>
      </c>
      <c r="C619" s="352">
        <v>200</v>
      </c>
      <c r="D619" s="352">
        <v>0</v>
      </c>
      <c r="E619" s="352">
        <v>0</v>
      </c>
      <c r="F619" s="352">
        <v>0</v>
      </c>
      <c r="G619" s="357" t="s">
        <v>2867</v>
      </c>
      <c r="H619" s="357" t="s">
        <v>1159</v>
      </c>
      <c r="I619" s="352" t="s">
        <v>1160</v>
      </c>
      <c r="J619" s="351"/>
      <c r="K619" s="361">
        <f t="shared" si="20"/>
        <v>0</v>
      </c>
      <c r="L619" s="361">
        <v>0</v>
      </c>
      <c r="M619" s="361"/>
      <c r="N619" s="361">
        <f t="shared" si="19"/>
        <v>0</v>
      </c>
      <c r="O619" s="361">
        <v>0</v>
      </c>
      <c r="P619" s="361"/>
    </row>
    <row r="620" spans="1:16">
      <c r="A620" s="177">
        <v>325</v>
      </c>
      <c r="B620" s="352">
        <v>100</v>
      </c>
      <c r="C620" s="352">
        <v>200</v>
      </c>
      <c r="D620" s="352">
        <v>100</v>
      </c>
      <c r="E620" s="352">
        <v>0</v>
      </c>
      <c r="F620" s="352">
        <v>0</v>
      </c>
      <c r="G620" s="373" t="s">
        <v>2868</v>
      </c>
      <c r="H620" s="356" t="s">
        <v>1108</v>
      </c>
      <c r="I620" s="352"/>
      <c r="J620" s="352"/>
      <c r="K620" s="360">
        <f t="shared" si="20"/>
        <v>0</v>
      </c>
      <c r="L620" s="360">
        <v>0</v>
      </c>
      <c r="M620" s="360"/>
      <c r="N620" s="360">
        <f t="shared" si="19"/>
        <v>3964.75</v>
      </c>
      <c r="O620" s="360">
        <v>3964.75</v>
      </c>
      <c r="P620" s="360"/>
    </row>
    <row r="621" spans="1:16">
      <c r="A621" s="177">
        <v>325</v>
      </c>
      <c r="B621" s="352">
        <v>100</v>
      </c>
      <c r="C621" s="352">
        <v>200</v>
      </c>
      <c r="D621" s="352">
        <v>200</v>
      </c>
      <c r="E621" s="352">
        <v>0</v>
      </c>
      <c r="F621" s="352">
        <v>0</v>
      </c>
      <c r="G621" s="373" t="s">
        <v>2869</v>
      </c>
      <c r="H621" s="356" t="s">
        <v>1109</v>
      </c>
      <c r="I621" s="352"/>
      <c r="J621" s="352"/>
      <c r="K621" s="360">
        <f t="shared" si="20"/>
        <v>0</v>
      </c>
      <c r="L621" s="360">
        <v>0</v>
      </c>
      <c r="M621" s="360"/>
      <c r="N621" s="360">
        <f t="shared" si="19"/>
        <v>2129.17</v>
      </c>
      <c r="O621" s="360">
        <v>2129.17</v>
      </c>
      <c r="P621" s="360"/>
    </row>
    <row r="622" spans="1:16">
      <c r="A622" s="177">
        <v>325</v>
      </c>
      <c r="B622" s="352">
        <v>100</v>
      </c>
      <c r="C622" s="352">
        <v>200</v>
      </c>
      <c r="D622" s="352">
        <v>300</v>
      </c>
      <c r="E622" s="352">
        <v>0</v>
      </c>
      <c r="F622" s="352">
        <v>0</v>
      </c>
      <c r="G622" s="373" t="s">
        <v>2870</v>
      </c>
      <c r="H622" s="356" t="s">
        <v>1132</v>
      </c>
      <c r="I622" s="352"/>
      <c r="J622" s="352"/>
      <c r="K622" s="360">
        <f t="shared" si="20"/>
        <v>0</v>
      </c>
      <c r="L622" s="360">
        <v>0</v>
      </c>
      <c r="M622" s="360"/>
      <c r="N622" s="360">
        <f t="shared" si="19"/>
        <v>391.9</v>
      </c>
      <c r="O622" s="360">
        <v>391.9</v>
      </c>
      <c r="P622" s="360"/>
    </row>
    <row r="623" spans="1:16">
      <c r="A623" s="177">
        <v>325</v>
      </c>
      <c r="B623" s="352">
        <v>100</v>
      </c>
      <c r="C623" s="352">
        <v>200</v>
      </c>
      <c r="D623" s="352">
        <v>400</v>
      </c>
      <c r="E623" s="352">
        <v>0</v>
      </c>
      <c r="F623" s="352">
        <v>0</v>
      </c>
      <c r="G623" s="373" t="s">
        <v>2871</v>
      </c>
      <c r="H623" s="356" t="s">
        <v>1133</v>
      </c>
      <c r="I623" s="352"/>
      <c r="J623" s="352"/>
      <c r="K623" s="360">
        <f t="shared" si="20"/>
        <v>0</v>
      </c>
      <c r="L623" s="360">
        <v>0</v>
      </c>
      <c r="M623" s="360"/>
      <c r="N623" s="360">
        <f t="shared" si="19"/>
        <v>17.309999999999999</v>
      </c>
      <c r="O623" s="360">
        <v>17.309999999999999</v>
      </c>
      <c r="P623" s="360"/>
    </row>
    <row r="624" spans="1:16">
      <c r="A624" s="177">
        <v>325</v>
      </c>
      <c r="B624" s="352">
        <v>100</v>
      </c>
      <c r="C624" s="352">
        <v>200</v>
      </c>
      <c r="D624" s="352">
        <v>500</v>
      </c>
      <c r="E624" s="352">
        <v>0</v>
      </c>
      <c r="F624" s="352">
        <v>0</v>
      </c>
      <c r="G624" s="374" t="s">
        <v>2872</v>
      </c>
      <c r="H624" s="357" t="s">
        <v>1116</v>
      </c>
      <c r="I624" s="352"/>
      <c r="J624" s="351"/>
      <c r="K624" s="361">
        <f t="shared" si="20"/>
        <v>0</v>
      </c>
      <c r="L624" s="361">
        <v>0</v>
      </c>
      <c r="M624" s="361"/>
      <c r="N624" s="361">
        <f t="shared" si="19"/>
        <v>0</v>
      </c>
      <c r="O624" s="361">
        <v>0</v>
      </c>
      <c r="P624" s="361"/>
    </row>
    <row r="625" spans="1:16">
      <c r="A625" s="177">
        <v>325</v>
      </c>
      <c r="B625" s="352">
        <v>100</v>
      </c>
      <c r="C625" s="352">
        <v>200</v>
      </c>
      <c r="D625" s="352">
        <v>500</v>
      </c>
      <c r="E625" s="352">
        <v>5</v>
      </c>
      <c r="F625" s="352">
        <v>0</v>
      </c>
      <c r="G625" s="373" t="s">
        <v>2873</v>
      </c>
      <c r="H625" s="356" t="s">
        <v>1117</v>
      </c>
      <c r="I625" s="352"/>
      <c r="J625" s="352"/>
      <c r="K625" s="360">
        <f t="shared" si="20"/>
        <v>0</v>
      </c>
      <c r="L625" s="360">
        <v>0</v>
      </c>
      <c r="M625" s="360"/>
      <c r="N625" s="360">
        <f t="shared" si="19"/>
        <v>0</v>
      </c>
      <c r="O625" s="360">
        <v>0</v>
      </c>
      <c r="P625" s="360"/>
    </row>
    <row r="626" spans="1:16">
      <c r="A626" s="177">
        <v>325</v>
      </c>
      <c r="B626" s="352">
        <v>100</v>
      </c>
      <c r="C626" s="352">
        <v>200</v>
      </c>
      <c r="D626" s="352">
        <v>500</v>
      </c>
      <c r="E626" s="352">
        <v>10</v>
      </c>
      <c r="F626" s="352">
        <v>0</v>
      </c>
      <c r="G626" s="373" t="s">
        <v>2874</v>
      </c>
      <c r="H626" s="356" t="s">
        <v>1118</v>
      </c>
      <c r="I626" s="352"/>
      <c r="J626" s="352"/>
      <c r="K626" s="360">
        <f t="shared" si="20"/>
        <v>0</v>
      </c>
      <c r="L626" s="360">
        <v>0</v>
      </c>
      <c r="M626" s="360"/>
      <c r="N626" s="360">
        <f t="shared" si="19"/>
        <v>0</v>
      </c>
      <c r="O626" s="360">
        <v>0</v>
      </c>
      <c r="P626" s="360"/>
    </row>
    <row r="627" spans="1:16" ht="25.5">
      <c r="A627" s="177">
        <v>325</v>
      </c>
      <c r="B627" s="352">
        <v>100</v>
      </c>
      <c r="C627" s="352">
        <v>200</v>
      </c>
      <c r="D627" s="352">
        <v>500</v>
      </c>
      <c r="E627" s="352">
        <v>15</v>
      </c>
      <c r="F627" s="352">
        <v>0</v>
      </c>
      <c r="G627" s="373" t="s">
        <v>2875</v>
      </c>
      <c r="H627" s="356" t="s">
        <v>1158</v>
      </c>
      <c r="I627" s="352"/>
      <c r="J627" s="352"/>
      <c r="K627" s="360">
        <f t="shared" si="20"/>
        <v>0</v>
      </c>
      <c r="L627" s="360">
        <v>0</v>
      </c>
      <c r="M627" s="360"/>
      <c r="N627" s="360">
        <f t="shared" si="19"/>
        <v>46.44</v>
      </c>
      <c r="O627" s="360">
        <v>46.44</v>
      </c>
      <c r="P627" s="360"/>
    </row>
    <row r="628" spans="1:16">
      <c r="A628" s="177">
        <v>325</v>
      </c>
      <c r="B628" s="352">
        <v>100</v>
      </c>
      <c r="C628" s="352">
        <v>200</v>
      </c>
      <c r="D628" s="352">
        <v>900</v>
      </c>
      <c r="E628" s="352">
        <v>0</v>
      </c>
      <c r="F628" s="352">
        <v>0</v>
      </c>
      <c r="G628" s="373" t="s">
        <v>2876</v>
      </c>
      <c r="H628" s="356" t="s">
        <v>1136</v>
      </c>
      <c r="I628" s="352"/>
      <c r="J628" s="352"/>
      <c r="K628" s="360">
        <f t="shared" si="20"/>
        <v>0</v>
      </c>
      <c r="L628" s="360">
        <v>0</v>
      </c>
      <c r="M628" s="360"/>
      <c r="N628" s="360">
        <f t="shared" si="19"/>
        <v>1944.57</v>
      </c>
      <c r="O628" s="360">
        <v>1944.57</v>
      </c>
      <c r="P628" s="360"/>
    </row>
    <row r="629" spans="1:16" ht="25.5">
      <c r="A629" s="177">
        <v>325</v>
      </c>
      <c r="B629" s="352">
        <v>100</v>
      </c>
      <c r="C629" s="352">
        <v>300</v>
      </c>
      <c r="D629" s="352">
        <v>0</v>
      </c>
      <c r="E629" s="352">
        <v>0</v>
      </c>
      <c r="F629" s="352">
        <v>0</v>
      </c>
      <c r="G629" s="357" t="s">
        <v>2877</v>
      </c>
      <c r="H629" s="356" t="s">
        <v>1161</v>
      </c>
      <c r="I629" s="352" t="s">
        <v>1162</v>
      </c>
      <c r="J629" s="352"/>
      <c r="K629" s="360">
        <f t="shared" si="20"/>
        <v>0</v>
      </c>
      <c r="L629" s="360">
        <v>0</v>
      </c>
      <c r="M629" s="360"/>
      <c r="N629" s="360">
        <f t="shared" si="19"/>
        <v>0</v>
      </c>
      <c r="O629" s="360">
        <v>0</v>
      </c>
      <c r="P629" s="360"/>
    </row>
    <row r="630" spans="1:16">
      <c r="A630" s="177">
        <v>325</v>
      </c>
      <c r="B630" s="352">
        <v>200</v>
      </c>
      <c r="C630" s="352">
        <v>0</v>
      </c>
      <c r="D630" s="352">
        <v>0</v>
      </c>
      <c r="E630" s="352">
        <v>0</v>
      </c>
      <c r="F630" s="352">
        <v>0</v>
      </c>
      <c r="G630" s="357" t="s">
        <v>2878</v>
      </c>
      <c r="H630" s="357" t="s">
        <v>1163</v>
      </c>
      <c r="I630" s="352" t="s">
        <v>1164</v>
      </c>
      <c r="J630" s="351"/>
      <c r="K630" s="361">
        <f t="shared" si="20"/>
        <v>0</v>
      </c>
      <c r="L630" s="361">
        <v>0</v>
      </c>
      <c r="M630" s="361"/>
      <c r="N630" s="361">
        <f t="shared" si="19"/>
        <v>0</v>
      </c>
      <c r="O630" s="361">
        <v>0</v>
      </c>
      <c r="P630" s="361"/>
    </row>
    <row r="631" spans="1:16" ht="25.5">
      <c r="A631" s="177">
        <v>325</v>
      </c>
      <c r="B631" s="352">
        <v>200</v>
      </c>
      <c r="C631" s="352">
        <v>100</v>
      </c>
      <c r="D631" s="352">
        <v>0</v>
      </c>
      <c r="E631" s="352">
        <v>0</v>
      </c>
      <c r="F631" s="352">
        <v>0</v>
      </c>
      <c r="G631" s="357" t="s">
        <v>2879</v>
      </c>
      <c r="H631" s="357" t="s">
        <v>1165</v>
      </c>
      <c r="I631" s="352" t="s">
        <v>1166</v>
      </c>
      <c r="J631" s="351"/>
      <c r="K631" s="361">
        <f t="shared" si="20"/>
        <v>0</v>
      </c>
      <c r="L631" s="361">
        <v>0</v>
      </c>
      <c r="M631" s="361"/>
      <c r="N631" s="361">
        <f t="shared" ref="N631:N662" si="21">+O631+P631</f>
        <v>0</v>
      </c>
      <c r="O631" s="361">
        <v>0</v>
      </c>
      <c r="P631" s="361"/>
    </row>
    <row r="632" spans="1:16">
      <c r="A632" s="177">
        <v>325</v>
      </c>
      <c r="B632" s="352">
        <v>200</v>
      </c>
      <c r="C632" s="352">
        <v>100</v>
      </c>
      <c r="D632" s="352">
        <v>100</v>
      </c>
      <c r="E632" s="352">
        <v>0</v>
      </c>
      <c r="F632" s="352">
        <v>0</v>
      </c>
      <c r="G632" s="373" t="s">
        <v>2880</v>
      </c>
      <c r="H632" s="356" t="s">
        <v>1108</v>
      </c>
      <c r="I632" s="352"/>
      <c r="J632" s="352"/>
      <c r="K632" s="360">
        <f t="shared" si="20"/>
        <v>0</v>
      </c>
      <c r="L632" s="360">
        <v>0</v>
      </c>
      <c r="M632" s="360"/>
      <c r="N632" s="360">
        <f t="shared" si="21"/>
        <v>0</v>
      </c>
      <c r="O632" s="360">
        <v>0</v>
      </c>
      <c r="P632" s="360"/>
    </row>
    <row r="633" spans="1:16">
      <c r="A633" s="177">
        <v>325</v>
      </c>
      <c r="B633" s="352">
        <v>200</v>
      </c>
      <c r="C633" s="352">
        <v>100</v>
      </c>
      <c r="D633" s="352">
        <v>200</v>
      </c>
      <c r="E633" s="352">
        <v>0</v>
      </c>
      <c r="F633" s="352">
        <v>0</v>
      </c>
      <c r="G633" s="373" t="s">
        <v>2881</v>
      </c>
      <c r="H633" s="356" t="s">
        <v>1144</v>
      </c>
      <c r="I633" s="352"/>
      <c r="J633" s="352"/>
      <c r="K633" s="360">
        <f t="shared" si="20"/>
        <v>0</v>
      </c>
      <c r="L633" s="360">
        <v>0</v>
      </c>
      <c r="M633" s="360"/>
      <c r="N633" s="360">
        <f t="shared" si="21"/>
        <v>0</v>
      </c>
      <c r="O633" s="360">
        <v>0</v>
      </c>
      <c r="P633" s="360"/>
    </row>
    <row r="634" spans="1:16">
      <c r="A634" s="177">
        <v>325</v>
      </c>
      <c r="B634" s="352">
        <v>200</v>
      </c>
      <c r="C634" s="352">
        <v>100</v>
      </c>
      <c r="D634" s="352">
        <v>300</v>
      </c>
      <c r="E634" s="352">
        <v>0</v>
      </c>
      <c r="F634" s="352">
        <v>0</v>
      </c>
      <c r="G634" s="373" t="s">
        <v>2882</v>
      </c>
      <c r="H634" s="356" t="s">
        <v>1145</v>
      </c>
      <c r="I634" s="352"/>
      <c r="J634" s="352"/>
      <c r="K634" s="360">
        <f t="shared" si="20"/>
        <v>0</v>
      </c>
      <c r="L634" s="360">
        <v>0</v>
      </c>
      <c r="M634" s="360"/>
      <c r="N634" s="360">
        <f t="shared" si="21"/>
        <v>0</v>
      </c>
      <c r="O634" s="360">
        <v>0</v>
      </c>
      <c r="P634" s="360"/>
    </row>
    <row r="635" spans="1:16">
      <c r="A635" s="177">
        <v>325</v>
      </c>
      <c r="B635" s="352">
        <v>200</v>
      </c>
      <c r="C635" s="352">
        <v>100</v>
      </c>
      <c r="D635" s="352">
        <v>301</v>
      </c>
      <c r="E635" s="352">
        <v>0</v>
      </c>
      <c r="F635" s="352">
        <v>0</v>
      </c>
      <c r="G635" s="373" t="s">
        <v>2301</v>
      </c>
      <c r="H635" s="356" t="s">
        <v>2266</v>
      </c>
      <c r="I635" s="352"/>
      <c r="J635" s="352"/>
      <c r="K635" s="360">
        <f t="shared" si="20"/>
        <v>0</v>
      </c>
      <c r="L635" s="360">
        <v>0</v>
      </c>
      <c r="M635" s="360"/>
      <c r="N635" s="360">
        <f t="shared" si="21"/>
        <v>0</v>
      </c>
      <c r="O635" s="360">
        <v>0</v>
      </c>
      <c r="P635" s="360"/>
    </row>
    <row r="636" spans="1:16">
      <c r="A636" s="177">
        <v>325</v>
      </c>
      <c r="B636" s="352">
        <v>200</v>
      </c>
      <c r="C636" s="352">
        <v>100</v>
      </c>
      <c r="D636" s="352">
        <v>302</v>
      </c>
      <c r="E636" s="352">
        <v>0</v>
      </c>
      <c r="F636" s="352">
        <v>0</v>
      </c>
      <c r="G636" s="373" t="s">
        <v>2302</v>
      </c>
      <c r="H636" s="356" t="s">
        <v>2268</v>
      </c>
      <c r="I636" s="352"/>
      <c r="J636" s="352"/>
      <c r="K636" s="360">
        <f t="shared" si="20"/>
        <v>0</v>
      </c>
      <c r="L636" s="360">
        <v>0</v>
      </c>
      <c r="M636" s="360"/>
      <c r="N636" s="360">
        <f t="shared" si="21"/>
        <v>0</v>
      </c>
      <c r="O636" s="360">
        <v>0</v>
      </c>
      <c r="P636" s="360"/>
    </row>
    <row r="637" spans="1:16">
      <c r="A637" s="177">
        <v>325</v>
      </c>
      <c r="B637" s="352">
        <v>200</v>
      </c>
      <c r="C637" s="352">
        <v>100</v>
      </c>
      <c r="D637" s="352">
        <v>400</v>
      </c>
      <c r="E637" s="352">
        <v>0</v>
      </c>
      <c r="F637" s="352">
        <v>0</v>
      </c>
      <c r="G637" s="373" t="s">
        <v>2883</v>
      </c>
      <c r="H637" s="356" t="s">
        <v>1146</v>
      </c>
      <c r="I637" s="352"/>
      <c r="J637" s="352"/>
      <c r="K637" s="360">
        <f t="shared" si="20"/>
        <v>0</v>
      </c>
      <c r="L637" s="360">
        <v>0</v>
      </c>
      <c r="M637" s="360"/>
      <c r="N637" s="360">
        <f t="shared" si="21"/>
        <v>0</v>
      </c>
      <c r="O637" s="360">
        <v>0</v>
      </c>
      <c r="P637" s="360"/>
    </row>
    <row r="638" spans="1:16">
      <c r="A638" s="177">
        <v>325</v>
      </c>
      <c r="B638" s="352">
        <v>200</v>
      </c>
      <c r="C638" s="352">
        <v>100</v>
      </c>
      <c r="D638" s="352">
        <v>500</v>
      </c>
      <c r="E638" s="352">
        <v>0</v>
      </c>
      <c r="F638" s="352">
        <v>0</v>
      </c>
      <c r="G638" s="373" t="s">
        <v>2884</v>
      </c>
      <c r="H638" s="356" t="s">
        <v>1133</v>
      </c>
      <c r="I638" s="352"/>
      <c r="J638" s="352"/>
      <c r="K638" s="360">
        <f t="shared" si="20"/>
        <v>0</v>
      </c>
      <c r="L638" s="360">
        <v>0</v>
      </c>
      <c r="M638" s="360"/>
      <c r="N638" s="360">
        <f t="shared" si="21"/>
        <v>0</v>
      </c>
      <c r="O638" s="360">
        <v>0</v>
      </c>
      <c r="P638" s="360"/>
    </row>
    <row r="639" spans="1:16">
      <c r="A639" s="177">
        <v>325</v>
      </c>
      <c r="B639" s="352">
        <v>200</v>
      </c>
      <c r="C639" s="352">
        <v>100</v>
      </c>
      <c r="D639" s="352">
        <v>600</v>
      </c>
      <c r="E639" s="352">
        <v>0</v>
      </c>
      <c r="F639" s="352">
        <v>0</v>
      </c>
      <c r="G639" s="374" t="s">
        <v>2885</v>
      </c>
      <c r="H639" s="357" t="s">
        <v>1116</v>
      </c>
      <c r="I639" s="352"/>
      <c r="J639" s="351"/>
      <c r="K639" s="361">
        <f t="shared" si="20"/>
        <v>0</v>
      </c>
      <c r="L639" s="361">
        <v>0</v>
      </c>
      <c r="M639" s="361"/>
      <c r="N639" s="361">
        <f t="shared" si="21"/>
        <v>0</v>
      </c>
      <c r="O639" s="361">
        <v>0</v>
      </c>
      <c r="P639" s="361"/>
    </row>
    <row r="640" spans="1:16">
      <c r="A640" s="177">
        <v>325</v>
      </c>
      <c r="B640" s="352">
        <v>200</v>
      </c>
      <c r="C640" s="352">
        <v>100</v>
      </c>
      <c r="D640" s="352">
        <v>600</v>
      </c>
      <c r="E640" s="352">
        <v>5</v>
      </c>
      <c r="F640" s="352">
        <v>0</v>
      </c>
      <c r="G640" s="373" t="s">
        <v>2886</v>
      </c>
      <c r="H640" s="356" t="s">
        <v>1117</v>
      </c>
      <c r="I640" s="352"/>
      <c r="J640" s="352"/>
      <c r="K640" s="360">
        <f t="shared" si="20"/>
        <v>0</v>
      </c>
      <c r="L640" s="360">
        <v>0</v>
      </c>
      <c r="M640" s="360"/>
      <c r="N640" s="360">
        <f t="shared" si="21"/>
        <v>0</v>
      </c>
      <c r="O640" s="360">
        <v>0</v>
      </c>
      <c r="P640" s="360"/>
    </row>
    <row r="641" spans="1:16">
      <c r="A641" s="177">
        <v>325</v>
      </c>
      <c r="B641" s="352">
        <v>200</v>
      </c>
      <c r="C641" s="352">
        <v>100</v>
      </c>
      <c r="D641" s="352">
        <v>600</v>
      </c>
      <c r="E641" s="352">
        <v>10</v>
      </c>
      <c r="F641" s="352">
        <v>0</v>
      </c>
      <c r="G641" s="373" t="s">
        <v>2887</v>
      </c>
      <c r="H641" s="356" t="s">
        <v>1118</v>
      </c>
      <c r="I641" s="352"/>
      <c r="J641" s="352"/>
      <c r="K641" s="360">
        <f t="shared" si="20"/>
        <v>0</v>
      </c>
      <c r="L641" s="360">
        <v>0</v>
      </c>
      <c r="M641" s="360"/>
      <c r="N641" s="360">
        <f t="shared" si="21"/>
        <v>0</v>
      </c>
      <c r="O641" s="360">
        <v>0</v>
      </c>
      <c r="P641" s="360"/>
    </row>
    <row r="642" spans="1:16">
      <c r="A642" s="177">
        <v>325</v>
      </c>
      <c r="B642" s="352">
        <v>200</v>
      </c>
      <c r="C642" s="352">
        <v>100</v>
      </c>
      <c r="D642" s="352">
        <v>600</v>
      </c>
      <c r="E642" s="352">
        <v>15</v>
      </c>
      <c r="F642" s="352">
        <v>0</v>
      </c>
      <c r="G642" s="373" t="s">
        <v>2888</v>
      </c>
      <c r="H642" s="356" t="s">
        <v>1147</v>
      </c>
      <c r="I642" s="352"/>
      <c r="J642" s="352"/>
      <c r="K642" s="360">
        <f t="shared" si="20"/>
        <v>0</v>
      </c>
      <c r="L642" s="360">
        <v>0</v>
      </c>
      <c r="M642" s="360"/>
      <c r="N642" s="360">
        <f t="shared" si="21"/>
        <v>0</v>
      </c>
      <c r="O642" s="360">
        <v>0</v>
      </c>
      <c r="P642" s="360"/>
    </row>
    <row r="643" spans="1:16">
      <c r="A643" s="177">
        <v>325</v>
      </c>
      <c r="B643" s="352">
        <v>200</v>
      </c>
      <c r="C643" s="352">
        <v>100</v>
      </c>
      <c r="D643" s="352">
        <v>900</v>
      </c>
      <c r="E643" s="352">
        <v>0</v>
      </c>
      <c r="F643" s="352">
        <v>0</v>
      </c>
      <c r="G643" s="373" t="s">
        <v>2889</v>
      </c>
      <c r="H643" s="356" t="s">
        <v>1136</v>
      </c>
      <c r="I643" s="352"/>
      <c r="J643" s="352"/>
      <c r="K643" s="360">
        <f t="shared" si="20"/>
        <v>0</v>
      </c>
      <c r="L643" s="360">
        <v>0</v>
      </c>
      <c r="M643" s="360"/>
      <c r="N643" s="360">
        <f t="shared" si="21"/>
        <v>0</v>
      </c>
      <c r="O643" s="360">
        <v>0</v>
      </c>
      <c r="P643" s="360"/>
    </row>
    <row r="644" spans="1:16" ht="25.5">
      <c r="A644" s="177">
        <v>325</v>
      </c>
      <c r="B644" s="352">
        <v>200</v>
      </c>
      <c r="C644" s="352">
        <v>200</v>
      </c>
      <c r="D644" s="352">
        <v>0</v>
      </c>
      <c r="E644" s="352">
        <v>0</v>
      </c>
      <c r="F644" s="352">
        <v>0</v>
      </c>
      <c r="G644" s="357" t="s">
        <v>2890</v>
      </c>
      <c r="H644" s="357" t="s">
        <v>1167</v>
      </c>
      <c r="I644" s="352" t="s">
        <v>1168</v>
      </c>
      <c r="J644" s="351"/>
      <c r="K644" s="361">
        <f t="shared" si="20"/>
        <v>0</v>
      </c>
      <c r="L644" s="361">
        <v>0</v>
      </c>
      <c r="M644" s="361"/>
      <c r="N644" s="361">
        <f t="shared" si="21"/>
        <v>0</v>
      </c>
      <c r="O644" s="361">
        <v>0</v>
      </c>
      <c r="P644" s="361"/>
    </row>
    <row r="645" spans="1:16">
      <c r="A645" s="177">
        <v>325</v>
      </c>
      <c r="B645" s="352">
        <v>200</v>
      </c>
      <c r="C645" s="352">
        <v>200</v>
      </c>
      <c r="D645" s="352">
        <v>100</v>
      </c>
      <c r="E645" s="352">
        <v>0</v>
      </c>
      <c r="F645" s="352">
        <v>0</v>
      </c>
      <c r="G645" s="373" t="s">
        <v>2891</v>
      </c>
      <c r="H645" s="356" t="s">
        <v>1108</v>
      </c>
      <c r="I645" s="352"/>
      <c r="J645" s="352"/>
      <c r="K645" s="360">
        <f t="shared" si="20"/>
        <v>0</v>
      </c>
      <c r="L645" s="360">
        <v>0</v>
      </c>
      <c r="M645" s="360"/>
      <c r="N645" s="360">
        <f t="shared" si="21"/>
        <v>0</v>
      </c>
      <c r="O645" s="360">
        <v>0</v>
      </c>
      <c r="P645" s="360"/>
    </row>
    <row r="646" spans="1:16">
      <c r="A646" s="177">
        <v>325</v>
      </c>
      <c r="B646" s="352">
        <v>200</v>
      </c>
      <c r="C646" s="352">
        <v>200</v>
      </c>
      <c r="D646" s="352">
        <v>200</v>
      </c>
      <c r="E646" s="352">
        <v>0</v>
      </c>
      <c r="F646" s="352">
        <v>0</v>
      </c>
      <c r="G646" s="373" t="s">
        <v>2892</v>
      </c>
      <c r="H646" s="356" t="s">
        <v>1144</v>
      </c>
      <c r="I646" s="352"/>
      <c r="J646" s="352"/>
      <c r="K646" s="360">
        <f t="shared" si="20"/>
        <v>0</v>
      </c>
      <c r="L646" s="360">
        <v>0</v>
      </c>
      <c r="M646" s="360"/>
      <c r="N646" s="360">
        <f t="shared" si="21"/>
        <v>0</v>
      </c>
      <c r="O646" s="360">
        <v>0</v>
      </c>
      <c r="P646" s="360"/>
    </row>
    <row r="647" spans="1:16">
      <c r="A647" s="177">
        <v>325</v>
      </c>
      <c r="B647" s="352">
        <v>200</v>
      </c>
      <c r="C647" s="352">
        <v>200</v>
      </c>
      <c r="D647" s="352">
        <v>300</v>
      </c>
      <c r="E647" s="352">
        <v>0</v>
      </c>
      <c r="F647" s="352">
        <v>0</v>
      </c>
      <c r="G647" s="373" t="s">
        <v>2893</v>
      </c>
      <c r="H647" s="356" t="s">
        <v>1145</v>
      </c>
      <c r="I647" s="352"/>
      <c r="J647" s="352"/>
      <c r="K647" s="360">
        <f t="shared" si="20"/>
        <v>0</v>
      </c>
      <c r="L647" s="360">
        <v>0</v>
      </c>
      <c r="M647" s="360"/>
      <c r="N647" s="360">
        <f t="shared" si="21"/>
        <v>0</v>
      </c>
      <c r="O647" s="360">
        <v>0</v>
      </c>
      <c r="P647" s="360"/>
    </row>
    <row r="648" spans="1:16">
      <c r="A648" s="177">
        <v>325</v>
      </c>
      <c r="B648" s="352">
        <v>200</v>
      </c>
      <c r="C648" s="352">
        <v>200</v>
      </c>
      <c r="D648" s="352">
        <v>301</v>
      </c>
      <c r="E648" s="352">
        <v>0</v>
      </c>
      <c r="F648" s="352">
        <v>0</v>
      </c>
      <c r="G648" s="373" t="s">
        <v>2303</v>
      </c>
      <c r="H648" s="356" t="s">
        <v>2266</v>
      </c>
      <c r="I648" s="352"/>
      <c r="J648" s="352"/>
      <c r="K648" s="360">
        <f t="shared" si="20"/>
        <v>0</v>
      </c>
      <c r="L648" s="360">
        <v>0</v>
      </c>
      <c r="M648" s="360"/>
      <c r="N648" s="360">
        <f t="shared" si="21"/>
        <v>0</v>
      </c>
      <c r="O648" s="360">
        <v>0</v>
      </c>
      <c r="P648" s="360"/>
    </row>
    <row r="649" spans="1:16">
      <c r="A649" s="177">
        <v>325</v>
      </c>
      <c r="B649" s="352">
        <v>200</v>
      </c>
      <c r="C649" s="352">
        <v>200</v>
      </c>
      <c r="D649" s="352">
        <v>302</v>
      </c>
      <c r="E649" s="352">
        <v>0</v>
      </c>
      <c r="F649" s="352">
        <v>0</v>
      </c>
      <c r="G649" s="373" t="s">
        <v>2304</v>
      </c>
      <c r="H649" s="356" t="s">
        <v>2268</v>
      </c>
      <c r="I649" s="352"/>
      <c r="J649" s="352"/>
      <c r="K649" s="360">
        <f t="shared" si="20"/>
        <v>0</v>
      </c>
      <c r="L649" s="360">
        <v>0</v>
      </c>
      <c r="M649" s="360"/>
      <c r="N649" s="360">
        <f t="shared" si="21"/>
        <v>0</v>
      </c>
      <c r="O649" s="360">
        <v>0</v>
      </c>
      <c r="P649" s="360"/>
    </row>
    <row r="650" spans="1:16">
      <c r="A650" s="177">
        <v>325</v>
      </c>
      <c r="B650" s="352">
        <v>200</v>
      </c>
      <c r="C650" s="352">
        <v>200</v>
      </c>
      <c r="D650" s="352">
        <v>400</v>
      </c>
      <c r="E650" s="352">
        <v>0</v>
      </c>
      <c r="F650" s="352">
        <v>0</v>
      </c>
      <c r="G650" s="373" t="s">
        <v>2894</v>
      </c>
      <c r="H650" s="356" t="s">
        <v>1146</v>
      </c>
      <c r="I650" s="352"/>
      <c r="J650" s="352"/>
      <c r="K650" s="360">
        <f t="shared" si="20"/>
        <v>0</v>
      </c>
      <c r="L650" s="360">
        <v>0</v>
      </c>
      <c r="M650" s="360"/>
      <c r="N650" s="360">
        <f t="shared" si="21"/>
        <v>0</v>
      </c>
      <c r="O650" s="360">
        <v>0</v>
      </c>
      <c r="P650" s="360"/>
    </row>
    <row r="651" spans="1:16">
      <c r="A651" s="177">
        <v>325</v>
      </c>
      <c r="B651" s="352">
        <v>200</v>
      </c>
      <c r="C651" s="352">
        <v>200</v>
      </c>
      <c r="D651" s="352">
        <v>500</v>
      </c>
      <c r="E651" s="352">
        <v>0</v>
      </c>
      <c r="F651" s="352">
        <v>0</v>
      </c>
      <c r="G651" s="373" t="s">
        <v>2895</v>
      </c>
      <c r="H651" s="356" t="s">
        <v>1133</v>
      </c>
      <c r="I651" s="352"/>
      <c r="J651" s="352"/>
      <c r="K651" s="360">
        <f t="shared" si="20"/>
        <v>0</v>
      </c>
      <c r="L651" s="360">
        <v>0</v>
      </c>
      <c r="M651" s="360"/>
      <c r="N651" s="360">
        <f t="shared" si="21"/>
        <v>0</v>
      </c>
      <c r="O651" s="360">
        <v>0</v>
      </c>
      <c r="P651" s="360"/>
    </row>
    <row r="652" spans="1:16">
      <c r="A652" s="177">
        <v>325</v>
      </c>
      <c r="B652" s="352">
        <v>200</v>
      </c>
      <c r="C652" s="352">
        <v>200</v>
      </c>
      <c r="D652" s="352">
        <v>600</v>
      </c>
      <c r="E652" s="352">
        <v>0</v>
      </c>
      <c r="F652" s="352">
        <v>0</v>
      </c>
      <c r="G652" s="374" t="s">
        <v>2896</v>
      </c>
      <c r="H652" s="357" t="s">
        <v>1116</v>
      </c>
      <c r="I652" s="352"/>
      <c r="J652" s="351"/>
      <c r="K652" s="361">
        <f t="shared" si="20"/>
        <v>0</v>
      </c>
      <c r="L652" s="361">
        <v>0</v>
      </c>
      <c r="M652" s="361"/>
      <c r="N652" s="361">
        <f t="shared" si="21"/>
        <v>0</v>
      </c>
      <c r="O652" s="361">
        <v>0</v>
      </c>
      <c r="P652" s="361"/>
    </row>
    <row r="653" spans="1:16">
      <c r="A653" s="177">
        <v>325</v>
      </c>
      <c r="B653" s="352">
        <v>200</v>
      </c>
      <c r="C653" s="352">
        <v>200</v>
      </c>
      <c r="D653" s="352">
        <v>600</v>
      </c>
      <c r="E653" s="352">
        <v>5</v>
      </c>
      <c r="F653" s="352">
        <v>0</v>
      </c>
      <c r="G653" s="373" t="s">
        <v>2897</v>
      </c>
      <c r="H653" s="356" t="s">
        <v>1117</v>
      </c>
      <c r="I653" s="352"/>
      <c r="J653" s="352"/>
      <c r="K653" s="360">
        <f t="shared" si="20"/>
        <v>0</v>
      </c>
      <c r="L653" s="360">
        <v>0</v>
      </c>
      <c r="M653" s="360"/>
      <c r="N653" s="360">
        <f t="shared" si="21"/>
        <v>0</v>
      </c>
      <c r="O653" s="360">
        <v>0</v>
      </c>
      <c r="P653" s="360"/>
    </row>
    <row r="654" spans="1:16">
      <c r="A654" s="177">
        <v>325</v>
      </c>
      <c r="B654" s="352">
        <v>200</v>
      </c>
      <c r="C654" s="352">
        <v>200</v>
      </c>
      <c r="D654" s="352">
        <v>600</v>
      </c>
      <c r="E654" s="352">
        <v>10</v>
      </c>
      <c r="F654" s="352">
        <v>0</v>
      </c>
      <c r="G654" s="373" t="s">
        <v>2898</v>
      </c>
      <c r="H654" s="356" t="s">
        <v>1118</v>
      </c>
      <c r="I654" s="352"/>
      <c r="J654" s="352"/>
      <c r="K654" s="360">
        <f t="shared" si="20"/>
        <v>0</v>
      </c>
      <c r="L654" s="360">
        <v>0</v>
      </c>
      <c r="M654" s="360"/>
      <c r="N654" s="360">
        <f t="shared" si="21"/>
        <v>0</v>
      </c>
      <c r="O654" s="360">
        <v>0</v>
      </c>
      <c r="P654" s="360"/>
    </row>
    <row r="655" spans="1:16">
      <c r="A655" s="177">
        <v>325</v>
      </c>
      <c r="B655" s="352">
        <v>200</v>
      </c>
      <c r="C655" s="352">
        <v>200</v>
      </c>
      <c r="D655" s="352">
        <v>600</v>
      </c>
      <c r="E655" s="352">
        <v>15</v>
      </c>
      <c r="F655" s="352">
        <v>0</v>
      </c>
      <c r="G655" s="373" t="s">
        <v>2899</v>
      </c>
      <c r="H655" s="356" t="s">
        <v>1147</v>
      </c>
      <c r="I655" s="352"/>
      <c r="J655" s="352"/>
      <c r="K655" s="360">
        <f t="shared" si="20"/>
        <v>0</v>
      </c>
      <c r="L655" s="360">
        <v>0</v>
      </c>
      <c r="M655" s="360"/>
      <c r="N655" s="360">
        <f t="shared" si="21"/>
        <v>0</v>
      </c>
      <c r="O655" s="360">
        <v>0</v>
      </c>
      <c r="P655" s="360"/>
    </row>
    <row r="656" spans="1:16">
      <c r="A656" s="177">
        <v>325</v>
      </c>
      <c r="B656" s="352">
        <v>200</v>
      </c>
      <c r="C656" s="352">
        <v>200</v>
      </c>
      <c r="D656" s="352">
        <v>900</v>
      </c>
      <c r="E656" s="352">
        <v>0</v>
      </c>
      <c r="F656" s="352">
        <v>0</v>
      </c>
      <c r="G656" s="373" t="s">
        <v>2900</v>
      </c>
      <c r="H656" s="356" t="s">
        <v>1136</v>
      </c>
      <c r="I656" s="352"/>
      <c r="J656" s="352"/>
      <c r="K656" s="360">
        <f t="shared" si="20"/>
        <v>0</v>
      </c>
      <c r="L656" s="360">
        <v>0</v>
      </c>
      <c r="M656" s="360"/>
      <c r="N656" s="360">
        <f t="shared" si="21"/>
        <v>0</v>
      </c>
      <c r="O656" s="360">
        <v>0</v>
      </c>
      <c r="P656" s="360"/>
    </row>
    <row r="657" spans="1:16">
      <c r="A657" s="177">
        <v>325</v>
      </c>
      <c r="B657" s="352">
        <v>200</v>
      </c>
      <c r="C657" s="352">
        <v>300</v>
      </c>
      <c r="D657" s="352">
        <v>0</v>
      </c>
      <c r="E657" s="352">
        <v>0</v>
      </c>
      <c r="F657" s="352">
        <v>0</v>
      </c>
      <c r="G657" s="357" t="s">
        <v>2901</v>
      </c>
      <c r="H657" s="357" t="s">
        <v>1169</v>
      </c>
      <c r="I657" s="352" t="s">
        <v>1170</v>
      </c>
      <c r="J657" s="352"/>
      <c r="K657" s="360">
        <f t="shared" si="20"/>
        <v>0</v>
      </c>
      <c r="L657" s="360">
        <v>0</v>
      </c>
      <c r="M657" s="360"/>
      <c r="N657" s="360">
        <f t="shared" si="21"/>
        <v>0</v>
      </c>
      <c r="O657" s="360">
        <v>0</v>
      </c>
      <c r="P657" s="360"/>
    </row>
    <row r="658" spans="1:16">
      <c r="A658" s="436">
        <v>330</v>
      </c>
      <c r="B658" s="437">
        <v>0</v>
      </c>
      <c r="C658" s="437">
        <v>0</v>
      </c>
      <c r="D658" s="437">
        <v>0</v>
      </c>
      <c r="E658" s="437">
        <v>0</v>
      </c>
      <c r="F658" s="437">
        <v>0</v>
      </c>
      <c r="G658" s="365">
        <v>330</v>
      </c>
      <c r="H658" s="365" t="s">
        <v>1171</v>
      </c>
      <c r="I658" s="55" t="s">
        <v>1172</v>
      </c>
      <c r="J658" s="55"/>
      <c r="K658" s="361">
        <f t="shared" si="20"/>
        <v>0</v>
      </c>
      <c r="L658" s="361">
        <v>0</v>
      </c>
      <c r="M658" s="361"/>
      <c r="N658" s="361">
        <f t="shared" si="21"/>
        <v>0</v>
      </c>
      <c r="O658" s="361">
        <v>0</v>
      </c>
      <c r="P658" s="361"/>
    </row>
    <row r="659" spans="1:16">
      <c r="A659" s="177">
        <v>330</v>
      </c>
      <c r="B659" s="352">
        <v>100</v>
      </c>
      <c r="C659" s="352">
        <v>0</v>
      </c>
      <c r="D659" s="352">
        <v>0</v>
      </c>
      <c r="E659" s="352">
        <v>0</v>
      </c>
      <c r="F659" s="352">
        <v>0</v>
      </c>
      <c r="G659" s="357" t="s">
        <v>2902</v>
      </c>
      <c r="H659" s="357" t="s">
        <v>1173</v>
      </c>
      <c r="I659" s="352" t="s">
        <v>1174</v>
      </c>
      <c r="J659" s="351"/>
      <c r="K659" s="361">
        <f t="shared" si="20"/>
        <v>0</v>
      </c>
      <c r="L659" s="361">
        <v>0</v>
      </c>
      <c r="M659" s="361"/>
      <c r="N659" s="361">
        <f t="shared" si="21"/>
        <v>0</v>
      </c>
      <c r="O659" s="361">
        <v>0</v>
      </c>
      <c r="P659" s="361"/>
    </row>
    <row r="660" spans="1:16" ht="25.5">
      <c r="A660" s="177">
        <v>330</v>
      </c>
      <c r="B660" s="352">
        <v>100</v>
      </c>
      <c r="C660" s="352">
        <v>100</v>
      </c>
      <c r="D660" s="352">
        <v>0</v>
      </c>
      <c r="E660" s="352">
        <v>0</v>
      </c>
      <c r="F660" s="352">
        <v>0</v>
      </c>
      <c r="G660" s="357" t="s">
        <v>2903</v>
      </c>
      <c r="H660" s="357" t="s">
        <v>1175</v>
      </c>
      <c r="I660" s="352" t="s">
        <v>1176</v>
      </c>
      <c r="J660" s="351"/>
      <c r="K660" s="361">
        <f t="shared" si="20"/>
        <v>0</v>
      </c>
      <c r="L660" s="361">
        <v>0</v>
      </c>
      <c r="M660" s="361"/>
      <c r="N660" s="361">
        <f t="shared" si="21"/>
        <v>0</v>
      </c>
      <c r="O660" s="361">
        <v>0</v>
      </c>
      <c r="P660" s="361"/>
    </row>
    <row r="661" spans="1:16">
      <c r="A661" s="177">
        <v>330</v>
      </c>
      <c r="B661" s="352">
        <v>100</v>
      </c>
      <c r="C661" s="352">
        <v>100</v>
      </c>
      <c r="D661" s="352">
        <v>100</v>
      </c>
      <c r="E661" s="352">
        <v>0</v>
      </c>
      <c r="F661" s="352">
        <v>0</v>
      </c>
      <c r="G661" s="373" t="s">
        <v>2904</v>
      </c>
      <c r="H661" s="356" t="s">
        <v>1108</v>
      </c>
      <c r="I661" s="352"/>
      <c r="J661" s="352"/>
      <c r="K661" s="360">
        <f t="shared" si="20"/>
        <v>82277.649999999994</v>
      </c>
      <c r="L661" s="360">
        <v>82277.649999999994</v>
      </c>
      <c r="M661" s="360"/>
      <c r="N661" s="360">
        <f t="shared" si="21"/>
        <v>143003.74</v>
      </c>
      <c r="O661" s="360">
        <v>143003.74</v>
      </c>
      <c r="P661" s="360"/>
    </row>
    <row r="662" spans="1:16">
      <c r="A662" s="177">
        <v>330</v>
      </c>
      <c r="B662" s="352">
        <v>100</v>
      </c>
      <c r="C662" s="352">
        <v>100</v>
      </c>
      <c r="D662" s="352">
        <v>200</v>
      </c>
      <c r="E662" s="352">
        <v>0</v>
      </c>
      <c r="F662" s="352">
        <v>0</v>
      </c>
      <c r="G662" s="373" t="s">
        <v>2905</v>
      </c>
      <c r="H662" s="356" t="s">
        <v>1109</v>
      </c>
      <c r="I662" s="352"/>
      <c r="J662" s="352"/>
      <c r="K662" s="360">
        <f t="shared" si="20"/>
        <v>59616.800000000003</v>
      </c>
      <c r="L662" s="360">
        <v>59616.800000000003</v>
      </c>
      <c r="M662" s="360"/>
      <c r="N662" s="360">
        <f t="shared" si="21"/>
        <v>59616.800000000003</v>
      </c>
      <c r="O662" s="360">
        <v>59616.800000000003</v>
      </c>
      <c r="P662" s="360"/>
    </row>
    <row r="663" spans="1:16">
      <c r="A663" s="177">
        <v>330</v>
      </c>
      <c r="B663" s="352">
        <v>100</v>
      </c>
      <c r="C663" s="352">
        <v>100</v>
      </c>
      <c r="D663" s="352">
        <v>300</v>
      </c>
      <c r="E663" s="352">
        <v>0</v>
      </c>
      <c r="F663" s="352">
        <v>0</v>
      </c>
      <c r="G663" s="373" t="s">
        <v>2906</v>
      </c>
      <c r="H663" s="356" t="s">
        <v>1132</v>
      </c>
      <c r="I663" s="352"/>
      <c r="J663" s="352"/>
      <c r="K663" s="360">
        <f t="shared" si="20"/>
        <v>10973.26</v>
      </c>
      <c r="L663" s="360">
        <v>10973.26</v>
      </c>
      <c r="M663" s="360"/>
      <c r="N663" s="360">
        <f t="shared" ref="N663:N669" si="22">+O663+P663</f>
        <v>10973.26</v>
      </c>
      <c r="O663" s="360">
        <v>10973.26</v>
      </c>
      <c r="P663" s="360"/>
    </row>
    <row r="664" spans="1:16">
      <c r="A664" s="177">
        <v>330</v>
      </c>
      <c r="B664" s="352">
        <v>100</v>
      </c>
      <c r="C664" s="352">
        <v>100</v>
      </c>
      <c r="D664" s="352">
        <v>400</v>
      </c>
      <c r="E664" s="352">
        <v>0</v>
      </c>
      <c r="F664" s="352">
        <v>0</v>
      </c>
      <c r="G664" s="373" t="s">
        <v>2907</v>
      </c>
      <c r="H664" s="356" t="s">
        <v>1133</v>
      </c>
      <c r="I664" s="352"/>
      <c r="J664" s="352"/>
      <c r="K664" s="360">
        <f t="shared" si="20"/>
        <v>484.71</v>
      </c>
      <c r="L664" s="360">
        <v>484.71</v>
      </c>
      <c r="M664" s="360"/>
      <c r="N664" s="360">
        <f t="shared" si="22"/>
        <v>484.71</v>
      </c>
      <c r="O664" s="360">
        <v>484.71</v>
      </c>
      <c r="P664" s="360"/>
    </row>
    <row r="665" spans="1:16">
      <c r="A665" s="177">
        <v>330</v>
      </c>
      <c r="B665" s="352">
        <v>100</v>
      </c>
      <c r="C665" s="352">
        <v>100</v>
      </c>
      <c r="D665" s="352">
        <v>500</v>
      </c>
      <c r="E665" s="352">
        <v>0</v>
      </c>
      <c r="F665" s="352">
        <v>0</v>
      </c>
      <c r="G665" s="374" t="s">
        <v>2908</v>
      </c>
      <c r="H665" s="357" t="s">
        <v>1116</v>
      </c>
      <c r="I665" s="352"/>
      <c r="J665" s="351"/>
      <c r="K665" s="361">
        <f t="shared" si="20"/>
        <v>0</v>
      </c>
      <c r="L665" s="361">
        <v>0</v>
      </c>
      <c r="M665" s="361"/>
      <c r="N665" s="361">
        <f t="shared" si="22"/>
        <v>0</v>
      </c>
      <c r="O665" s="361">
        <v>0</v>
      </c>
      <c r="P665" s="361"/>
    </row>
    <row r="666" spans="1:16">
      <c r="A666" s="177">
        <v>330</v>
      </c>
      <c r="B666" s="352">
        <v>100</v>
      </c>
      <c r="C666" s="352">
        <v>100</v>
      </c>
      <c r="D666" s="352">
        <v>500</v>
      </c>
      <c r="E666" s="352">
        <v>5</v>
      </c>
      <c r="F666" s="352">
        <v>0</v>
      </c>
      <c r="G666" s="373" t="s">
        <v>2909</v>
      </c>
      <c r="H666" s="356" t="s">
        <v>1117</v>
      </c>
      <c r="I666" s="352"/>
      <c r="J666" s="352"/>
      <c r="K666" s="360">
        <f t="shared" si="20"/>
        <v>0</v>
      </c>
      <c r="L666" s="360">
        <v>0</v>
      </c>
      <c r="M666" s="360"/>
      <c r="N666" s="360">
        <f t="shared" si="22"/>
        <v>0</v>
      </c>
      <c r="O666" s="360">
        <v>0</v>
      </c>
      <c r="P666" s="360"/>
    </row>
    <row r="667" spans="1:16">
      <c r="A667" s="177">
        <v>330</v>
      </c>
      <c r="B667" s="352">
        <v>100</v>
      </c>
      <c r="C667" s="352">
        <v>100</v>
      </c>
      <c r="D667" s="352">
        <v>500</v>
      </c>
      <c r="E667" s="352">
        <v>10</v>
      </c>
      <c r="F667" s="352">
        <v>0</v>
      </c>
      <c r="G667" s="373" t="s">
        <v>2910</v>
      </c>
      <c r="H667" s="356" t="s">
        <v>1118</v>
      </c>
      <c r="I667" s="352"/>
      <c r="J667" s="352"/>
      <c r="K667" s="360">
        <f t="shared" si="20"/>
        <v>0</v>
      </c>
      <c r="L667" s="360">
        <v>0</v>
      </c>
      <c r="M667" s="360"/>
      <c r="N667" s="360">
        <f t="shared" si="22"/>
        <v>0</v>
      </c>
      <c r="O667" s="360">
        <v>0</v>
      </c>
      <c r="P667" s="360"/>
    </row>
    <row r="668" spans="1:16">
      <c r="A668" s="177">
        <v>330</v>
      </c>
      <c r="B668" s="352">
        <v>100</v>
      </c>
      <c r="C668" s="352">
        <v>100</v>
      </c>
      <c r="D668" s="352">
        <v>500</v>
      </c>
      <c r="E668" s="352">
        <v>15</v>
      </c>
      <c r="F668" s="352">
        <v>0</v>
      </c>
      <c r="G668" s="373" t="s">
        <v>2911</v>
      </c>
      <c r="H668" s="356" t="s">
        <v>1177</v>
      </c>
      <c r="I668" s="352"/>
      <c r="J668" s="352"/>
      <c r="K668" s="360">
        <f t="shared" si="20"/>
        <v>0</v>
      </c>
      <c r="L668" s="360">
        <v>0</v>
      </c>
      <c r="M668" s="360"/>
      <c r="N668" s="360">
        <f t="shared" si="22"/>
        <v>6792.62</v>
      </c>
      <c r="O668" s="360">
        <v>6792.62</v>
      </c>
      <c r="P668" s="360"/>
    </row>
    <row r="669" spans="1:16">
      <c r="A669" s="177">
        <v>330</v>
      </c>
      <c r="B669" s="352">
        <v>100</v>
      </c>
      <c r="C669" s="352">
        <v>100</v>
      </c>
      <c r="D669" s="352">
        <v>900</v>
      </c>
      <c r="E669" s="352">
        <v>0</v>
      </c>
      <c r="F669" s="352">
        <v>0</v>
      </c>
      <c r="G669" s="373" t="s">
        <v>2912</v>
      </c>
      <c r="H669" s="356" t="s">
        <v>1136</v>
      </c>
      <c r="I669" s="352"/>
      <c r="J669" s="352"/>
      <c r="K669" s="360">
        <f t="shared" si="20"/>
        <v>43214.71</v>
      </c>
      <c r="L669" s="360">
        <v>43214.71</v>
      </c>
      <c r="M669" s="360"/>
      <c r="N669" s="360">
        <f t="shared" si="22"/>
        <v>65134.89</v>
      </c>
      <c r="O669" s="360">
        <v>65134.89</v>
      </c>
      <c r="P669" s="360"/>
    </row>
    <row r="670" spans="1:16" ht="25.5">
      <c r="A670" s="177">
        <v>330</v>
      </c>
      <c r="B670" s="352">
        <v>100</v>
      </c>
      <c r="C670" s="352">
        <v>101</v>
      </c>
      <c r="D670" s="352">
        <v>0</v>
      </c>
      <c r="E670" s="352">
        <v>0</v>
      </c>
      <c r="F670" s="352">
        <v>0</v>
      </c>
      <c r="G670" s="357" t="s">
        <v>3504</v>
      </c>
      <c r="H670" s="357" t="s">
        <v>3499</v>
      </c>
      <c r="I670" s="352" t="s">
        <v>1176</v>
      </c>
      <c r="J670" s="351"/>
      <c r="K670" s="361"/>
      <c r="L670" s="361"/>
      <c r="M670" s="361"/>
      <c r="N670" s="361"/>
      <c r="O670" s="361"/>
      <c r="P670" s="361"/>
    </row>
    <row r="671" spans="1:16">
      <c r="A671" s="352">
        <v>330</v>
      </c>
      <c r="B671" s="352">
        <v>100</v>
      </c>
      <c r="C671" s="352">
        <v>101</v>
      </c>
      <c r="D671" s="352">
        <v>100</v>
      </c>
      <c r="E671" s="352">
        <v>0</v>
      </c>
      <c r="F671" s="352">
        <v>0</v>
      </c>
      <c r="G671" s="441" t="s">
        <v>3505</v>
      </c>
      <c r="H671" s="373" t="s">
        <v>1108</v>
      </c>
      <c r="I671" s="352"/>
      <c r="J671" s="351"/>
      <c r="K671" s="362"/>
      <c r="L671" s="362"/>
      <c r="M671" s="362"/>
      <c r="N671" s="362"/>
      <c r="O671" s="362"/>
      <c r="P671" s="362"/>
    </row>
    <row r="672" spans="1:16">
      <c r="A672" s="352">
        <v>330</v>
      </c>
      <c r="B672" s="352">
        <v>100</v>
      </c>
      <c r="C672" s="352">
        <v>101</v>
      </c>
      <c r="D672" s="352">
        <v>200</v>
      </c>
      <c r="E672" s="352">
        <v>0</v>
      </c>
      <c r="F672" s="352">
        <v>0</v>
      </c>
      <c r="G672" s="441" t="s">
        <v>3506</v>
      </c>
      <c r="H672" s="373" t="s">
        <v>1109</v>
      </c>
      <c r="I672" s="352"/>
      <c r="J672" s="351"/>
      <c r="K672" s="362"/>
      <c r="L672" s="362"/>
      <c r="M672" s="362"/>
      <c r="N672" s="362"/>
      <c r="O672" s="362"/>
      <c r="P672" s="362"/>
    </row>
    <row r="673" spans="1:16">
      <c r="A673" s="352">
        <v>330</v>
      </c>
      <c r="B673" s="352">
        <v>100</v>
      </c>
      <c r="C673" s="352">
        <v>101</v>
      </c>
      <c r="D673" s="352">
        <v>300</v>
      </c>
      <c r="E673" s="352">
        <v>0</v>
      </c>
      <c r="F673" s="352">
        <v>0</v>
      </c>
      <c r="G673" s="441" t="s">
        <v>3507</v>
      </c>
      <c r="H673" s="373" t="s">
        <v>1132</v>
      </c>
      <c r="I673" s="352"/>
      <c r="J673" s="351"/>
      <c r="K673" s="362"/>
      <c r="L673" s="362"/>
      <c r="M673" s="362"/>
      <c r="N673" s="362"/>
      <c r="O673" s="362"/>
      <c r="P673" s="362"/>
    </row>
    <row r="674" spans="1:16">
      <c r="A674" s="352">
        <v>330</v>
      </c>
      <c r="B674" s="352">
        <v>100</v>
      </c>
      <c r="C674" s="352">
        <v>101</v>
      </c>
      <c r="D674" s="352">
        <v>400</v>
      </c>
      <c r="E674" s="352">
        <v>0</v>
      </c>
      <c r="F674" s="352">
        <v>0</v>
      </c>
      <c r="G674" s="441" t="s">
        <v>3508</v>
      </c>
      <c r="H674" s="373" t="s">
        <v>1133</v>
      </c>
      <c r="I674" s="352"/>
      <c r="J674" s="351"/>
      <c r="K674" s="362"/>
      <c r="L674" s="362"/>
      <c r="M674" s="362"/>
      <c r="N674" s="362"/>
      <c r="O674" s="362"/>
      <c r="P674" s="362"/>
    </row>
    <row r="675" spans="1:16">
      <c r="A675" s="177">
        <v>330</v>
      </c>
      <c r="B675" s="352">
        <v>100</v>
      </c>
      <c r="C675" s="352">
        <v>101</v>
      </c>
      <c r="D675" s="352">
        <v>500</v>
      </c>
      <c r="E675" s="352">
        <v>0</v>
      </c>
      <c r="F675" s="352">
        <v>0</v>
      </c>
      <c r="G675" s="374" t="s">
        <v>3509</v>
      </c>
      <c r="H675" s="357" t="s">
        <v>1116</v>
      </c>
      <c r="I675" s="352"/>
      <c r="J675" s="351"/>
      <c r="K675" s="361"/>
      <c r="L675" s="361"/>
      <c r="M675" s="361"/>
      <c r="N675" s="361"/>
      <c r="O675" s="361"/>
      <c r="P675" s="361"/>
    </row>
    <row r="676" spans="1:16">
      <c r="A676" s="352">
        <v>330</v>
      </c>
      <c r="B676" s="352">
        <v>100</v>
      </c>
      <c r="C676" s="352">
        <v>101</v>
      </c>
      <c r="D676" s="352">
        <v>500</v>
      </c>
      <c r="E676" s="352">
        <v>5</v>
      </c>
      <c r="F676" s="352">
        <v>0</v>
      </c>
      <c r="G676" s="441" t="s">
        <v>3510</v>
      </c>
      <c r="H676" s="373" t="s">
        <v>1117</v>
      </c>
      <c r="I676" s="352"/>
      <c r="J676" s="351"/>
      <c r="K676" s="362"/>
      <c r="L676" s="362"/>
      <c r="M676" s="362"/>
      <c r="N676" s="362"/>
      <c r="O676" s="362"/>
      <c r="P676" s="362"/>
    </row>
    <row r="677" spans="1:16">
      <c r="A677" s="352">
        <v>330</v>
      </c>
      <c r="B677" s="352">
        <v>100</v>
      </c>
      <c r="C677" s="352">
        <v>101</v>
      </c>
      <c r="D677" s="352">
        <v>500</v>
      </c>
      <c r="E677" s="352">
        <v>10</v>
      </c>
      <c r="F677" s="352">
        <v>0</v>
      </c>
      <c r="G677" s="441" t="s">
        <v>3511</v>
      </c>
      <c r="H677" s="373" t="s">
        <v>1118</v>
      </c>
      <c r="I677" s="352"/>
      <c r="J677" s="351"/>
      <c r="K677" s="362"/>
      <c r="L677" s="362"/>
      <c r="M677" s="362"/>
      <c r="N677" s="362"/>
      <c r="O677" s="362"/>
      <c r="P677" s="362"/>
    </row>
    <row r="678" spans="1:16">
      <c r="A678" s="352">
        <v>330</v>
      </c>
      <c r="B678" s="352">
        <v>100</v>
      </c>
      <c r="C678" s="352">
        <v>101</v>
      </c>
      <c r="D678" s="352">
        <v>500</v>
      </c>
      <c r="E678" s="352">
        <v>15</v>
      </c>
      <c r="F678" s="352">
        <v>0</v>
      </c>
      <c r="G678" s="441" t="s">
        <v>3512</v>
      </c>
      <c r="H678" s="373" t="s">
        <v>3500</v>
      </c>
      <c r="I678" s="352"/>
      <c r="J678" s="351"/>
      <c r="K678" s="362"/>
      <c r="L678" s="362"/>
      <c r="M678" s="362"/>
      <c r="N678" s="362"/>
      <c r="O678" s="362"/>
      <c r="P678" s="362"/>
    </row>
    <row r="679" spans="1:16">
      <c r="A679" s="352">
        <v>330</v>
      </c>
      <c r="B679" s="352">
        <v>100</v>
      </c>
      <c r="C679" s="352">
        <v>101</v>
      </c>
      <c r="D679" s="352">
        <v>900</v>
      </c>
      <c r="E679" s="352">
        <v>0</v>
      </c>
      <c r="F679" s="352">
        <v>0</v>
      </c>
      <c r="G679" s="441" t="s">
        <v>3513</v>
      </c>
      <c r="H679" s="373" t="s">
        <v>1136</v>
      </c>
      <c r="I679" s="352"/>
      <c r="J679" s="351"/>
      <c r="K679" s="362"/>
      <c r="L679" s="362"/>
      <c r="M679" s="362"/>
      <c r="N679" s="362"/>
      <c r="O679" s="362"/>
      <c r="P679" s="362"/>
    </row>
    <row r="680" spans="1:16" ht="25.5">
      <c r="A680" s="177">
        <v>330</v>
      </c>
      <c r="B680" s="352">
        <v>100</v>
      </c>
      <c r="C680" s="352">
        <v>200</v>
      </c>
      <c r="D680" s="352">
        <v>0</v>
      </c>
      <c r="E680" s="352">
        <v>0</v>
      </c>
      <c r="F680" s="352">
        <v>0</v>
      </c>
      <c r="G680" s="357" t="s">
        <v>2913</v>
      </c>
      <c r="H680" s="357" t="s">
        <v>1178</v>
      </c>
      <c r="I680" s="352" t="s">
        <v>1179</v>
      </c>
      <c r="J680" s="351"/>
      <c r="K680" s="361">
        <f t="shared" si="20"/>
        <v>0</v>
      </c>
      <c r="L680" s="361">
        <v>0</v>
      </c>
      <c r="M680" s="361"/>
      <c r="N680" s="361">
        <f t="shared" ref="N680:N689" si="23">+O680+P680</f>
        <v>0</v>
      </c>
      <c r="O680" s="361">
        <v>0</v>
      </c>
      <c r="P680" s="361"/>
    </row>
    <row r="681" spans="1:16">
      <c r="A681" s="177">
        <v>330</v>
      </c>
      <c r="B681" s="352">
        <v>100</v>
      </c>
      <c r="C681" s="352">
        <v>200</v>
      </c>
      <c r="D681" s="352">
        <v>100</v>
      </c>
      <c r="E681" s="352">
        <v>0</v>
      </c>
      <c r="F681" s="352">
        <v>0</v>
      </c>
      <c r="G681" s="373" t="s">
        <v>2914</v>
      </c>
      <c r="H681" s="356" t="s">
        <v>1108</v>
      </c>
      <c r="I681" s="352"/>
      <c r="J681" s="352"/>
      <c r="K681" s="360">
        <f t="shared" si="20"/>
        <v>47015.8</v>
      </c>
      <c r="L681" s="360">
        <v>47015.8</v>
      </c>
      <c r="M681" s="360"/>
      <c r="N681" s="360">
        <f t="shared" si="23"/>
        <v>47667.91</v>
      </c>
      <c r="O681" s="360">
        <v>47667.91</v>
      </c>
      <c r="P681" s="360"/>
    </row>
    <row r="682" spans="1:16">
      <c r="A682" s="177">
        <v>330</v>
      </c>
      <c r="B682" s="352">
        <v>100</v>
      </c>
      <c r="C682" s="352">
        <v>200</v>
      </c>
      <c r="D682" s="352">
        <v>200</v>
      </c>
      <c r="E682" s="352">
        <v>0</v>
      </c>
      <c r="F682" s="352">
        <v>0</v>
      </c>
      <c r="G682" s="373" t="s">
        <v>2915</v>
      </c>
      <c r="H682" s="356" t="s">
        <v>1109</v>
      </c>
      <c r="I682" s="352"/>
      <c r="J682" s="352"/>
      <c r="K682" s="360">
        <f t="shared" si="20"/>
        <v>25550.06</v>
      </c>
      <c r="L682" s="360">
        <v>25550.06</v>
      </c>
      <c r="M682" s="360"/>
      <c r="N682" s="360">
        <f t="shared" si="23"/>
        <v>25550.06</v>
      </c>
      <c r="O682" s="360">
        <v>25550.06</v>
      </c>
      <c r="P682" s="360"/>
    </row>
    <row r="683" spans="1:16">
      <c r="A683" s="177">
        <v>330</v>
      </c>
      <c r="B683" s="352">
        <v>100</v>
      </c>
      <c r="C683" s="352">
        <v>200</v>
      </c>
      <c r="D683" s="352">
        <v>300</v>
      </c>
      <c r="E683" s="352">
        <v>0</v>
      </c>
      <c r="F683" s="352">
        <v>0</v>
      </c>
      <c r="G683" s="373" t="s">
        <v>2916</v>
      </c>
      <c r="H683" s="356" t="s">
        <v>1132</v>
      </c>
      <c r="I683" s="352"/>
      <c r="J683" s="352"/>
      <c r="K683" s="360">
        <f t="shared" ref="K683:K758" si="24">+L683+M683</f>
        <v>4702.83</v>
      </c>
      <c r="L683" s="360">
        <v>4702.83</v>
      </c>
      <c r="M683" s="360"/>
      <c r="N683" s="360">
        <f t="shared" si="23"/>
        <v>4702.83</v>
      </c>
      <c r="O683" s="360">
        <v>4702.83</v>
      </c>
      <c r="P683" s="360"/>
    </row>
    <row r="684" spans="1:16">
      <c r="A684" s="177">
        <v>330</v>
      </c>
      <c r="B684" s="352">
        <v>100</v>
      </c>
      <c r="C684" s="352">
        <v>200</v>
      </c>
      <c r="D684" s="352">
        <v>400</v>
      </c>
      <c r="E684" s="352">
        <v>0</v>
      </c>
      <c r="F684" s="352">
        <v>0</v>
      </c>
      <c r="G684" s="373" t="s">
        <v>2917</v>
      </c>
      <c r="H684" s="356" t="s">
        <v>1133</v>
      </c>
      <c r="I684" s="352"/>
      <c r="J684" s="352"/>
      <c r="K684" s="360">
        <f t="shared" si="24"/>
        <v>207.73</v>
      </c>
      <c r="L684" s="360">
        <v>207.73</v>
      </c>
      <c r="M684" s="360"/>
      <c r="N684" s="360">
        <f t="shared" si="23"/>
        <v>207.73</v>
      </c>
      <c r="O684" s="360">
        <v>207.73</v>
      </c>
      <c r="P684" s="360"/>
    </row>
    <row r="685" spans="1:16">
      <c r="A685" s="177">
        <v>330</v>
      </c>
      <c r="B685" s="352">
        <v>100</v>
      </c>
      <c r="C685" s="352">
        <v>200</v>
      </c>
      <c r="D685" s="352">
        <v>500</v>
      </c>
      <c r="E685" s="352">
        <v>0</v>
      </c>
      <c r="F685" s="352">
        <v>0</v>
      </c>
      <c r="G685" s="374" t="s">
        <v>2918</v>
      </c>
      <c r="H685" s="357" t="s">
        <v>1116</v>
      </c>
      <c r="I685" s="352"/>
      <c r="J685" s="351"/>
      <c r="K685" s="361">
        <f t="shared" si="24"/>
        <v>0</v>
      </c>
      <c r="L685" s="361">
        <v>0</v>
      </c>
      <c r="M685" s="361"/>
      <c r="N685" s="361">
        <f t="shared" si="23"/>
        <v>0</v>
      </c>
      <c r="O685" s="361">
        <v>0</v>
      </c>
      <c r="P685" s="361"/>
    </row>
    <row r="686" spans="1:16">
      <c r="A686" s="177">
        <v>330</v>
      </c>
      <c r="B686" s="352">
        <v>100</v>
      </c>
      <c r="C686" s="352">
        <v>200</v>
      </c>
      <c r="D686" s="352">
        <v>500</v>
      </c>
      <c r="E686" s="352">
        <v>5</v>
      </c>
      <c r="F686" s="352">
        <v>0</v>
      </c>
      <c r="G686" s="373" t="s">
        <v>2919</v>
      </c>
      <c r="H686" s="356" t="s">
        <v>1117</v>
      </c>
      <c r="I686" s="352"/>
      <c r="J686" s="352"/>
      <c r="K686" s="360">
        <f t="shared" si="24"/>
        <v>0</v>
      </c>
      <c r="L686" s="360">
        <v>0</v>
      </c>
      <c r="M686" s="360"/>
      <c r="N686" s="360">
        <f t="shared" si="23"/>
        <v>0</v>
      </c>
      <c r="O686" s="360">
        <v>0</v>
      </c>
      <c r="P686" s="360"/>
    </row>
    <row r="687" spans="1:16">
      <c r="A687" s="177">
        <v>330</v>
      </c>
      <c r="B687" s="352">
        <v>100</v>
      </c>
      <c r="C687" s="352">
        <v>200</v>
      </c>
      <c r="D687" s="352">
        <v>500</v>
      </c>
      <c r="E687" s="352">
        <v>10</v>
      </c>
      <c r="F687" s="352">
        <v>0</v>
      </c>
      <c r="G687" s="373" t="s">
        <v>2920</v>
      </c>
      <c r="H687" s="356" t="s">
        <v>1118</v>
      </c>
      <c r="I687" s="352"/>
      <c r="J687" s="352"/>
      <c r="K687" s="360">
        <f t="shared" si="24"/>
        <v>0</v>
      </c>
      <c r="L687" s="360">
        <v>0</v>
      </c>
      <c r="M687" s="360"/>
      <c r="N687" s="360">
        <f t="shared" si="23"/>
        <v>0</v>
      </c>
      <c r="O687" s="360">
        <v>0</v>
      </c>
      <c r="P687" s="360"/>
    </row>
    <row r="688" spans="1:16">
      <c r="A688" s="177">
        <v>330</v>
      </c>
      <c r="B688" s="352">
        <v>100</v>
      </c>
      <c r="C688" s="352">
        <v>200</v>
      </c>
      <c r="D688" s="352">
        <v>500</v>
      </c>
      <c r="E688" s="352">
        <v>15</v>
      </c>
      <c r="F688" s="352">
        <v>0</v>
      </c>
      <c r="G688" s="373" t="s">
        <v>2921</v>
      </c>
      <c r="H688" s="356" t="s">
        <v>1177</v>
      </c>
      <c r="I688" s="352"/>
      <c r="J688" s="352"/>
      <c r="K688" s="360">
        <f t="shared" si="24"/>
        <v>0</v>
      </c>
      <c r="L688" s="360">
        <v>0</v>
      </c>
      <c r="M688" s="360"/>
      <c r="N688" s="360">
        <f t="shared" si="23"/>
        <v>20.45</v>
      </c>
      <c r="O688" s="360">
        <v>20.45</v>
      </c>
      <c r="P688" s="360"/>
    </row>
    <row r="689" spans="1:16">
      <c r="A689" s="177">
        <v>330</v>
      </c>
      <c r="B689" s="352">
        <v>100</v>
      </c>
      <c r="C689" s="352">
        <v>200</v>
      </c>
      <c r="D689" s="352">
        <v>900</v>
      </c>
      <c r="E689" s="352">
        <v>0</v>
      </c>
      <c r="F689" s="352">
        <v>0</v>
      </c>
      <c r="G689" s="373" t="s">
        <v>2922</v>
      </c>
      <c r="H689" s="356" t="s">
        <v>1136</v>
      </c>
      <c r="I689" s="352"/>
      <c r="J689" s="352"/>
      <c r="K689" s="360">
        <f t="shared" si="24"/>
        <v>21832.85</v>
      </c>
      <c r="L689" s="360">
        <v>21832.85</v>
      </c>
      <c r="M689" s="360"/>
      <c r="N689" s="360">
        <f t="shared" si="23"/>
        <v>23046.13</v>
      </c>
      <c r="O689" s="360">
        <v>23046.13</v>
      </c>
      <c r="P689" s="360"/>
    </row>
    <row r="690" spans="1:16" ht="25.5">
      <c r="A690" s="177">
        <v>330</v>
      </c>
      <c r="B690" s="352">
        <v>100</v>
      </c>
      <c r="C690" s="352">
        <v>201</v>
      </c>
      <c r="D690" s="352">
        <v>0</v>
      </c>
      <c r="E690" s="352">
        <v>0</v>
      </c>
      <c r="F690" s="352">
        <v>0</v>
      </c>
      <c r="G690" s="357" t="s">
        <v>3514</v>
      </c>
      <c r="H690" s="357" t="s">
        <v>3501</v>
      </c>
      <c r="I690" s="352" t="s">
        <v>1179</v>
      </c>
      <c r="J690" s="351"/>
      <c r="K690" s="361"/>
      <c r="L690" s="361">
        <v>0</v>
      </c>
      <c r="M690" s="361"/>
      <c r="N690" s="361"/>
      <c r="O690" s="361">
        <v>0</v>
      </c>
      <c r="P690" s="361"/>
    </row>
    <row r="691" spans="1:16">
      <c r="A691" s="177">
        <v>330</v>
      </c>
      <c r="B691" s="352">
        <v>100</v>
      </c>
      <c r="C691" s="352">
        <v>201</v>
      </c>
      <c r="D691" s="352">
        <v>100</v>
      </c>
      <c r="E691" s="352">
        <v>0</v>
      </c>
      <c r="F691" s="352">
        <v>0</v>
      </c>
      <c r="G691" s="373" t="s">
        <v>3515</v>
      </c>
      <c r="H691" s="356" t="s">
        <v>1108</v>
      </c>
      <c r="I691" s="352"/>
      <c r="J691" s="352"/>
      <c r="K691" s="360"/>
      <c r="L691" s="360"/>
      <c r="M691" s="360"/>
      <c r="N691" s="360"/>
      <c r="O691" s="360"/>
      <c r="P691" s="360"/>
    </row>
    <row r="692" spans="1:16">
      <c r="A692" s="177">
        <v>330</v>
      </c>
      <c r="B692" s="352">
        <v>100</v>
      </c>
      <c r="C692" s="352">
        <v>201</v>
      </c>
      <c r="D692" s="352">
        <v>200</v>
      </c>
      <c r="E692" s="352">
        <v>0</v>
      </c>
      <c r="F692" s="352">
        <v>0</v>
      </c>
      <c r="G692" s="373" t="s">
        <v>3516</v>
      </c>
      <c r="H692" s="356" t="s">
        <v>1109</v>
      </c>
      <c r="I692" s="352"/>
      <c r="J692" s="352"/>
      <c r="K692" s="360"/>
      <c r="L692" s="360"/>
      <c r="M692" s="360"/>
      <c r="N692" s="360"/>
      <c r="O692" s="360"/>
      <c r="P692" s="360"/>
    </row>
    <row r="693" spans="1:16">
      <c r="A693" s="177">
        <v>330</v>
      </c>
      <c r="B693" s="352">
        <v>100</v>
      </c>
      <c r="C693" s="352">
        <v>201</v>
      </c>
      <c r="D693" s="352">
        <v>300</v>
      </c>
      <c r="E693" s="352">
        <v>0</v>
      </c>
      <c r="F693" s="352">
        <v>0</v>
      </c>
      <c r="G693" s="373" t="s">
        <v>3517</v>
      </c>
      <c r="H693" s="356" t="s">
        <v>1132</v>
      </c>
      <c r="I693" s="352"/>
      <c r="J693" s="352"/>
      <c r="K693" s="360"/>
      <c r="L693" s="360"/>
      <c r="M693" s="360"/>
      <c r="N693" s="360"/>
      <c r="O693" s="360"/>
      <c r="P693" s="360"/>
    </row>
    <row r="694" spans="1:16">
      <c r="A694" s="177">
        <v>330</v>
      </c>
      <c r="B694" s="352">
        <v>100</v>
      </c>
      <c r="C694" s="352">
        <v>201</v>
      </c>
      <c r="D694" s="352">
        <v>400</v>
      </c>
      <c r="E694" s="352">
        <v>0</v>
      </c>
      <c r="F694" s="352">
        <v>0</v>
      </c>
      <c r="G694" s="373" t="s">
        <v>3518</v>
      </c>
      <c r="H694" s="356" t="s">
        <v>1133</v>
      </c>
      <c r="I694" s="352"/>
      <c r="J694" s="352"/>
      <c r="K694" s="360"/>
      <c r="L694" s="360"/>
      <c r="M694" s="360"/>
      <c r="N694" s="360"/>
      <c r="O694" s="360"/>
      <c r="P694" s="360"/>
    </row>
    <row r="695" spans="1:16">
      <c r="A695" s="177">
        <v>330</v>
      </c>
      <c r="B695" s="352">
        <v>100</v>
      </c>
      <c r="C695" s="352">
        <v>201</v>
      </c>
      <c r="D695" s="352">
        <v>500</v>
      </c>
      <c r="E695" s="352">
        <v>0</v>
      </c>
      <c r="F695" s="352">
        <v>0</v>
      </c>
      <c r="G695" s="373" t="s">
        <v>3519</v>
      </c>
      <c r="H695" s="356" t="s">
        <v>1116</v>
      </c>
      <c r="I695" s="352"/>
      <c r="J695" s="352"/>
      <c r="K695" s="360"/>
      <c r="L695" s="360"/>
      <c r="M695" s="360"/>
      <c r="N695" s="360"/>
      <c r="O695" s="360"/>
      <c r="P695" s="360"/>
    </row>
    <row r="696" spans="1:16">
      <c r="A696" s="177">
        <v>330</v>
      </c>
      <c r="B696" s="352">
        <v>100</v>
      </c>
      <c r="C696" s="352">
        <v>201</v>
      </c>
      <c r="D696" s="352">
        <v>500</v>
      </c>
      <c r="E696" s="352">
        <v>5</v>
      </c>
      <c r="F696" s="352">
        <v>0</v>
      </c>
      <c r="G696" s="373" t="s">
        <v>3520</v>
      </c>
      <c r="H696" s="356" t="s">
        <v>1117</v>
      </c>
      <c r="I696" s="352"/>
      <c r="J696" s="352"/>
      <c r="K696" s="360"/>
      <c r="L696" s="360"/>
      <c r="M696" s="360"/>
      <c r="N696" s="360"/>
      <c r="O696" s="360"/>
      <c r="P696" s="360"/>
    </row>
    <row r="697" spans="1:16">
      <c r="A697" s="177">
        <v>330</v>
      </c>
      <c r="B697" s="352">
        <v>100</v>
      </c>
      <c r="C697" s="352">
        <v>201</v>
      </c>
      <c r="D697" s="352">
        <v>500</v>
      </c>
      <c r="E697" s="352">
        <v>10</v>
      </c>
      <c r="F697" s="352">
        <v>0</v>
      </c>
      <c r="G697" s="373" t="s">
        <v>3521</v>
      </c>
      <c r="H697" s="356" t="s">
        <v>1118</v>
      </c>
      <c r="I697" s="352"/>
      <c r="J697" s="352"/>
      <c r="K697" s="360"/>
      <c r="L697" s="360"/>
      <c r="M697" s="360"/>
      <c r="N697" s="360"/>
      <c r="O697" s="360"/>
      <c r="P697" s="360"/>
    </row>
    <row r="698" spans="1:16" ht="25.5">
      <c r="A698" s="177">
        <v>330</v>
      </c>
      <c r="B698" s="352">
        <v>100</v>
      </c>
      <c r="C698" s="352">
        <v>201</v>
      </c>
      <c r="D698" s="352">
        <v>500</v>
      </c>
      <c r="E698" s="352">
        <v>15</v>
      </c>
      <c r="F698" s="352">
        <v>0</v>
      </c>
      <c r="G698" s="373" t="s">
        <v>3522</v>
      </c>
      <c r="H698" s="356" t="s">
        <v>3500</v>
      </c>
      <c r="I698" s="352"/>
      <c r="J698" s="352"/>
      <c r="K698" s="360"/>
      <c r="L698" s="360"/>
      <c r="M698" s="360"/>
      <c r="N698" s="360"/>
      <c r="O698" s="360"/>
      <c r="P698" s="360"/>
    </row>
    <row r="699" spans="1:16">
      <c r="A699" s="177">
        <v>330</v>
      </c>
      <c r="B699" s="352">
        <v>100</v>
      </c>
      <c r="C699" s="352">
        <v>201</v>
      </c>
      <c r="D699" s="352">
        <v>900</v>
      </c>
      <c r="E699" s="352">
        <v>0</v>
      </c>
      <c r="F699" s="352">
        <v>0</v>
      </c>
      <c r="G699" s="373" t="s">
        <v>3523</v>
      </c>
      <c r="H699" s="356" t="s">
        <v>1136</v>
      </c>
      <c r="I699" s="352"/>
      <c r="J699" s="352"/>
      <c r="K699" s="360"/>
      <c r="L699" s="360"/>
      <c r="M699" s="360"/>
      <c r="N699" s="360"/>
      <c r="O699" s="360"/>
      <c r="P699" s="360"/>
    </row>
    <row r="700" spans="1:16">
      <c r="A700" s="177">
        <v>330</v>
      </c>
      <c r="B700" s="352">
        <v>100</v>
      </c>
      <c r="C700" s="352">
        <v>300</v>
      </c>
      <c r="D700" s="352">
        <v>0</v>
      </c>
      <c r="E700" s="352">
        <v>0</v>
      </c>
      <c r="F700" s="352">
        <v>0</v>
      </c>
      <c r="G700" s="357" t="s">
        <v>2923</v>
      </c>
      <c r="H700" s="356" t="s">
        <v>1180</v>
      </c>
      <c r="I700" s="352" t="s">
        <v>1181</v>
      </c>
      <c r="J700" s="352"/>
      <c r="K700" s="360">
        <f t="shared" si="24"/>
        <v>0</v>
      </c>
      <c r="L700" s="360"/>
      <c r="M700" s="360"/>
      <c r="N700" s="360">
        <f>+O700+P700</f>
        <v>0</v>
      </c>
      <c r="O700" s="360"/>
      <c r="P700" s="360"/>
    </row>
    <row r="701" spans="1:16" ht="25.5">
      <c r="A701" s="352">
        <v>330</v>
      </c>
      <c r="B701" s="352">
        <v>100</v>
      </c>
      <c r="C701" s="352">
        <v>400</v>
      </c>
      <c r="D701" s="352">
        <v>0</v>
      </c>
      <c r="E701" s="352">
        <v>0</v>
      </c>
      <c r="F701" s="352">
        <v>0</v>
      </c>
      <c r="G701" s="441" t="s">
        <v>3524</v>
      </c>
      <c r="H701" s="356" t="s">
        <v>3502</v>
      </c>
      <c r="I701" s="352" t="s">
        <v>1181</v>
      </c>
      <c r="J701" s="351"/>
      <c r="K701" s="362"/>
      <c r="L701" s="362">
        <v>0</v>
      </c>
      <c r="M701" s="362"/>
      <c r="N701" s="362"/>
      <c r="O701" s="362"/>
      <c r="P701" s="362"/>
    </row>
    <row r="702" spans="1:16">
      <c r="A702" s="177">
        <v>330</v>
      </c>
      <c r="B702" s="352">
        <v>200</v>
      </c>
      <c r="C702" s="352">
        <v>0</v>
      </c>
      <c r="D702" s="352">
        <v>0</v>
      </c>
      <c r="E702" s="352">
        <v>0</v>
      </c>
      <c r="F702" s="352">
        <v>0</v>
      </c>
      <c r="G702" s="357" t="s">
        <v>2924</v>
      </c>
      <c r="H702" s="357" t="s">
        <v>1182</v>
      </c>
      <c r="I702" s="352" t="s">
        <v>1183</v>
      </c>
      <c r="J702" s="351"/>
      <c r="K702" s="361">
        <f t="shared" si="24"/>
        <v>0</v>
      </c>
      <c r="L702" s="361"/>
      <c r="M702" s="361"/>
      <c r="N702" s="361">
        <f t="shared" ref="N702:N733" si="25">+O702+P702</f>
        <v>0</v>
      </c>
      <c r="O702" s="361"/>
      <c r="P702" s="361"/>
    </row>
    <row r="703" spans="1:16" ht="25.5">
      <c r="A703" s="177">
        <v>330</v>
      </c>
      <c r="B703" s="352">
        <v>200</v>
      </c>
      <c r="C703" s="352">
        <v>100</v>
      </c>
      <c r="D703" s="352">
        <v>0</v>
      </c>
      <c r="E703" s="352">
        <v>0</v>
      </c>
      <c r="F703" s="352">
        <v>0</v>
      </c>
      <c r="G703" s="357" t="s">
        <v>2925</v>
      </c>
      <c r="H703" s="357" t="s">
        <v>1184</v>
      </c>
      <c r="I703" s="352" t="s">
        <v>1185</v>
      </c>
      <c r="J703" s="351"/>
      <c r="K703" s="361">
        <f t="shared" si="24"/>
        <v>0</v>
      </c>
      <c r="L703" s="361">
        <v>0</v>
      </c>
      <c r="M703" s="361"/>
      <c r="N703" s="361">
        <f t="shared" si="25"/>
        <v>0</v>
      </c>
      <c r="O703" s="361">
        <v>0</v>
      </c>
      <c r="P703" s="361"/>
    </row>
    <row r="704" spans="1:16">
      <c r="A704" s="177">
        <v>330</v>
      </c>
      <c r="B704" s="352">
        <v>200</v>
      </c>
      <c r="C704" s="352">
        <v>100</v>
      </c>
      <c r="D704" s="352">
        <v>100</v>
      </c>
      <c r="E704" s="352">
        <v>0</v>
      </c>
      <c r="F704" s="352">
        <v>0</v>
      </c>
      <c r="G704" s="373" t="s">
        <v>2926</v>
      </c>
      <c r="H704" s="356" t="s">
        <v>1108</v>
      </c>
      <c r="I704" s="352"/>
      <c r="J704" s="352"/>
      <c r="K704" s="360">
        <f t="shared" si="24"/>
        <v>649183.6</v>
      </c>
      <c r="L704" s="360">
        <v>649183.6</v>
      </c>
      <c r="M704" s="360"/>
      <c r="N704" s="360">
        <f t="shared" si="25"/>
        <v>572015.82999999996</v>
      </c>
      <c r="O704" s="360">
        <v>572015.82999999996</v>
      </c>
      <c r="P704" s="360"/>
    </row>
    <row r="705" spans="1:16">
      <c r="A705" s="177">
        <v>330</v>
      </c>
      <c r="B705" s="352">
        <v>200</v>
      </c>
      <c r="C705" s="352">
        <v>100</v>
      </c>
      <c r="D705" s="352">
        <v>200</v>
      </c>
      <c r="E705" s="352">
        <v>0</v>
      </c>
      <c r="F705" s="352">
        <v>0</v>
      </c>
      <c r="G705" s="373" t="s">
        <v>2927</v>
      </c>
      <c r="H705" s="356" t="s">
        <v>1144</v>
      </c>
      <c r="I705" s="352"/>
      <c r="J705" s="352"/>
      <c r="K705" s="360">
        <f t="shared" si="24"/>
        <v>5578.86</v>
      </c>
      <c r="L705" s="360">
        <v>5578.86</v>
      </c>
      <c r="M705" s="360"/>
      <c r="N705" s="360">
        <f t="shared" si="25"/>
        <v>5001.7299999999996</v>
      </c>
      <c r="O705" s="360">
        <v>5001.7299999999996</v>
      </c>
      <c r="P705" s="360"/>
    </row>
    <row r="706" spans="1:16">
      <c r="A706" s="177">
        <v>330</v>
      </c>
      <c r="B706" s="352">
        <v>200</v>
      </c>
      <c r="C706" s="352">
        <v>100</v>
      </c>
      <c r="D706" s="352">
        <v>300</v>
      </c>
      <c r="E706" s="352">
        <v>0</v>
      </c>
      <c r="F706" s="352">
        <v>0</v>
      </c>
      <c r="G706" s="373" t="s">
        <v>2928</v>
      </c>
      <c r="H706" s="356" t="s">
        <v>1145</v>
      </c>
      <c r="I706" s="352"/>
      <c r="J706" s="352"/>
      <c r="K706" s="360">
        <f t="shared" si="24"/>
        <v>10707.45</v>
      </c>
      <c r="L706" s="360">
        <v>10707.45</v>
      </c>
      <c r="M706" s="360"/>
      <c r="N706" s="360">
        <f t="shared" si="25"/>
        <v>9599.7800000000007</v>
      </c>
      <c r="O706" s="360">
        <v>9599.7800000000007</v>
      </c>
      <c r="P706" s="360"/>
    </row>
    <row r="707" spans="1:16">
      <c r="A707" s="177">
        <v>330</v>
      </c>
      <c r="B707" s="352">
        <v>200</v>
      </c>
      <c r="C707" s="352">
        <v>100</v>
      </c>
      <c r="D707" s="352">
        <v>301</v>
      </c>
      <c r="E707" s="352">
        <v>0</v>
      </c>
      <c r="F707" s="352">
        <v>0</v>
      </c>
      <c r="G707" s="373" t="s">
        <v>2305</v>
      </c>
      <c r="H707" s="356" t="s">
        <v>2266</v>
      </c>
      <c r="I707" s="352"/>
      <c r="J707" s="352"/>
      <c r="K707" s="360">
        <f t="shared" si="24"/>
        <v>32855.08</v>
      </c>
      <c r="L707" s="360">
        <v>32855.08</v>
      </c>
      <c r="M707" s="360"/>
      <c r="N707" s="360">
        <f t="shared" si="25"/>
        <v>29456.28</v>
      </c>
      <c r="O707" s="360">
        <v>29456.28</v>
      </c>
      <c r="P707" s="360"/>
    </row>
    <row r="708" spans="1:16">
      <c r="A708" s="177">
        <v>330</v>
      </c>
      <c r="B708" s="352">
        <v>200</v>
      </c>
      <c r="C708" s="352">
        <v>100</v>
      </c>
      <c r="D708" s="352">
        <v>302</v>
      </c>
      <c r="E708" s="352">
        <v>0</v>
      </c>
      <c r="F708" s="352">
        <v>0</v>
      </c>
      <c r="G708" s="373" t="s">
        <v>2306</v>
      </c>
      <c r="H708" s="356" t="s">
        <v>2268</v>
      </c>
      <c r="I708" s="352"/>
      <c r="J708" s="352"/>
      <c r="K708" s="360">
        <f t="shared" si="24"/>
        <v>73798.63</v>
      </c>
      <c r="L708" s="360">
        <v>73798.63</v>
      </c>
      <c r="M708" s="360"/>
      <c r="N708" s="360">
        <f t="shared" si="25"/>
        <v>66164.289999999994</v>
      </c>
      <c r="O708" s="360">
        <v>66164.289999999994</v>
      </c>
      <c r="P708" s="360"/>
    </row>
    <row r="709" spans="1:16">
      <c r="A709" s="177">
        <v>330</v>
      </c>
      <c r="B709" s="352">
        <v>200</v>
      </c>
      <c r="C709" s="352">
        <v>100</v>
      </c>
      <c r="D709" s="352">
        <v>400</v>
      </c>
      <c r="E709" s="352">
        <v>0</v>
      </c>
      <c r="F709" s="352">
        <v>0</v>
      </c>
      <c r="G709" s="373" t="s">
        <v>2929</v>
      </c>
      <c r="H709" s="356" t="s">
        <v>1146</v>
      </c>
      <c r="I709" s="352"/>
      <c r="J709" s="352"/>
      <c r="K709" s="360">
        <f t="shared" si="24"/>
        <v>51600.24</v>
      </c>
      <c r="L709" s="360">
        <v>51600.24</v>
      </c>
      <c r="M709" s="360"/>
      <c r="N709" s="360">
        <f t="shared" si="25"/>
        <v>46262.28</v>
      </c>
      <c r="O709" s="360">
        <v>46262.28</v>
      </c>
      <c r="P709" s="360"/>
    </row>
    <row r="710" spans="1:16">
      <c r="A710" s="177">
        <v>330</v>
      </c>
      <c r="B710" s="352">
        <v>200</v>
      </c>
      <c r="C710" s="352">
        <v>100</v>
      </c>
      <c r="D710" s="352">
        <v>500</v>
      </c>
      <c r="E710" s="352">
        <v>0</v>
      </c>
      <c r="F710" s="352">
        <v>0</v>
      </c>
      <c r="G710" s="373" t="s">
        <v>2930</v>
      </c>
      <c r="H710" s="356" t="s">
        <v>1133</v>
      </c>
      <c r="I710" s="352"/>
      <c r="J710" s="352"/>
      <c r="K710" s="360">
        <f t="shared" si="24"/>
        <v>46205.73</v>
      </c>
      <c r="L710" s="360">
        <v>46205.73</v>
      </c>
      <c r="M710" s="360"/>
      <c r="N710" s="360">
        <f t="shared" si="25"/>
        <v>51654.03</v>
      </c>
      <c r="O710" s="360">
        <v>51654.03</v>
      </c>
      <c r="P710" s="360"/>
    </row>
    <row r="711" spans="1:16">
      <c r="A711" s="177">
        <v>330</v>
      </c>
      <c r="B711" s="352">
        <v>200</v>
      </c>
      <c r="C711" s="352">
        <v>100</v>
      </c>
      <c r="D711" s="352">
        <v>600</v>
      </c>
      <c r="E711" s="352">
        <v>0</v>
      </c>
      <c r="F711" s="352">
        <v>0</v>
      </c>
      <c r="G711" s="374" t="s">
        <v>2931</v>
      </c>
      <c r="H711" s="357" t="s">
        <v>1116</v>
      </c>
      <c r="I711" s="352"/>
      <c r="J711" s="351"/>
      <c r="K711" s="361">
        <f t="shared" si="24"/>
        <v>0</v>
      </c>
      <c r="L711" s="361">
        <v>0</v>
      </c>
      <c r="M711" s="361"/>
      <c r="N711" s="361">
        <f t="shared" si="25"/>
        <v>0</v>
      </c>
      <c r="O711" s="361">
        <v>0</v>
      </c>
      <c r="P711" s="361"/>
    </row>
    <row r="712" spans="1:16">
      <c r="A712" s="177">
        <v>330</v>
      </c>
      <c r="B712" s="352">
        <v>200</v>
      </c>
      <c r="C712" s="352">
        <v>100</v>
      </c>
      <c r="D712" s="352">
        <v>600</v>
      </c>
      <c r="E712" s="352">
        <v>5</v>
      </c>
      <c r="F712" s="352">
        <v>0</v>
      </c>
      <c r="G712" s="373" t="s">
        <v>2932</v>
      </c>
      <c r="H712" s="356" t="s">
        <v>1117</v>
      </c>
      <c r="I712" s="352"/>
      <c r="J712" s="352"/>
      <c r="K712" s="360">
        <f t="shared" si="24"/>
        <v>0</v>
      </c>
      <c r="L712" s="360">
        <v>0</v>
      </c>
      <c r="M712" s="360"/>
      <c r="N712" s="360">
        <f t="shared" si="25"/>
        <v>0</v>
      </c>
      <c r="O712" s="360">
        <v>0</v>
      </c>
      <c r="P712" s="360"/>
    </row>
    <row r="713" spans="1:16">
      <c r="A713" s="177">
        <v>330</v>
      </c>
      <c r="B713" s="352">
        <v>200</v>
      </c>
      <c r="C713" s="352">
        <v>100</v>
      </c>
      <c r="D713" s="352">
        <v>600</v>
      </c>
      <c r="E713" s="352">
        <v>10</v>
      </c>
      <c r="F713" s="352">
        <v>0</v>
      </c>
      <c r="G713" s="373" t="s">
        <v>2933</v>
      </c>
      <c r="H713" s="356" t="s">
        <v>1118</v>
      </c>
      <c r="I713" s="352"/>
      <c r="J713" s="352"/>
      <c r="K713" s="360">
        <f t="shared" si="24"/>
        <v>0</v>
      </c>
      <c r="L713" s="360">
        <v>0</v>
      </c>
      <c r="M713" s="360"/>
      <c r="N713" s="360">
        <f t="shared" si="25"/>
        <v>0</v>
      </c>
      <c r="O713" s="360">
        <v>0</v>
      </c>
      <c r="P713" s="360"/>
    </row>
    <row r="714" spans="1:16">
      <c r="A714" s="177">
        <v>330</v>
      </c>
      <c r="B714" s="352">
        <v>200</v>
      </c>
      <c r="C714" s="352">
        <v>100</v>
      </c>
      <c r="D714" s="352">
        <v>600</v>
      </c>
      <c r="E714" s="352">
        <v>15</v>
      </c>
      <c r="F714" s="352">
        <v>0</v>
      </c>
      <c r="G714" s="373" t="s">
        <v>2934</v>
      </c>
      <c r="H714" s="356" t="s">
        <v>1147</v>
      </c>
      <c r="I714" s="352"/>
      <c r="J714" s="352"/>
      <c r="K714" s="360">
        <f t="shared" si="24"/>
        <v>0</v>
      </c>
      <c r="L714" s="360">
        <v>0</v>
      </c>
      <c r="M714" s="360"/>
      <c r="N714" s="360">
        <f t="shared" si="25"/>
        <v>1230.1500000000001</v>
      </c>
      <c r="O714" s="360">
        <v>1230.1500000000001</v>
      </c>
      <c r="P714" s="360"/>
    </row>
    <row r="715" spans="1:16">
      <c r="A715" s="177">
        <v>330</v>
      </c>
      <c r="B715" s="352">
        <v>200</v>
      </c>
      <c r="C715" s="352">
        <v>100</v>
      </c>
      <c r="D715" s="352">
        <v>900</v>
      </c>
      <c r="E715" s="352">
        <v>0</v>
      </c>
      <c r="F715" s="352">
        <v>0</v>
      </c>
      <c r="G715" s="373" t="s">
        <v>2935</v>
      </c>
      <c r="H715" s="356" t="s">
        <v>1136</v>
      </c>
      <c r="I715" s="352"/>
      <c r="J715" s="352"/>
      <c r="K715" s="360">
        <f t="shared" si="24"/>
        <v>245146.16</v>
      </c>
      <c r="L715" s="360">
        <v>245146.16</v>
      </c>
      <c r="M715" s="360"/>
      <c r="N715" s="360">
        <f t="shared" si="25"/>
        <v>224648.01</v>
      </c>
      <c r="O715" s="360">
        <v>224648.01</v>
      </c>
      <c r="P715" s="360"/>
    </row>
    <row r="716" spans="1:16" ht="25.5">
      <c r="A716" s="177">
        <v>330</v>
      </c>
      <c r="B716" s="352">
        <v>200</v>
      </c>
      <c r="C716" s="352">
        <v>101</v>
      </c>
      <c r="D716" s="352">
        <v>0</v>
      </c>
      <c r="E716" s="352">
        <v>0</v>
      </c>
      <c r="F716" s="352">
        <v>0</v>
      </c>
      <c r="G716" s="373" t="s">
        <v>2307</v>
      </c>
      <c r="H716" s="357" t="s">
        <v>2308</v>
      </c>
      <c r="I716" s="352" t="s">
        <v>1185</v>
      </c>
      <c r="J716" s="351"/>
      <c r="K716" s="361">
        <f t="shared" si="24"/>
        <v>0</v>
      </c>
      <c r="L716" s="361">
        <v>0</v>
      </c>
      <c r="M716" s="361"/>
      <c r="N716" s="361">
        <f t="shared" si="25"/>
        <v>0</v>
      </c>
      <c r="O716" s="361">
        <v>0</v>
      </c>
      <c r="P716" s="361"/>
    </row>
    <row r="717" spans="1:16">
      <c r="A717" s="177">
        <v>330</v>
      </c>
      <c r="B717" s="352">
        <v>200</v>
      </c>
      <c r="C717" s="352">
        <v>101</v>
      </c>
      <c r="D717" s="352">
        <v>100</v>
      </c>
      <c r="E717" s="352">
        <v>0</v>
      </c>
      <c r="F717" s="352">
        <v>0</v>
      </c>
      <c r="G717" s="373" t="s">
        <v>2309</v>
      </c>
      <c r="H717" s="356" t="s">
        <v>1108</v>
      </c>
      <c r="I717" s="352"/>
      <c r="J717" s="351"/>
      <c r="K717" s="362">
        <f t="shared" si="24"/>
        <v>2041968.55</v>
      </c>
      <c r="L717" s="362">
        <v>2041968.55</v>
      </c>
      <c r="M717" s="362"/>
      <c r="N717" s="362">
        <f t="shared" si="25"/>
        <v>1969834.15</v>
      </c>
      <c r="O717" s="362">
        <v>1969834.15</v>
      </c>
      <c r="P717" s="362"/>
    </row>
    <row r="718" spans="1:16">
      <c r="A718" s="177">
        <v>330</v>
      </c>
      <c r="B718" s="352">
        <v>200</v>
      </c>
      <c r="C718" s="352">
        <v>101</v>
      </c>
      <c r="D718" s="352">
        <v>200</v>
      </c>
      <c r="E718" s="352">
        <v>0</v>
      </c>
      <c r="F718" s="352">
        <v>0</v>
      </c>
      <c r="G718" s="373" t="s">
        <v>2310</v>
      </c>
      <c r="H718" s="356" t="s">
        <v>1144</v>
      </c>
      <c r="I718" s="352"/>
      <c r="J718" s="351"/>
      <c r="K718" s="362">
        <f t="shared" si="24"/>
        <v>17313.7</v>
      </c>
      <c r="L718" s="362">
        <v>17313.7</v>
      </c>
      <c r="M718" s="362"/>
      <c r="N718" s="362">
        <f t="shared" si="25"/>
        <v>17313.7</v>
      </c>
      <c r="O718" s="362">
        <v>17313.7</v>
      </c>
      <c r="P718" s="362"/>
    </row>
    <row r="719" spans="1:16">
      <c r="A719" s="177">
        <v>330</v>
      </c>
      <c r="B719" s="352">
        <v>200</v>
      </c>
      <c r="C719" s="352">
        <v>101</v>
      </c>
      <c r="D719" s="352">
        <v>300</v>
      </c>
      <c r="E719" s="352">
        <v>0</v>
      </c>
      <c r="F719" s="352">
        <v>0</v>
      </c>
      <c r="G719" s="373" t="s">
        <v>2311</v>
      </c>
      <c r="H719" s="356" t="s">
        <v>1145</v>
      </c>
      <c r="I719" s="352"/>
      <c r="J719" s="351"/>
      <c r="K719" s="362">
        <f t="shared" si="24"/>
        <v>33230.019999999997</v>
      </c>
      <c r="L719" s="362">
        <v>33230.019999999997</v>
      </c>
      <c r="M719" s="362"/>
      <c r="N719" s="362">
        <f t="shared" si="25"/>
        <v>33230.019999999997</v>
      </c>
      <c r="O719" s="362">
        <v>33230.019999999997</v>
      </c>
      <c r="P719" s="362"/>
    </row>
    <row r="720" spans="1:16">
      <c r="A720" s="177">
        <v>330</v>
      </c>
      <c r="B720" s="352">
        <v>200</v>
      </c>
      <c r="C720" s="352">
        <v>101</v>
      </c>
      <c r="D720" s="352">
        <v>301</v>
      </c>
      <c r="E720" s="352">
        <v>0</v>
      </c>
      <c r="F720" s="352">
        <v>0</v>
      </c>
      <c r="G720" s="373" t="s">
        <v>2312</v>
      </c>
      <c r="H720" s="356" t="s">
        <v>2266</v>
      </c>
      <c r="I720" s="352"/>
      <c r="J720" s="351"/>
      <c r="K720" s="362">
        <f t="shared" si="24"/>
        <v>101964.05</v>
      </c>
      <c r="L720" s="362">
        <v>101964.05</v>
      </c>
      <c r="M720" s="362"/>
      <c r="N720" s="362">
        <f t="shared" si="25"/>
        <v>101964.05</v>
      </c>
      <c r="O720" s="362">
        <v>101964.05</v>
      </c>
      <c r="P720" s="362"/>
    </row>
    <row r="721" spans="1:16">
      <c r="A721" s="177">
        <v>330</v>
      </c>
      <c r="B721" s="352">
        <v>200</v>
      </c>
      <c r="C721" s="352">
        <v>101</v>
      </c>
      <c r="D721" s="352">
        <v>302</v>
      </c>
      <c r="E721" s="352">
        <v>0</v>
      </c>
      <c r="F721" s="352">
        <v>0</v>
      </c>
      <c r="G721" s="373" t="s">
        <v>2313</v>
      </c>
      <c r="H721" s="356" t="s">
        <v>2268</v>
      </c>
      <c r="I721" s="352"/>
      <c r="J721" s="351"/>
      <c r="K721" s="362">
        <f t="shared" si="24"/>
        <v>229030.23</v>
      </c>
      <c r="L721" s="362">
        <v>229030.23</v>
      </c>
      <c r="M721" s="362"/>
      <c r="N721" s="362">
        <f t="shared" si="25"/>
        <v>229030.23</v>
      </c>
      <c r="O721" s="362">
        <v>229030.23</v>
      </c>
      <c r="P721" s="362"/>
    </row>
    <row r="722" spans="1:16">
      <c r="A722" s="177">
        <v>330</v>
      </c>
      <c r="B722" s="352">
        <v>200</v>
      </c>
      <c r="C722" s="352">
        <v>101</v>
      </c>
      <c r="D722" s="352">
        <v>400</v>
      </c>
      <c r="E722" s="352">
        <v>0</v>
      </c>
      <c r="F722" s="352">
        <v>0</v>
      </c>
      <c r="G722" s="373" t="s">
        <v>2314</v>
      </c>
      <c r="H722" s="356" t="s">
        <v>1146</v>
      </c>
      <c r="I722" s="352"/>
      <c r="J722" s="351"/>
      <c r="K722" s="362">
        <f t="shared" si="24"/>
        <v>160138.68</v>
      </c>
      <c r="L722" s="362">
        <v>160138.68</v>
      </c>
      <c r="M722" s="362"/>
      <c r="N722" s="362">
        <f t="shared" si="25"/>
        <v>160138.68</v>
      </c>
      <c r="O722" s="362">
        <v>160138.68</v>
      </c>
      <c r="P722" s="362"/>
    </row>
    <row r="723" spans="1:16">
      <c r="A723" s="177">
        <v>330</v>
      </c>
      <c r="B723" s="352">
        <v>200</v>
      </c>
      <c r="C723" s="352">
        <v>101</v>
      </c>
      <c r="D723" s="352">
        <v>500</v>
      </c>
      <c r="E723" s="352">
        <v>0</v>
      </c>
      <c r="F723" s="352">
        <v>0</v>
      </c>
      <c r="G723" s="373" t="s">
        <v>2315</v>
      </c>
      <c r="H723" s="356" t="s">
        <v>1133</v>
      </c>
      <c r="I723" s="352"/>
      <c r="J723" s="351"/>
      <c r="K723" s="362">
        <f t="shared" si="24"/>
        <v>143397.1</v>
      </c>
      <c r="L723" s="362">
        <v>143397.1</v>
      </c>
      <c r="M723" s="362"/>
      <c r="N723" s="362">
        <f t="shared" si="25"/>
        <v>178802.42</v>
      </c>
      <c r="O723" s="362">
        <v>178802.42</v>
      </c>
      <c r="P723" s="362"/>
    </row>
    <row r="724" spans="1:16">
      <c r="A724" s="177">
        <v>330</v>
      </c>
      <c r="B724" s="352">
        <v>200</v>
      </c>
      <c r="C724" s="352">
        <v>101</v>
      </c>
      <c r="D724" s="352">
        <v>600</v>
      </c>
      <c r="E724" s="352">
        <v>0</v>
      </c>
      <c r="F724" s="352">
        <v>0</v>
      </c>
      <c r="G724" s="373" t="s">
        <v>2316</v>
      </c>
      <c r="H724" s="356" t="s">
        <v>1116</v>
      </c>
      <c r="I724" s="352"/>
      <c r="J724" s="351"/>
      <c r="K724" s="362">
        <f t="shared" si="24"/>
        <v>0</v>
      </c>
      <c r="L724" s="362">
        <v>0</v>
      </c>
      <c r="M724" s="362"/>
      <c r="N724" s="362">
        <f t="shared" si="25"/>
        <v>0</v>
      </c>
      <c r="O724" s="362">
        <v>0</v>
      </c>
      <c r="P724" s="362"/>
    </row>
    <row r="725" spans="1:16">
      <c r="A725" s="177">
        <v>330</v>
      </c>
      <c r="B725" s="352">
        <v>200</v>
      </c>
      <c r="C725" s="352">
        <v>101</v>
      </c>
      <c r="D725" s="352">
        <v>600</v>
      </c>
      <c r="E725" s="352">
        <v>5</v>
      </c>
      <c r="F725" s="352">
        <v>0</v>
      </c>
      <c r="G725" s="373" t="s">
        <v>2317</v>
      </c>
      <c r="H725" s="356" t="s">
        <v>1117</v>
      </c>
      <c r="I725" s="352"/>
      <c r="J725" s="351"/>
      <c r="K725" s="362">
        <f t="shared" si="24"/>
        <v>0</v>
      </c>
      <c r="L725" s="362">
        <v>0</v>
      </c>
      <c r="M725" s="362"/>
      <c r="N725" s="362">
        <f t="shared" si="25"/>
        <v>0</v>
      </c>
      <c r="O725" s="362">
        <v>0</v>
      </c>
      <c r="P725" s="362"/>
    </row>
    <row r="726" spans="1:16">
      <c r="A726" s="177">
        <v>330</v>
      </c>
      <c r="B726" s="352">
        <v>200</v>
      </c>
      <c r="C726" s="352">
        <v>101</v>
      </c>
      <c r="D726" s="352">
        <v>600</v>
      </c>
      <c r="E726" s="352">
        <v>10</v>
      </c>
      <c r="F726" s="352">
        <v>0</v>
      </c>
      <c r="G726" s="373" t="s">
        <v>2318</v>
      </c>
      <c r="H726" s="356" t="s">
        <v>1118</v>
      </c>
      <c r="I726" s="352"/>
      <c r="J726" s="351"/>
      <c r="K726" s="362">
        <f t="shared" si="24"/>
        <v>0</v>
      </c>
      <c r="L726" s="362">
        <v>0</v>
      </c>
      <c r="M726" s="362"/>
      <c r="N726" s="362">
        <f t="shared" si="25"/>
        <v>0</v>
      </c>
      <c r="O726" s="362">
        <v>0</v>
      </c>
      <c r="P726" s="362"/>
    </row>
    <row r="727" spans="1:16">
      <c r="A727" s="177">
        <v>330</v>
      </c>
      <c r="B727" s="352">
        <v>200</v>
      </c>
      <c r="C727" s="352">
        <v>101</v>
      </c>
      <c r="D727" s="352">
        <v>600</v>
      </c>
      <c r="E727" s="352">
        <v>15</v>
      </c>
      <c r="F727" s="352">
        <v>0</v>
      </c>
      <c r="G727" s="373" t="s">
        <v>2319</v>
      </c>
      <c r="H727" s="356" t="s">
        <v>1147</v>
      </c>
      <c r="I727" s="352"/>
      <c r="J727" s="351"/>
      <c r="K727" s="362">
        <f t="shared" si="24"/>
        <v>0</v>
      </c>
      <c r="L727" s="362">
        <v>0</v>
      </c>
      <c r="M727" s="362"/>
      <c r="N727" s="362">
        <f t="shared" si="25"/>
        <v>535.05999999999995</v>
      </c>
      <c r="O727" s="362">
        <v>535.05999999999995</v>
      </c>
      <c r="P727" s="362"/>
    </row>
    <row r="728" spans="1:16">
      <c r="A728" s="177">
        <v>330</v>
      </c>
      <c r="B728" s="352">
        <v>200</v>
      </c>
      <c r="C728" s="352">
        <v>101</v>
      </c>
      <c r="D728" s="352">
        <v>900</v>
      </c>
      <c r="E728" s="352">
        <v>0</v>
      </c>
      <c r="F728" s="352">
        <v>0</v>
      </c>
      <c r="G728" s="373" t="s">
        <v>2320</v>
      </c>
      <c r="H728" s="356" t="s">
        <v>1136</v>
      </c>
      <c r="I728" s="352"/>
      <c r="J728" s="351"/>
      <c r="K728" s="362">
        <f t="shared" si="24"/>
        <v>768480.53</v>
      </c>
      <c r="L728" s="362">
        <v>768480.53</v>
      </c>
      <c r="M728" s="362"/>
      <c r="N728" s="362">
        <f t="shared" si="25"/>
        <v>793800.25</v>
      </c>
      <c r="O728" s="362">
        <v>793800.25</v>
      </c>
      <c r="P728" s="362"/>
    </row>
    <row r="729" spans="1:16" ht="25.5">
      <c r="A729" s="177">
        <v>330</v>
      </c>
      <c r="B729" s="352">
        <v>200</v>
      </c>
      <c r="C729" s="352">
        <v>200</v>
      </c>
      <c r="D729" s="352">
        <v>0</v>
      </c>
      <c r="E729" s="352">
        <v>0</v>
      </c>
      <c r="F729" s="352">
        <v>0</v>
      </c>
      <c r="G729" s="357" t="s">
        <v>2936</v>
      </c>
      <c r="H729" s="357" t="s">
        <v>1186</v>
      </c>
      <c r="I729" s="352" t="s">
        <v>1187</v>
      </c>
      <c r="J729" s="351"/>
      <c r="K729" s="361">
        <f t="shared" si="24"/>
        <v>0</v>
      </c>
      <c r="L729" s="361"/>
      <c r="M729" s="361"/>
      <c r="N729" s="361">
        <f t="shared" si="25"/>
        <v>0</v>
      </c>
      <c r="O729" s="361"/>
      <c r="P729" s="361"/>
    </row>
    <row r="730" spans="1:16">
      <c r="A730" s="177">
        <v>330</v>
      </c>
      <c r="B730" s="352">
        <v>200</v>
      </c>
      <c r="C730" s="352">
        <v>200</v>
      </c>
      <c r="D730" s="352">
        <v>100</v>
      </c>
      <c r="E730" s="352">
        <v>0</v>
      </c>
      <c r="F730" s="352">
        <v>0</v>
      </c>
      <c r="G730" s="373" t="s">
        <v>2937</v>
      </c>
      <c r="H730" s="356" t="s">
        <v>1108</v>
      </c>
      <c r="I730" s="352"/>
      <c r="J730" s="352"/>
      <c r="K730" s="360">
        <f t="shared" si="24"/>
        <v>0</v>
      </c>
      <c r="L730" s="360">
        <v>0</v>
      </c>
      <c r="M730" s="360"/>
      <c r="N730" s="360">
        <f t="shared" si="25"/>
        <v>40228.79</v>
      </c>
      <c r="O730" s="360">
        <v>40228.79</v>
      </c>
      <c r="P730" s="360"/>
    </row>
    <row r="731" spans="1:16">
      <c r="A731" s="177">
        <v>330</v>
      </c>
      <c r="B731" s="352">
        <v>200</v>
      </c>
      <c r="C731" s="352">
        <v>200</v>
      </c>
      <c r="D731" s="352">
        <v>200</v>
      </c>
      <c r="E731" s="352">
        <v>0</v>
      </c>
      <c r="F731" s="352">
        <v>0</v>
      </c>
      <c r="G731" s="373" t="s">
        <v>2938</v>
      </c>
      <c r="H731" s="356" t="s">
        <v>1144</v>
      </c>
      <c r="I731" s="352"/>
      <c r="J731" s="352"/>
      <c r="K731" s="360">
        <f t="shared" si="24"/>
        <v>0</v>
      </c>
      <c r="L731" s="360">
        <v>0</v>
      </c>
      <c r="M731" s="360"/>
      <c r="N731" s="360">
        <f t="shared" si="25"/>
        <v>577.12</v>
      </c>
      <c r="O731" s="360">
        <v>577.12</v>
      </c>
      <c r="P731" s="360"/>
    </row>
    <row r="732" spans="1:16">
      <c r="A732" s="177">
        <v>330</v>
      </c>
      <c r="B732" s="352">
        <v>200</v>
      </c>
      <c r="C732" s="352">
        <v>200</v>
      </c>
      <c r="D732" s="352">
        <v>300</v>
      </c>
      <c r="E732" s="352">
        <v>0</v>
      </c>
      <c r="F732" s="352">
        <v>0</v>
      </c>
      <c r="G732" s="373" t="s">
        <v>2939</v>
      </c>
      <c r="H732" s="356" t="s">
        <v>1145</v>
      </c>
      <c r="I732" s="352"/>
      <c r="J732" s="352"/>
      <c r="K732" s="360">
        <f t="shared" si="24"/>
        <v>0</v>
      </c>
      <c r="L732" s="360">
        <v>0</v>
      </c>
      <c r="M732" s="360"/>
      <c r="N732" s="360">
        <f t="shared" si="25"/>
        <v>1107.67</v>
      </c>
      <c r="O732" s="360">
        <v>1107.67</v>
      </c>
      <c r="P732" s="360"/>
    </row>
    <row r="733" spans="1:16">
      <c r="A733" s="177">
        <v>330</v>
      </c>
      <c r="B733" s="352">
        <v>200</v>
      </c>
      <c r="C733" s="352">
        <v>200</v>
      </c>
      <c r="D733" s="352">
        <v>301</v>
      </c>
      <c r="E733" s="352">
        <v>0</v>
      </c>
      <c r="F733" s="352">
        <v>0</v>
      </c>
      <c r="G733" s="373" t="s">
        <v>2321</v>
      </c>
      <c r="H733" s="356" t="s">
        <v>2266</v>
      </c>
      <c r="I733" s="352"/>
      <c r="J733" s="352"/>
      <c r="K733" s="360">
        <f t="shared" si="24"/>
        <v>0</v>
      </c>
      <c r="L733" s="360">
        <v>0</v>
      </c>
      <c r="M733" s="360"/>
      <c r="N733" s="360">
        <f t="shared" si="25"/>
        <v>3398.8</v>
      </c>
      <c r="O733" s="360">
        <v>3398.8</v>
      </c>
      <c r="P733" s="360"/>
    </row>
    <row r="734" spans="1:16">
      <c r="A734" s="177">
        <v>330</v>
      </c>
      <c r="B734" s="352">
        <v>200</v>
      </c>
      <c r="C734" s="352">
        <v>200</v>
      </c>
      <c r="D734" s="352">
        <v>302</v>
      </c>
      <c r="E734" s="352">
        <v>0</v>
      </c>
      <c r="F734" s="352">
        <v>0</v>
      </c>
      <c r="G734" s="373" t="s">
        <v>2322</v>
      </c>
      <c r="H734" s="356" t="s">
        <v>2268</v>
      </c>
      <c r="I734" s="352"/>
      <c r="J734" s="352"/>
      <c r="K734" s="360">
        <f t="shared" si="24"/>
        <v>0</v>
      </c>
      <c r="L734" s="360">
        <v>0</v>
      </c>
      <c r="M734" s="360"/>
      <c r="N734" s="360">
        <f t="shared" ref="N734:N754" si="26">+O734+P734</f>
        <v>7634.34</v>
      </c>
      <c r="O734" s="360">
        <v>7634.34</v>
      </c>
      <c r="P734" s="360"/>
    </row>
    <row r="735" spans="1:16">
      <c r="A735" s="177">
        <v>330</v>
      </c>
      <c r="B735" s="352">
        <v>200</v>
      </c>
      <c r="C735" s="352">
        <v>200</v>
      </c>
      <c r="D735" s="352">
        <v>400</v>
      </c>
      <c r="E735" s="352">
        <v>0</v>
      </c>
      <c r="F735" s="352">
        <v>0</v>
      </c>
      <c r="G735" s="373" t="s">
        <v>2940</v>
      </c>
      <c r="H735" s="356" t="s">
        <v>1146</v>
      </c>
      <c r="I735" s="352"/>
      <c r="J735" s="352"/>
      <c r="K735" s="360">
        <f t="shared" si="24"/>
        <v>0</v>
      </c>
      <c r="L735" s="360">
        <v>0</v>
      </c>
      <c r="M735" s="360"/>
      <c r="N735" s="360">
        <f t="shared" si="26"/>
        <v>5337.96</v>
      </c>
      <c r="O735" s="360">
        <v>5337.96</v>
      </c>
      <c r="P735" s="360"/>
    </row>
    <row r="736" spans="1:16">
      <c r="A736" s="177">
        <v>330</v>
      </c>
      <c r="B736" s="352">
        <v>200</v>
      </c>
      <c r="C736" s="352">
        <v>200</v>
      </c>
      <c r="D736" s="352">
        <v>500</v>
      </c>
      <c r="E736" s="352">
        <v>0</v>
      </c>
      <c r="F736" s="352">
        <v>0</v>
      </c>
      <c r="G736" s="373" t="s">
        <v>2941</v>
      </c>
      <c r="H736" s="356" t="s">
        <v>1133</v>
      </c>
      <c r="I736" s="352"/>
      <c r="J736" s="352"/>
      <c r="K736" s="360">
        <f t="shared" si="24"/>
        <v>0</v>
      </c>
      <c r="L736" s="360">
        <v>0</v>
      </c>
      <c r="M736" s="360"/>
      <c r="N736" s="360">
        <f t="shared" si="26"/>
        <v>5960.08</v>
      </c>
      <c r="O736" s="360">
        <v>5960.08</v>
      </c>
      <c r="P736" s="360"/>
    </row>
    <row r="737" spans="1:16">
      <c r="A737" s="177">
        <v>330</v>
      </c>
      <c r="B737" s="352">
        <v>200</v>
      </c>
      <c r="C737" s="352">
        <v>200</v>
      </c>
      <c r="D737" s="352">
        <v>600</v>
      </c>
      <c r="E737" s="352">
        <v>0</v>
      </c>
      <c r="F737" s="352">
        <v>0</v>
      </c>
      <c r="G737" s="374" t="s">
        <v>2942</v>
      </c>
      <c r="H737" s="357" t="s">
        <v>1116</v>
      </c>
      <c r="I737" s="352"/>
      <c r="J737" s="351"/>
      <c r="K737" s="361">
        <f t="shared" si="24"/>
        <v>0</v>
      </c>
      <c r="L737" s="361">
        <v>0</v>
      </c>
      <c r="M737" s="361"/>
      <c r="N737" s="361">
        <f t="shared" si="26"/>
        <v>0</v>
      </c>
      <c r="O737" s="361">
        <v>0</v>
      </c>
      <c r="P737" s="361"/>
    </row>
    <row r="738" spans="1:16">
      <c r="A738" s="177">
        <v>330</v>
      </c>
      <c r="B738" s="352">
        <v>200</v>
      </c>
      <c r="C738" s="352">
        <v>200</v>
      </c>
      <c r="D738" s="352">
        <v>600</v>
      </c>
      <c r="E738" s="352">
        <v>5</v>
      </c>
      <c r="F738" s="352">
        <v>0</v>
      </c>
      <c r="G738" s="373" t="s">
        <v>2943</v>
      </c>
      <c r="H738" s="356" t="s">
        <v>1117</v>
      </c>
      <c r="I738" s="352"/>
      <c r="J738" s="352"/>
      <c r="K738" s="360">
        <f t="shared" si="24"/>
        <v>0</v>
      </c>
      <c r="L738" s="360">
        <v>0</v>
      </c>
      <c r="M738" s="360"/>
      <c r="N738" s="360">
        <f t="shared" si="26"/>
        <v>0</v>
      </c>
      <c r="O738" s="360">
        <v>0</v>
      </c>
      <c r="P738" s="360"/>
    </row>
    <row r="739" spans="1:16">
      <c r="A739" s="177">
        <v>330</v>
      </c>
      <c r="B739" s="352">
        <v>200</v>
      </c>
      <c r="C739" s="352">
        <v>200</v>
      </c>
      <c r="D739" s="352">
        <v>600</v>
      </c>
      <c r="E739" s="352">
        <v>10</v>
      </c>
      <c r="F739" s="352">
        <v>0</v>
      </c>
      <c r="G739" s="373" t="s">
        <v>2944</v>
      </c>
      <c r="H739" s="356" t="s">
        <v>1118</v>
      </c>
      <c r="I739" s="352"/>
      <c r="J739" s="352"/>
      <c r="K739" s="360">
        <f t="shared" si="24"/>
        <v>0</v>
      </c>
      <c r="L739" s="360">
        <v>0</v>
      </c>
      <c r="M739" s="360"/>
      <c r="N739" s="360">
        <f t="shared" si="26"/>
        <v>0</v>
      </c>
      <c r="O739" s="360">
        <v>0</v>
      </c>
      <c r="P739" s="360"/>
    </row>
    <row r="740" spans="1:16">
      <c r="A740" s="177">
        <v>330</v>
      </c>
      <c r="B740" s="352">
        <v>200</v>
      </c>
      <c r="C740" s="352">
        <v>200</v>
      </c>
      <c r="D740" s="352">
        <v>600</v>
      </c>
      <c r="E740" s="352">
        <v>15</v>
      </c>
      <c r="F740" s="352">
        <v>0</v>
      </c>
      <c r="G740" s="373" t="s">
        <v>2945</v>
      </c>
      <c r="H740" s="356" t="s">
        <v>1147</v>
      </c>
      <c r="I740" s="352"/>
      <c r="J740" s="352"/>
      <c r="K740" s="360">
        <f t="shared" si="24"/>
        <v>0</v>
      </c>
      <c r="L740" s="360">
        <v>0</v>
      </c>
      <c r="M740" s="360"/>
      <c r="N740" s="360">
        <f t="shared" si="26"/>
        <v>270.48</v>
      </c>
      <c r="O740" s="360">
        <v>270.48</v>
      </c>
      <c r="P740" s="360"/>
    </row>
    <row r="741" spans="1:16">
      <c r="A741" s="177">
        <v>330</v>
      </c>
      <c r="B741" s="352">
        <v>200</v>
      </c>
      <c r="C741" s="352">
        <v>200</v>
      </c>
      <c r="D741" s="352">
        <v>900</v>
      </c>
      <c r="E741" s="352">
        <v>0</v>
      </c>
      <c r="F741" s="352">
        <v>0</v>
      </c>
      <c r="G741" s="373" t="s">
        <v>2946</v>
      </c>
      <c r="H741" s="356" t="s">
        <v>1136</v>
      </c>
      <c r="I741" s="352"/>
      <c r="J741" s="352"/>
      <c r="K741" s="360">
        <f t="shared" si="24"/>
        <v>0</v>
      </c>
      <c r="L741" s="360">
        <v>0</v>
      </c>
      <c r="M741" s="360"/>
      <c r="N741" s="360">
        <f t="shared" si="26"/>
        <v>20470.68</v>
      </c>
      <c r="O741" s="360">
        <v>20470.68</v>
      </c>
      <c r="P741" s="360"/>
    </row>
    <row r="742" spans="1:16" ht="25.5">
      <c r="A742" s="177">
        <v>330</v>
      </c>
      <c r="B742" s="352">
        <v>200</v>
      </c>
      <c r="C742" s="352">
        <v>201</v>
      </c>
      <c r="D742" s="352">
        <v>0</v>
      </c>
      <c r="E742" s="352">
        <v>0</v>
      </c>
      <c r="F742" s="352">
        <v>0</v>
      </c>
      <c r="G742" s="373" t="s">
        <v>2323</v>
      </c>
      <c r="H742" s="357" t="s">
        <v>2324</v>
      </c>
      <c r="I742" s="352" t="s">
        <v>1187</v>
      </c>
      <c r="J742" s="352"/>
      <c r="K742" s="361">
        <f t="shared" si="24"/>
        <v>0</v>
      </c>
      <c r="L742" s="361">
        <v>0</v>
      </c>
      <c r="M742" s="361"/>
      <c r="N742" s="361">
        <f t="shared" si="26"/>
        <v>0</v>
      </c>
      <c r="O742" s="361"/>
      <c r="P742" s="361"/>
    </row>
    <row r="743" spans="1:16">
      <c r="A743" s="177">
        <v>330</v>
      </c>
      <c r="B743" s="352">
        <v>200</v>
      </c>
      <c r="C743" s="352">
        <v>201</v>
      </c>
      <c r="D743" s="352">
        <v>100</v>
      </c>
      <c r="E743" s="352">
        <v>0</v>
      </c>
      <c r="F743" s="352">
        <v>0</v>
      </c>
      <c r="G743" s="373" t="s">
        <v>2325</v>
      </c>
      <c r="H743" s="356" t="s">
        <v>1108</v>
      </c>
      <c r="I743" s="352"/>
      <c r="J743" s="352"/>
      <c r="K743" s="360">
        <f t="shared" si="24"/>
        <v>0</v>
      </c>
      <c r="L743" s="360">
        <v>0</v>
      </c>
      <c r="M743" s="360"/>
      <c r="N743" s="360">
        <f t="shared" si="26"/>
        <v>20747.990000000002</v>
      </c>
      <c r="O743" s="360">
        <v>20747.990000000002</v>
      </c>
      <c r="P743" s="360"/>
    </row>
    <row r="744" spans="1:16">
      <c r="A744" s="177">
        <v>330</v>
      </c>
      <c r="B744" s="352">
        <v>200</v>
      </c>
      <c r="C744" s="352">
        <v>201</v>
      </c>
      <c r="D744" s="352">
        <v>200</v>
      </c>
      <c r="E744" s="352">
        <v>0</v>
      </c>
      <c r="F744" s="352">
        <v>0</v>
      </c>
      <c r="G744" s="373" t="s">
        <v>2326</v>
      </c>
      <c r="H744" s="356" t="s">
        <v>1144</v>
      </c>
      <c r="I744" s="352"/>
      <c r="J744" s="352"/>
      <c r="K744" s="360">
        <f t="shared" si="24"/>
        <v>0</v>
      </c>
      <c r="L744" s="360">
        <v>0</v>
      </c>
      <c r="M744" s="360"/>
      <c r="N744" s="360">
        <f t="shared" si="26"/>
        <v>0</v>
      </c>
      <c r="O744" s="360">
        <v>0</v>
      </c>
      <c r="P744" s="360"/>
    </row>
    <row r="745" spans="1:16">
      <c r="A745" s="177">
        <v>330</v>
      </c>
      <c r="B745" s="352">
        <v>200</v>
      </c>
      <c r="C745" s="352">
        <v>201</v>
      </c>
      <c r="D745" s="352">
        <v>300</v>
      </c>
      <c r="E745" s="352">
        <v>0</v>
      </c>
      <c r="F745" s="352">
        <v>0</v>
      </c>
      <c r="G745" s="373" t="s">
        <v>2327</v>
      </c>
      <c r="H745" s="356" t="s">
        <v>1145</v>
      </c>
      <c r="I745" s="352"/>
      <c r="J745" s="352"/>
      <c r="K745" s="360">
        <f t="shared" si="24"/>
        <v>0</v>
      </c>
      <c r="L745" s="360">
        <v>0</v>
      </c>
      <c r="M745" s="360"/>
      <c r="N745" s="360">
        <f t="shared" si="26"/>
        <v>0</v>
      </c>
      <c r="O745" s="360">
        <v>0</v>
      </c>
      <c r="P745" s="360"/>
    </row>
    <row r="746" spans="1:16">
      <c r="A746" s="177">
        <v>330</v>
      </c>
      <c r="B746" s="352">
        <v>200</v>
      </c>
      <c r="C746" s="352">
        <v>201</v>
      </c>
      <c r="D746" s="352">
        <v>301</v>
      </c>
      <c r="E746" s="352">
        <v>0</v>
      </c>
      <c r="F746" s="352">
        <v>0</v>
      </c>
      <c r="G746" s="373" t="s">
        <v>2328</v>
      </c>
      <c r="H746" s="356" t="s">
        <v>2266</v>
      </c>
      <c r="I746" s="352"/>
      <c r="J746" s="352"/>
      <c r="K746" s="360">
        <f t="shared" si="24"/>
        <v>0</v>
      </c>
      <c r="L746" s="360">
        <v>0</v>
      </c>
      <c r="M746" s="360"/>
      <c r="N746" s="360">
        <f t="shared" si="26"/>
        <v>0</v>
      </c>
      <c r="O746" s="360">
        <v>0</v>
      </c>
      <c r="P746" s="360"/>
    </row>
    <row r="747" spans="1:16">
      <c r="A747" s="177">
        <v>330</v>
      </c>
      <c r="B747" s="352">
        <v>200</v>
      </c>
      <c r="C747" s="352">
        <v>201</v>
      </c>
      <c r="D747" s="352">
        <v>302</v>
      </c>
      <c r="E747" s="352">
        <v>0</v>
      </c>
      <c r="F747" s="352">
        <v>0</v>
      </c>
      <c r="G747" s="373" t="s">
        <v>2329</v>
      </c>
      <c r="H747" s="356" t="s">
        <v>2268</v>
      </c>
      <c r="I747" s="352"/>
      <c r="J747" s="352"/>
      <c r="K747" s="360">
        <f t="shared" si="24"/>
        <v>0</v>
      </c>
      <c r="L747" s="360">
        <v>0</v>
      </c>
      <c r="M747" s="360"/>
      <c r="N747" s="360">
        <f t="shared" si="26"/>
        <v>0</v>
      </c>
      <c r="O747" s="360">
        <v>0</v>
      </c>
      <c r="P747" s="360"/>
    </row>
    <row r="748" spans="1:16">
      <c r="A748" s="177">
        <v>330</v>
      </c>
      <c r="B748" s="352">
        <v>200</v>
      </c>
      <c r="C748" s="352">
        <v>201</v>
      </c>
      <c r="D748" s="352">
        <v>400</v>
      </c>
      <c r="E748" s="352">
        <v>0</v>
      </c>
      <c r="F748" s="352">
        <v>0</v>
      </c>
      <c r="G748" s="373" t="s">
        <v>2330</v>
      </c>
      <c r="H748" s="356" t="s">
        <v>1146</v>
      </c>
      <c r="I748" s="352"/>
      <c r="J748" s="352"/>
      <c r="K748" s="360">
        <f t="shared" si="24"/>
        <v>0</v>
      </c>
      <c r="L748" s="360">
        <v>0</v>
      </c>
      <c r="M748" s="360"/>
      <c r="N748" s="360">
        <f t="shared" si="26"/>
        <v>0</v>
      </c>
      <c r="O748" s="360">
        <v>0</v>
      </c>
      <c r="P748" s="360"/>
    </row>
    <row r="749" spans="1:16">
      <c r="A749" s="177">
        <v>330</v>
      </c>
      <c r="B749" s="352">
        <v>200</v>
      </c>
      <c r="C749" s="352">
        <v>201</v>
      </c>
      <c r="D749" s="352">
        <v>500</v>
      </c>
      <c r="E749" s="352">
        <v>0</v>
      </c>
      <c r="F749" s="352">
        <v>0</v>
      </c>
      <c r="G749" s="373" t="s">
        <v>2331</v>
      </c>
      <c r="H749" s="356" t="s">
        <v>1133</v>
      </c>
      <c r="I749" s="352"/>
      <c r="J749" s="352"/>
      <c r="K749" s="360">
        <f t="shared" si="24"/>
        <v>0</v>
      </c>
      <c r="L749" s="360">
        <v>0</v>
      </c>
      <c r="M749" s="360"/>
      <c r="N749" s="360">
        <f t="shared" si="26"/>
        <v>0</v>
      </c>
      <c r="O749" s="360">
        <v>0</v>
      </c>
      <c r="P749" s="360"/>
    </row>
    <row r="750" spans="1:16">
      <c r="A750" s="177">
        <v>330</v>
      </c>
      <c r="B750" s="352">
        <v>200</v>
      </c>
      <c r="C750" s="352">
        <v>201</v>
      </c>
      <c r="D750" s="352">
        <v>600</v>
      </c>
      <c r="E750" s="352">
        <v>0</v>
      </c>
      <c r="F750" s="352">
        <v>0</v>
      </c>
      <c r="G750" s="373" t="s">
        <v>2332</v>
      </c>
      <c r="H750" s="356" t="s">
        <v>1116</v>
      </c>
      <c r="I750" s="352"/>
      <c r="J750" s="352"/>
      <c r="K750" s="360">
        <f t="shared" si="24"/>
        <v>0</v>
      </c>
      <c r="L750" s="360">
        <v>0</v>
      </c>
      <c r="M750" s="360"/>
      <c r="N750" s="360">
        <f t="shared" si="26"/>
        <v>0</v>
      </c>
      <c r="O750" s="360">
        <v>0</v>
      </c>
      <c r="P750" s="360"/>
    </row>
    <row r="751" spans="1:16">
      <c r="A751" s="177">
        <v>330</v>
      </c>
      <c r="B751" s="352">
        <v>200</v>
      </c>
      <c r="C751" s="352">
        <v>201</v>
      </c>
      <c r="D751" s="352">
        <v>600</v>
      </c>
      <c r="E751" s="352">
        <v>5</v>
      </c>
      <c r="F751" s="352">
        <v>0</v>
      </c>
      <c r="G751" s="373" t="s">
        <v>2333</v>
      </c>
      <c r="H751" s="356" t="s">
        <v>1117</v>
      </c>
      <c r="I751" s="352"/>
      <c r="J751" s="352"/>
      <c r="K751" s="360">
        <f t="shared" si="24"/>
        <v>0</v>
      </c>
      <c r="L751" s="360">
        <v>0</v>
      </c>
      <c r="M751" s="360"/>
      <c r="N751" s="360">
        <f t="shared" si="26"/>
        <v>0</v>
      </c>
      <c r="O751" s="360">
        <v>0</v>
      </c>
      <c r="P751" s="360"/>
    </row>
    <row r="752" spans="1:16">
      <c r="A752" s="177">
        <v>330</v>
      </c>
      <c r="B752" s="352">
        <v>200</v>
      </c>
      <c r="C752" s="352">
        <v>201</v>
      </c>
      <c r="D752" s="352">
        <v>600</v>
      </c>
      <c r="E752" s="352">
        <v>10</v>
      </c>
      <c r="F752" s="352">
        <v>0</v>
      </c>
      <c r="G752" s="373" t="s">
        <v>2334</v>
      </c>
      <c r="H752" s="356" t="s">
        <v>1118</v>
      </c>
      <c r="I752" s="352"/>
      <c r="J752" s="352"/>
      <c r="K752" s="360">
        <f t="shared" si="24"/>
        <v>0</v>
      </c>
      <c r="L752" s="360">
        <v>0</v>
      </c>
      <c r="M752" s="360"/>
      <c r="N752" s="360">
        <f t="shared" si="26"/>
        <v>0</v>
      </c>
      <c r="O752" s="360">
        <v>0</v>
      </c>
      <c r="P752" s="360"/>
    </row>
    <row r="753" spans="1:16">
      <c r="A753" s="177">
        <v>330</v>
      </c>
      <c r="B753" s="352">
        <v>200</v>
      </c>
      <c r="C753" s="352">
        <v>201</v>
      </c>
      <c r="D753" s="352">
        <v>600</v>
      </c>
      <c r="E753" s="352">
        <v>15</v>
      </c>
      <c r="F753" s="352">
        <v>0</v>
      </c>
      <c r="G753" s="373" t="s">
        <v>2335</v>
      </c>
      <c r="H753" s="356" t="s">
        <v>1147</v>
      </c>
      <c r="I753" s="352"/>
      <c r="J753" s="352"/>
      <c r="K753" s="360">
        <f t="shared" si="24"/>
        <v>0</v>
      </c>
      <c r="L753" s="360">
        <v>0</v>
      </c>
      <c r="M753" s="360"/>
      <c r="N753" s="360">
        <f t="shared" si="26"/>
        <v>0</v>
      </c>
      <c r="O753" s="360">
        <v>0</v>
      </c>
      <c r="P753" s="360"/>
    </row>
    <row r="754" spans="1:16">
      <c r="A754" s="177">
        <v>330</v>
      </c>
      <c r="B754" s="352">
        <v>200</v>
      </c>
      <c r="C754" s="352">
        <v>201</v>
      </c>
      <c r="D754" s="352">
        <v>900</v>
      </c>
      <c r="E754" s="352">
        <v>0</v>
      </c>
      <c r="F754" s="352">
        <v>0</v>
      </c>
      <c r="G754" s="373" t="s">
        <v>2336</v>
      </c>
      <c r="H754" s="356" t="s">
        <v>1136</v>
      </c>
      <c r="I754" s="352"/>
      <c r="J754" s="352"/>
      <c r="K754" s="360">
        <f t="shared" si="24"/>
        <v>0</v>
      </c>
      <c r="L754" s="360">
        <v>0</v>
      </c>
      <c r="M754" s="360"/>
      <c r="N754" s="360">
        <f t="shared" si="26"/>
        <v>5913.18</v>
      </c>
      <c r="O754" s="360">
        <v>5913.18</v>
      </c>
      <c r="P754" s="360"/>
    </row>
    <row r="755" spans="1:16">
      <c r="A755" s="177">
        <v>330</v>
      </c>
      <c r="B755" s="352">
        <v>200</v>
      </c>
      <c r="C755" s="352">
        <v>300</v>
      </c>
      <c r="D755" s="352">
        <v>0</v>
      </c>
      <c r="E755" s="352">
        <v>0</v>
      </c>
      <c r="F755" s="352">
        <v>0</v>
      </c>
      <c r="G755" s="357" t="s">
        <v>2947</v>
      </c>
      <c r="H755" s="356" t="s">
        <v>1188</v>
      </c>
      <c r="I755" s="352" t="s">
        <v>1189</v>
      </c>
      <c r="J755" s="352"/>
      <c r="K755" s="360">
        <f t="shared" si="24"/>
        <v>0</v>
      </c>
      <c r="L755" s="360">
        <v>0</v>
      </c>
      <c r="M755" s="360"/>
      <c r="N755" s="360"/>
      <c r="O755" s="360"/>
      <c r="P755" s="360"/>
    </row>
    <row r="756" spans="1:16" ht="25.5">
      <c r="A756" s="177">
        <v>330</v>
      </c>
      <c r="B756" s="352">
        <v>200</v>
      </c>
      <c r="C756" s="352">
        <v>400</v>
      </c>
      <c r="D756" s="352">
        <v>0</v>
      </c>
      <c r="E756" s="352">
        <v>0</v>
      </c>
      <c r="F756" s="352">
        <v>0</v>
      </c>
      <c r="G756" s="357" t="s">
        <v>3525</v>
      </c>
      <c r="H756" s="356" t="s">
        <v>3503</v>
      </c>
      <c r="I756" s="352" t="s">
        <v>1189</v>
      </c>
      <c r="J756" s="352"/>
      <c r="K756" s="360"/>
      <c r="L756" s="360">
        <v>0</v>
      </c>
      <c r="M756" s="360"/>
      <c r="N756" s="360"/>
      <c r="O756" s="360">
        <v>0</v>
      </c>
      <c r="P756" s="360"/>
    </row>
    <row r="757" spans="1:16">
      <c r="A757" s="436">
        <v>335</v>
      </c>
      <c r="B757" s="437">
        <v>0</v>
      </c>
      <c r="C757" s="437">
        <v>0</v>
      </c>
      <c r="D757" s="437">
        <v>0</v>
      </c>
      <c r="E757" s="437">
        <v>0</v>
      </c>
      <c r="F757" s="437">
        <v>0</v>
      </c>
      <c r="G757" s="365">
        <v>335</v>
      </c>
      <c r="H757" s="365" t="s">
        <v>1190</v>
      </c>
      <c r="I757" s="55" t="s">
        <v>1191</v>
      </c>
      <c r="J757" s="55"/>
      <c r="K757" s="361">
        <f t="shared" si="24"/>
        <v>0</v>
      </c>
      <c r="L757" s="361">
        <v>0</v>
      </c>
      <c r="M757" s="361"/>
      <c r="N757" s="361">
        <f t="shared" ref="N757:N820" si="27">+O757+P757</f>
        <v>0</v>
      </c>
      <c r="O757" s="361">
        <v>0</v>
      </c>
      <c r="P757" s="361"/>
    </row>
    <row r="758" spans="1:16">
      <c r="A758" s="177">
        <v>335</v>
      </c>
      <c r="B758" s="352">
        <v>100</v>
      </c>
      <c r="C758" s="352">
        <v>0</v>
      </c>
      <c r="D758" s="352">
        <v>0</v>
      </c>
      <c r="E758" s="352">
        <v>0</v>
      </c>
      <c r="F758" s="352">
        <v>0</v>
      </c>
      <c r="G758" s="357" t="s">
        <v>2948</v>
      </c>
      <c r="H758" s="357" t="s">
        <v>1192</v>
      </c>
      <c r="I758" s="352" t="s">
        <v>1193</v>
      </c>
      <c r="J758" s="351"/>
      <c r="K758" s="361">
        <f t="shared" si="24"/>
        <v>0</v>
      </c>
      <c r="L758" s="361">
        <v>0</v>
      </c>
      <c r="M758" s="361"/>
      <c r="N758" s="361">
        <f t="shared" si="27"/>
        <v>0</v>
      </c>
      <c r="O758" s="361">
        <v>0</v>
      </c>
      <c r="P758" s="361"/>
    </row>
    <row r="759" spans="1:16" ht="25.5">
      <c r="A759" s="177">
        <v>335</v>
      </c>
      <c r="B759" s="352">
        <v>100</v>
      </c>
      <c r="C759" s="352">
        <v>100</v>
      </c>
      <c r="D759" s="352">
        <v>0</v>
      </c>
      <c r="E759" s="352">
        <v>0</v>
      </c>
      <c r="F759" s="352">
        <v>0</v>
      </c>
      <c r="G759" s="357" t="s">
        <v>2949</v>
      </c>
      <c r="H759" s="357" t="s">
        <v>1194</v>
      </c>
      <c r="I759" s="352" t="s">
        <v>1195</v>
      </c>
      <c r="J759" s="351"/>
      <c r="K759" s="361">
        <f t="shared" ref="K759:K822" si="28">+L759+M759</f>
        <v>0</v>
      </c>
      <c r="L759" s="361">
        <v>0</v>
      </c>
      <c r="M759" s="361"/>
      <c r="N759" s="361">
        <f t="shared" si="27"/>
        <v>0</v>
      </c>
      <c r="O759" s="361">
        <v>0</v>
      </c>
      <c r="P759" s="361"/>
    </row>
    <row r="760" spans="1:16">
      <c r="A760" s="177">
        <v>335</v>
      </c>
      <c r="B760" s="352">
        <v>100</v>
      </c>
      <c r="C760" s="352">
        <v>100</v>
      </c>
      <c r="D760" s="352">
        <v>100</v>
      </c>
      <c r="E760" s="352">
        <v>0</v>
      </c>
      <c r="F760" s="352">
        <v>0</v>
      </c>
      <c r="G760" s="373" t="s">
        <v>2950</v>
      </c>
      <c r="H760" s="356" t="s">
        <v>1108</v>
      </c>
      <c r="I760" s="352"/>
      <c r="J760" s="352"/>
      <c r="K760" s="360">
        <f t="shared" si="28"/>
        <v>233336.22</v>
      </c>
      <c r="L760" s="360">
        <v>233336.22</v>
      </c>
      <c r="M760" s="360"/>
      <c r="N760" s="360">
        <f t="shared" si="27"/>
        <v>336548.88</v>
      </c>
      <c r="O760" s="360">
        <v>336548.88</v>
      </c>
      <c r="P760" s="360"/>
    </row>
    <row r="761" spans="1:16">
      <c r="A761" s="177">
        <v>335</v>
      </c>
      <c r="B761" s="352">
        <v>100</v>
      </c>
      <c r="C761" s="352">
        <v>100</v>
      </c>
      <c r="D761" s="352">
        <v>200</v>
      </c>
      <c r="E761" s="352">
        <v>0</v>
      </c>
      <c r="F761" s="352">
        <v>0</v>
      </c>
      <c r="G761" s="373" t="s">
        <v>2951</v>
      </c>
      <c r="H761" s="356" t="s">
        <v>1109</v>
      </c>
      <c r="I761" s="352"/>
      <c r="J761" s="352"/>
      <c r="K761" s="360">
        <f t="shared" si="28"/>
        <v>182044.15</v>
      </c>
      <c r="L761" s="360">
        <v>182044.15</v>
      </c>
      <c r="M761" s="360"/>
      <c r="N761" s="360">
        <f t="shared" si="27"/>
        <v>182044.15</v>
      </c>
      <c r="O761" s="360">
        <v>182044.15</v>
      </c>
      <c r="P761" s="360"/>
    </row>
    <row r="762" spans="1:16">
      <c r="A762" s="177">
        <v>335</v>
      </c>
      <c r="B762" s="352">
        <v>100</v>
      </c>
      <c r="C762" s="352">
        <v>100</v>
      </c>
      <c r="D762" s="352">
        <v>300</v>
      </c>
      <c r="E762" s="352">
        <v>0</v>
      </c>
      <c r="F762" s="352">
        <v>0</v>
      </c>
      <c r="G762" s="373" t="s">
        <v>2952</v>
      </c>
      <c r="H762" s="356" t="s">
        <v>1132</v>
      </c>
      <c r="I762" s="352"/>
      <c r="J762" s="352"/>
      <c r="K762" s="360">
        <f t="shared" si="28"/>
        <v>33507.629999999997</v>
      </c>
      <c r="L762" s="360">
        <v>33507.629999999997</v>
      </c>
      <c r="M762" s="360"/>
      <c r="N762" s="360">
        <f t="shared" si="27"/>
        <v>33507.629999999997</v>
      </c>
      <c r="O762" s="360">
        <v>33507.629999999997</v>
      </c>
      <c r="P762" s="360"/>
    </row>
    <row r="763" spans="1:16">
      <c r="A763" s="177">
        <v>335</v>
      </c>
      <c r="B763" s="352">
        <v>100</v>
      </c>
      <c r="C763" s="352">
        <v>100</v>
      </c>
      <c r="D763" s="352">
        <v>400</v>
      </c>
      <c r="E763" s="352">
        <v>0</v>
      </c>
      <c r="F763" s="352">
        <v>0</v>
      </c>
      <c r="G763" s="373" t="s">
        <v>2953</v>
      </c>
      <c r="H763" s="356" t="s">
        <v>1133</v>
      </c>
      <c r="I763" s="352"/>
      <c r="J763" s="352"/>
      <c r="K763" s="360">
        <f t="shared" si="28"/>
        <v>1480.08</v>
      </c>
      <c r="L763" s="360">
        <v>1480.08</v>
      </c>
      <c r="M763" s="360"/>
      <c r="N763" s="360">
        <f t="shared" si="27"/>
        <v>1480.08</v>
      </c>
      <c r="O763" s="360">
        <v>1480.08</v>
      </c>
      <c r="P763" s="360"/>
    </row>
    <row r="764" spans="1:16">
      <c r="A764" s="177">
        <v>335</v>
      </c>
      <c r="B764" s="352">
        <v>100</v>
      </c>
      <c r="C764" s="352">
        <v>100</v>
      </c>
      <c r="D764" s="352">
        <v>500</v>
      </c>
      <c r="E764" s="352">
        <v>0</v>
      </c>
      <c r="F764" s="352">
        <v>0</v>
      </c>
      <c r="G764" s="374" t="s">
        <v>2954</v>
      </c>
      <c r="H764" s="357" t="s">
        <v>1116</v>
      </c>
      <c r="I764" s="352"/>
      <c r="J764" s="351"/>
      <c r="K764" s="361">
        <f t="shared" si="28"/>
        <v>0</v>
      </c>
      <c r="L764" s="361">
        <v>0</v>
      </c>
      <c r="M764" s="361"/>
      <c r="N764" s="361">
        <f t="shared" si="27"/>
        <v>0</v>
      </c>
      <c r="O764" s="361">
        <v>0</v>
      </c>
      <c r="P764" s="361"/>
    </row>
    <row r="765" spans="1:16">
      <c r="A765" s="177">
        <v>335</v>
      </c>
      <c r="B765" s="352">
        <v>100</v>
      </c>
      <c r="C765" s="352">
        <v>100</v>
      </c>
      <c r="D765" s="352">
        <v>500</v>
      </c>
      <c r="E765" s="352">
        <v>5</v>
      </c>
      <c r="F765" s="352">
        <v>0</v>
      </c>
      <c r="G765" s="373" t="s">
        <v>2955</v>
      </c>
      <c r="H765" s="356" t="s">
        <v>1117</v>
      </c>
      <c r="I765" s="352"/>
      <c r="J765" s="352"/>
      <c r="K765" s="360">
        <f t="shared" si="28"/>
        <v>0</v>
      </c>
      <c r="L765" s="360">
        <v>0</v>
      </c>
      <c r="M765" s="360"/>
      <c r="N765" s="360">
        <f t="shared" si="27"/>
        <v>0</v>
      </c>
      <c r="O765" s="360">
        <v>0</v>
      </c>
      <c r="P765" s="360"/>
    </row>
    <row r="766" spans="1:16">
      <c r="A766" s="177">
        <v>335</v>
      </c>
      <c r="B766" s="352">
        <v>100</v>
      </c>
      <c r="C766" s="352">
        <v>100</v>
      </c>
      <c r="D766" s="352">
        <v>500</v>
      </c>
      <c r="E766" s="352">
        <v>10</v>
      </c>
      <c r="F766" s="352">
        <v>0</v>
      </c>
      <c r="G766" s="373" t="s">
        <v>2956</v>
      </c>
      <c r="H766" s="356" t="s">
        <v>1118</v>
      </c>
      <c r="I766" s="352"/>
      <c r="J766" s="352"/>
      <c r="K766" s="360">
        <f t="shared" si="28"/>
        <v>0</v>
      </c>
      <c r="L766" s="360">
        <v>0</v>
      </c>
      <c r="M766" s="360"/>
      <c r="N766" s="360">
        <f t="shared" si="27"/>
        <v>0</v>
      </c>
      <c r="O766" s="360">
        <v>0</v>
      </c>
      <c r="P766" s="360"/>
    </row>
    <row r="767" spans="1:16" ht="25.5">
      <c r="A767" s="177">
        <v>335</v>
      </c>
      <c r="B767" s="352">
        <v>100</v>
      </c>
      <c r="C767" s="352">
        <v>100</v>
      </c>
      <c r="D767" s="352">
        <v>500</v>
      </c>
      <c r="E767" s="352">
        <v>15</v>
      </c>
      <c r="F767" s="352">
        <v>0</v>
      </c>
      <c r="G767" s="373" t="s">
        <v>2957</v>
      </c>
      <c r="H767" s="356" t="s">
        <v>1196</v>
      </c>
      <c r="I767" s="352"/>
      <c r="J767" s="352"/>
      <c r="K767" s="360">
        <f t="shared" si="28"/>
        <v>0</v>
      </c>
      <c r="L767" s="360">
        <v>0</v>
      </c>
      <c r="M767" s="360"/>
      <c r="N767" s="360">
        <f t="shared" si="27"/>
        <v>0</v>
      </c>
      <c r="O767" s="360">
        <v>0</v>
      </c>
      <c r="P767" s="360"/>
    </row>
    <row r="768" spans="1:16">
      <c r="A768" s="177">
        <v>335</v>
      </c>
      <c r="B768" s="352">
        <v>100</v>
      </c>
      <c r="C768" s="352">
        <v>100</v>
      </c>
      <c r="D768" s="352">
        <v>900</v>
      </c>
      <c r="E768" s="352">
        <v>0</v>
      </c>
      <c r="F768" s="352">
        <v>0</v>
      </c>
      <c r="G768" s="373" t="s">
        <v>2958</v>
      </c>
      <c r="H768" s="356" t="s">
        <v>1136</v>
      </c>
      <c r="I768" s="352"/>
      <c r="J768" s="352"/>
      <c r="K768" s="360">
        <f t="shared" si="28"/>
        <v>126913.73</v>
      </c>
      <c r="L768" s="360">
        <v>126913.73</v>
      </c>
      <c r="M768" s="360"/>
      <c r="N768" s="360">
        <f t="shared" si="27"/>
        <v>157659.79999999999</v>
      </c>
      <c r="O768" s="360">
        <v>157659.79999999999</v>
      </c>
      <c r="P768" s="360"/>
    </row>
    <row r="769" spans="1:16" ht="25.5">
      <c r="A769" s="177">
        <v>335</v>
      </c>
      <c r="B769" s="352">
        <v>100</v>
      </c>
      <c r="C769" s="352">
        <v>200</v>
      </c>
      <c r="D769" s="352">
        <v>0</v>
      </c>
      <c r="E769" s="352">
        <v>0</v>
      </c>
      <c r="F769" s="352">
        <v>0</v>
      </c>
      <c r="G769" s="357" t="s">
        <v>2959</v>
      </c>
      <c r="H769" s="357" t="s">
        <v>1197</v>
      </c>
      <c r="I769" s="352" t="s">
        <v>1198</v>
      </c>
      <c r="J769" s="351"/>
      <c r="K769" s="361">
        <f t="shared" si="28"/>
        <v>0</v>
      </c>
      <c r="L769" s="361">
        <v>0</v>
      </c>
      <c r="M769" s="361"/>
      <c r="N769" s="361">
        <f t="shared" si="27"/>
        <v>0</v>
      </c>
      <c r="O769" s="361">
        <v>0</v>
      </c>
      <c r="P769" s="361"/>
    </row>
    <row r="770" spans="1:16">
      <c r="A770" s="177">
        <v>335</v>
      </c>
      <c r="B770" s="352">
        <v>100</v>
      </c>
      <c r="C770" s="352">
        <v>200</v>
      </c>
      <c r="D770" s="352">
        <v>100</v>
      </c>
      <c r="E770" s="352">
        <v>0</v>
      </c>
      <c r="F770" s="352">
        <v>0</v>
      </c>
      <c r="G770" s="373" t="s">
        <v>2960</v>
      </c>
      <c r="H770" s="356" t="s">
        <v>1108</v>
      </c>
      <c r="I770" s="352"/>
      <c r="J770" s="352"/>
      <c r="K770" s="360">
        <f t="shared" si="28"/>
        <v>47015.8</v>
      </c>
      <c r="L770" s="360">
        <v>47015.8</v>
      </c>
      <c r="M770" s="360"/>
      <c r="N770" s="360">
        <f t="shared" si="27"/>
        <v>0</v>
      </c>
      <c r="O770" s="360">
        <v>0</v>
      </c>
      <c r="P770" s="360"/>
    </row>
    <row r="771" spans="1:16">
      <c r="A771" s="177">
        <v>335</v>
      </c>
      <c r="B771" s="352">
        <v>100</v>
      </c>
      <c r="C771" s="352">
        <v>200</v>
      </c>
      <c r="D771" s="352">
        <v>200</v>
      </c>
      <c r="E771" s="352">
        <v>0</v>
      </c>
      <c r="F771" s="352">
        <v>0</v>
      </c>
      <c r="G771" s="373" t="s">
        <v>2961</v>
      </c>
      <c r="H771" s="356" t="s">
        <v>1109</v>
      </c>
      <c r="I771" s="352"/>
      <c r="J771" s="352"/>
      <c r="K771" s="360">
        <f t="shared" si="28"/>
        <v>9581.27</v>
      </c>
      <c r="L771" s="360">
        <v>9581.27</v>
      </c>
      <c r="M771" s="360"/>
      <c r="N771" s="360">
        <f t="shared" si="27"/>
        <v>9581.27</v>
      </c>
      <c r="O771" s="360">
        <v>9581.27</v>
      </c>
      <c r="P771" s="360"/>
    </row>
    <row r="772" spans="1:16">
      <c r="A772" s="177">
        <v>335</v>
      </c>
      <c r="B772" s="352">
        <v>100</v>
      </c>
      <c r="C772" s="352">
        <v>200</v>
      </c>
      <c r="D772" s="352">
        <v>300</v>
      </c>
      <c r="E772" s="352">
        <v>0</v>
      </c>
      <c r="F772" s="352">
        <v>0</v>
      </c>
      <c r="G772" s="373" t="s">
        <v>2962</v>
      </c>
      <c r="H772" s="356" t="s">
        <v>1132</v>
      </c>
      <c r="I772" s="352"/>
      <c r="J772" s="352"/>
      <c r="K772" s="360">
        <f t="shared" si="28"/>
        <v>1763.56</v>
      </c>
      <c r="L772" s="360">
        <v>1763.56</v>
      </c>
      <c r="M772" s="360"/>
      <c r="N772" s="360">
        <f t="shared" si="27"/>
        <v>1763.56</v>
      </c>
      <c r="O772" s="360">
        <v>1763.56</v>
      </c>
      <c r="P772" s="360"/>
    </row>
    <row r="773" spans="1:16">
      <c r="A773" s="177">
        <v>335</v>
      </c>
      <c r="B773" s="352">
        <v>100</v>
      </c>
      <c r="C773" s="352">
        <v>200</v>
      </c>
      <c r="D773" s="352">
        <v>400</v>
      </c>
      <c r="E773" s="352">
        <v>0</v>
      </c>
      <c r="F773" s="352">
        <v>0</v>
      </c>
      <c r="G773" s="373" t="s">
        <v>2963</v>
      </c>
      <c r="H773" s="356" t="s">
        <v>1133</v>
      </c>
      <c r="I773" s="352"/>
      <c r="J773" s="352"/>
      <c r="K773" s="360">
        <f t="shared" si="28"/>
        <v>77.900000000000006</v>
      </c>
      <c r="L773" s="360">
        <v>77.900000000000006</v>
      </c>
      <c r="M773" s="360"/>
      <c r="N773" s="360">
        <f t="shared" si="27"/>
        <v>77.900000000000006</v>
      </c>
      <c r="O773" s="360">
        <v>77.900000000000006</v>
      </c>
      <c r="P773" s="360"/>
    </row>
    <row r="774" spans="1:16">
      <c r="A774" s="177">
        <v>335</v>
      </c>
      <c r="B774" s="352">
        <v>100</v>
      </c>
      <c r="C774" s="352">
        <v>200</v>
      </c>
      <c r="D774" s="352">
        <v>500</v>
      </c>
      <c r="E774" s="352">
        <v>0</v>
      </c>
      <c r="F774" s="352">
        <v>0</v>
      </c>
      <c r="G774" s="374" t="s">
        <v>2964</v>
      </c>
      <c r="H774" s="357" t="s">
        <v>1116</v>
      </c>
      <c r="I774" s="352"/>
      <c r="J774" s="351"/>
      <c r="K774" s="361">
        <f t="shared" si="28"/>
        <v>0</v>
      </c>
      <c r="L774" s="361">
        <v>0</v>
      </c>
      <c r="M774" s="361"/>
      <c r="N774" s="361">
        <f t="shared" si="27"/>
        <v>0</v>
      </c>
      <c r="O774" s="361">
        <v>0</v>
      </c>
      <c r="P774" s="361"/>
    </row>
    <row r="775" spans="1:16">
      <c r="A775" s="177">
        <v>335</v>
      </c>
      <c r="B775" s="352">
        <v>100</v>
      </c>
      <c r="C775" s="352">
        <v>200</v>
      </c>
      <c r="D775" s="352">
        <v>500</v>
      </c>
      <c r="E775" s="352">
        <v>5</v>
      </c>
      <c r="F775" s="352">
        <v>0</v>
      </c>
      <c r="G775" s="373" t="s">
        <v>2965</v>
      </c>
      <c r="H775" s="356" t="s">
        <v>1117</v>
      </c>
      <c r="I775" s="352"/>
      <c r="J775" s="352"/>
      <c r="K775" s="360">
        <f t="shared" si="28"/>
        <v>0</v>
      </c>
      <c r="L775" s="360">
        <v>0</v>
      </c>
      <c r="M775" s="360"/>
      <c r="N775" s="360">
        <f t="shared" si="27"/>
        <v>0</v>
      </c>
      <c r="O775" s="360">
        <v>0</v>
      </c>
      <c r="P775" s="360"/>
    </row>
    <row r="776" spans="1:16">
      <c r="A776" s="177">
        <v>335</v>
      </c>
      <c r="B776" s="352">
        <v>100</v>
      </c>
      <c r="C776" s="352">
        <v>200</v>
      </c>
      <c r="D776" s="352">
        <v>500</v>
      </c>
      <c r="E776" s="352">
        <v>10</v>
      </c>
      <c r="F776" s="352">
        <v>0</v>
      </c>
      <c r="G776" s="373" t="s">
        <v>2966</v>
      </c>
      <c r="H776" s="356" t="s">
        <v>1118</v>
      </c>
      <c r="I776" s="352"/>
      <c r="J776" s="352"/>
      <c r="K776" s="360">
        <f t="shared" si="28"/>
        <v>0</v>
      </c>
      <c r="L776" s="360">
        <v>0</v>
      </c>
      <c r="M776" s="360"/>
      <c r="N776" s="360">
        <f t="shared" si="27"/>
        <v>0</v>
      </c>
      <c r="O776" s="360">
        <v>0</v>
      </c>
      <c r="P776" s="360"/>
    </row>
    <row r="777" spans="1:16" ht="25.5">
      <c r="A777" s="177">
        <v>335</v>
      </c>
      <c r="B777" s="352">
        <v>100</v>
      </c>
      <c r="C777" s="352">
        <v>200</v>
      </c>
      <c r="D777" s="352">
        <v>500</v>
      </c>
      <c r="E777" s="352">
        <v>15</v>
      </c>
      <c r="F777" s="352">
        <v>0</v>
      </c>
      <c r="G777" s="373" t="s">
        <v>2967</v>
      </c>
      <c r="H777" s="356" t="s">
        <v>1196</v>
      </c>
      <c r="I777" s="352"/>
      <c r="J777" s="352"/>
      <c r="K777" s="360">
        <f t="shared" si="28"/>
        <v>0</v>
      </c>
      <c r="L777" s="360">
        <v>0</v>
      </c>
      <c r="M777" s="360"/>
      <c r="N777" s="360">
        <f t="shared" si="27"/>
        <v>0</v>
      </c>
      <c r="O777" s="360">
        <v>0</v>
      </c>
      <c r="P777" s="360"/>
    </row>
    <row r="778" spans="1:16">
      <c r="A778" s="177">
        <v>335</v>
      </c>
      <c r="B778" s="352">
        <v>100</v>
      </c>
      <c r="C778" s="352">
        <v>200</v>
      </c>
      <c r="D778" s="352">
        <v>900</v>
      </c>
      <c r="E778" s="352">
        <v>0</v>
      </c>
      <c r="F778" s="352">
        <v>0</v>
      </c>
      <c r="G778" s="373" t="s">
        <v>2968</v>
      </c>
      <c r="H778" s="356" t="s">
        <v>1136</v>
      </c>
      <c r="I778" s="352"/>
      <c r="J778" s="352"/>
      <c r="K778" s="360">
        <f t="shared" si="28"/>
        <v>16467.98</v>
      </c>
      <c r="L778" s="360">
        <v>16467.98</v>
      </c>
      <c r="M778" s="360"/>
      <c r="N778" s="360">
        <f t="shared" si="27"/>
        <v>3255.48</v>
      </c>
      <c r="O778" s="360">
        <v>3255.48</v>
      </c>
      <c r="P778" s="360"/>
    </row>
    <row r="779" spans="1:16" ht="25.5">
      <c r="A779" s="177">
        <v>335</v>
      </c>
      <c r="B779" s="352">
        <v>100</v>
      </c>
      <c r="C779" s="352">
        <v>300</v>
      </c>
      <c r="D779" s="352">
        <v>0</v>
      </c>
      <c r="E779" s="352">
        <v>0</v>
      </c>
      <c r="F779" s="352">
        <v>0</v>
      </c>
      <c r="G779" s="357" t="s">
        <v>2969</v>
      </c>
      <c r="H779" s="356" t="s">
        <v>1199</v>
      </c>
      <c r="I779" s="352" t="s">
        <v>1200</v>
      </c>
      <c r="J779" s="352"/>
      <c r="K779" s="360">
        <f t="shared" si="28"/>
        <v>0</v>
      </c>
      <c r="L779" s="360">
        <v>0</v>
      </c>
      <c r="M779" s="360"/>
      <c r="N779" s="360">
        <f t="shared" si="27"/>
        <v>0</v>
      </c>
      <c r="O779" s="360">
        <v>0</v>
      </c>
      <c r="P779" s="360"/>
    </row>
    <row r="780" spans="1:16">
      <c r="A780" s="177">
        <v>335</v>
      </c>
      <c r="B780" s="352">
        <v>200</v>
      </c>
      <c r="C780" s="352">
        <v>0</v>
      </c>
      <c r="D780" s="352">
        <v>0</v>
      </c>
      <c r="E780" s="352">
        <v>0</v>
      </c>
      <c r="F780" s="352">
        <v>0</v>
      </c>
      <c r="G780" s="357" t="s">
        <v>2970</v>
      </c>
      <c r="H780" s="357" t="s">
        <v>1201</v>
      </c>
      <c r="I780" s="352" t="s">
        <v>1202</v>
      </c>
      <c r="J780" s="351"/>
      <c r="K780" s="361">
        <f t="shared" si="28"/>
        <v>0</v>
      </c>
      <c r="L780" s="361">
        <v>0</v>
      </c>
      <c r="M780" s="361"/>
      <c r="N780" s="361">
        <f t="shared" si="27"/>
        <v>0</v>
      </c>
      <c r="O780" s="361">
        <v>0</v>
      </c>
      <c r="P780" s="361"/>
    </row>
    <row r="781" spans="1:16" ht="25.5">
      <c r="A781" s="177">
        <v>335</v>
      </c>
      <c r="B781" s="352">
        <v>200</v>
      </c>
      <c r="C781" s="352">
        <v>100</v>
      </c>
      <c r="D781" s="352">
        <v>0</v>
      </c>
      <c r="E781" s="352">
        <v>0</v>
      </c>
      <c r="F781" s="352">
        <v>0</v>
      </c>
      <c r="G781" s="357" t="s">
        <v>2971</v>
      </c>
      <c r="H781" s="357" t="s">
        <v>1203</v>
      </c>
      <c r="I781" s="352" t="s">
        <v>1204</v>
      </c>
      <c r="J781" s="351"/>
      <c r="K781" s="361">
        <f t="shared" si="28"/>
        <v>0</v>
      </c>
      <c r="L781" s="361">
        <v>0</v>
      </c>
      <c r="M781" s="361"/>
      <c r="N781" s="361">
        <f t="shared" si="27"/>
        <v>0</v>
      </c>
      <c r="O781" s="361">
        <v>0</v>
      </c>
      <c r="P781" s="361"/>
    </row>
    <row r="782" spans="1:16">
      <c r="A782" s="177">
        <v>335</v>
      </c>
      <c r="B782" s="352">
        <v>200</v>
      </c>
      <c r="C782" s="352">
        <v>100</v>
      </c>
      <c r="D782" s="352">
        <v>100</v>
      </c>
      <c r="E782" s="352">
        <v>0</v>
      </c>
      <c r="F782" s="352">
        <v>0</v>
      </c>
      <c r="G782" s="373" t="s">
        <v>2972</v>
      </c>
      <c r="H782" s="356" t="s">
        <v>1108</v>
      </c>
      <c r="I782" s="352"/>
      <c r="J782" s="352"/>
      <c r="K782" s="360">
        <f t="shared" si="28"/>
        <v>1839397.97</v>
      </c>
      <c r="L782" s="360">
        <v>1839397.97</v>
      </c>
      <c r="M782" s="360"/>
      <c r="N782" s="360">
        <f t="shared" si="27"/>
        <v>1433851.23</v>
      </c>
      <c r="O782" s="360">
        <v>1433851.23</v>
      </c>
      <c r="P782" s="360"/>
    </row>
    <row r="783" spans="1:16">
      <c r="A783" s="177">
        <v>335</v>
      </c>
      <c r="B783" s="352">
        <v>200</v>
      </c>
      <c r="C783" s="352">
        <v>100</v>
      </c>
      <c r="D783" s="352">
        <v>200</v>
      </c>
      <c r="E783" s="352">
        <v>0</v>
      </c>
      <c r="F783" s="352">
        <v>0</v>
      </c>
      <c r="G783" s="373" t="s">
        <v>2973</v>
      </c>
      <c r="H783" s="356" t="s">
        <v>1144</v>
      </c>
      <c r="I783" s="352"/>
      <c r="J783" s="352"/>
      <c r="K783" s="360">
        <f t="shared" si="28"/>
        <v>14985.97</v>
      </c>
      <c r="L783" s="360">
        <v>14985.97</v>
      </c>
      <c r="M783" s="360"/>
      <c r="N783" s="360">
        <f t="shared" si="27"/>
        <v>12696.71</v>
      </c>
      <c r="O783" s="360">
        <v>12696.71</v>
      </c>
      <c r="P783" s="360"/>
    </row>
    <row r="784" spans="1:16">
      <c r="A784" s="177">
        <v>335</v>
      </c>
      <c r="B784" s="352">
        <v>200</v>
      </c>
      <c r="C784" s="352">
        <v>100</v>
      </c>
      <c r="D784" s="352">
        <v>300</v>
      </c>
      <c r="E784" s="352">
        <v>0</v>
      </c>
      <c r="F784" s="352">
        <v>0</v>
      </c>
      <c r="G784" s="373" t="s">
        <v>2974</v>
      </c>
      <c r="H784" s="356" t="s">
        <v>1145</v>
      </c>
      <c r="I784" s="352"/>
      <c r="J784" s="352"/>
      <c r="K784" s="360">
        <f t="shared" si="28"/>
        <v>28762.43</v>
      </c>
      <c r="L784" s="360">
        <v>28762.43</v>
      </c>
      <c r="M784" s="360"/>
      <c r="N784" s="360">
        <f t="shared" si="27"/>
        <v>24368.68</v>
      </c>
      <c r="O784" s="360">
        <v>24368.68</v>
      </c>
      <c r="P784" s="360"/>
    </row>
    <row r="785" spans="1:16">
      <c r="A785" s="177">
        <v>335</v>
      </c>
      <c r="B785" s="352">
        <v>200</v>
      </c>
      <c r="C785" s="352">
        <v>100</v>
      </c>
      <c r="D785" s="352">
        <v>301</v>
      </c>
      <c r="E785" s="352">
        <v>0</v>
      </c>
      <c r="F785" s="352">
        <v>0</v>
      </c>
      <c r="G785" s="373" t="s">
        <v>2337</v>
      </c>
      <c r="H785" s="356" t="s">
        <v>2266</v>
      </c>
      <c r="I785" s="352"/>
      <c r="J785" s="352"/>
      <c r="K785" s="360">
        <f t="shared" si="28"/>
        <v>88255.55</v>
      </c>
      <c r="L785" s="360">
        <v>88255.55</v>
      </c>
      <c r="M785" s="360"/>
      <c r="N785" s="360">
        <f t="shared" si="27"/>
        <v>74773.64</v>
      </c>
      <c r="O785" s="360">
        <v>74773.64</v>
      </c>
      <c r="P785" s="360"/>
    </row>
    <row r="786" spans="1:16">
      <c r="A786" s="177">
        <v>335</v>
      </c>
      <c r="B786" s="352">
        <v>200</v>
      </c>
      <c r="C786" s="352">
        <v>100</v>
      </c>
      <c r="D786" s="352">
        <v>302</v>
      </c>
      <c r="E786" s="352">
        <v>0</v>
      </c>
      <c r="F786" s="352">
        <v>0</v>
      </c>
      <c r="G786" s="373" t="s">
        <v>2338</v>
      </c>
      <c r="H786" s="356" t="s">
        <v>2268</v>
      </c>
      <c r="I786" s="352"/>
      <c r="J786" s="352"/>
      <c r="K786" s="360">
        <f t="shared" si="28"/>
        <v>198238.39</v>
      </c>
      <c r="L786" s="360">
        <v>198238.39</v>
      </c>
      <c r="M786" s="360"/>
      <c r="N786" s="360">
        <f t="shared" si="27"/>
        <v>167955.5</v>
      </c>
      <c r="O786" s="360">
        <v>167955.5</v>
      </c>
      <c r="P786" s="360"/>
    </row>
    <row r="787" spans="1:16">
      <c r="A787" s="177">
        <v>335</v>
      </c>
      <c r="B787" s="352">
        <v>200</v>
      </c>
      <c r="C787" s="352">
        <v>100</v>
      </c>
      <c r="D787" s="352">
        <v>400</v>
      </c>
      <c r="E787" s="352">
        <v>0</v>
      </c>
      <c r="F787" s="352">
        <v>0</v>
      </c>
      <c r="G787" s="373" t="s">
        <v>2975</v>
      </c>
      <c r="H787" s="356" t="s">
        <v>1146</v>
      </c>
      <c r="I787" s="352"/>
      <c r="J787" s="352"/>
      <c r="K787" s="360">
        <f t="shared" si="28"/>
        <v>138608.92000000001</v>
      </c>
      <c r="L787" s="360">
        <v>138608.92000000001</v>
      </c>
      <c r="M787" s="360"/>
      <c r="N787" s="360">
        <f t="shared" si="27"/>
        <v>117435.03</v>
      </c>
      <c r="O787" s="360">
        <v>117435.03</v>
      </c>
      <c r="P787" s="360"/>
    </row>
    <row r="788" spans="1:16">
      <c r="A788" s="177">
        <v>335</v>
      </c>
      <c r="B788" s="352">
        <v>200</v>
      </c>
      <c r="C788" s="352">
        <v>100</v>
      </c>
      <c r="D788" s="352">
        <v>500</v>
      </c>
      <c r="E788" s="352">
        <v>0</v>
      </c>
      <c r="F788" s="352">
        <v>0</v>
      </c>
      <c r="G788" s="373" t="s">
        <v>2976</v>
      </c>
      <c r="H788" s="356" t="s">
        <v>1133</v>
      </c>
      <c r="I788" s="352"/>
      <c r="J788" s="352"/>
      <c r="K788" s="360">
        <f t="shared" si="28"/>
        <v>124118.15</v>
      </c>
      <c r="L788" s="360">
        <v>124118.15</v>
      </c>
      <c r="M788" s="360"/>
      <c r="N788" s="360">
        <f t="shared" si="27"/>
        <v>131121.78</v>
      </c>
      <c r="O788" s="360">
        <v>131121.78</v>
      </c>
      <c r="P788" s="360"/>
    </row>
    <row r="789" spans="1:16">
      <c r="A789" s="177">
        <v>335</v>
      </c>
      <c r="B789" s="352">
        <v>200</v>
      </c>
      <c r="C789" s="352">
        <v>100</v>
      </c>
      <c r="D789" s="352">
        <v>600</v>
      </c>
      <c r="E789" s="352">
        <v>0</v>
      </c>
      <c r="F789" s="352">
        <v>0</v>
      </c>
      <c r="G789" s="374" t="s">
        <v>2977</v>
      </c>
      <c r="H789" s="357" t="s">
        <v>1116</v>
      </c>
      <c r="I789" s="352"/>
      <c r="J789" s="351"/>
      <c r="K789" s="361">
        <f t="shared" si="28"/>
        <v>0</v>
      </c>
      <c r="L789" s="361">
        <v>0</v>
      </c>
      <c r="M789" s="361"/>
      <c r="N789" s="361">
        <f t="shared" si="27"/>
        <v>0</v>
      </c>
      <c r="O789" s="361">
        <v>0</v>
      </c>
      <c r="P789" s="361"/>
    </row>
    <row r="790" spans="1:16">
      <c r="A790" s="177">
        <v>335</v>
      </c>
      <c r="B790" s="352">
        <v>200</v>
      </c>
      <c r="C790" s="352">
        <v>100</v>
      </c>
      <c r="D790" s="352">
        <v>600</v>
      </c>
      <c r="E790" s="352">
        <v>5</v>
      </c>
      <c r="F790" s="352">
        <v>0</v>
      </c>
      <c r="G790" s="373" t="s">
        <v>2978</v>
      </c>
      <c r="H790" s="356" t="s">
        <v>1117</v>
      </c>
      <c r="I790" s="352"/>
      <c r="J790" s="352"/>
      <c r="K790" s="360">
        <f t="shared" si="28"/>
        <v>0</v>
      </c>
      <c r="L790" s="360">
        <v>0</v>
      </c>
      <c r="M790" s="360"/>
      <c r="N790" s="360">
        <f t="shared" si="27"/>
        <v>0</v>
      </c>
      <c r="O790" s="360">
        <v>0</v>
      </c>
      <c r="P790" s="360"/>
    </row>
    <row r="791" spans="1:16">
      <c r="A791" s="177">
        <v>335</v>
      </c>
      <c r="B791" s="352">
        <v>200</v>
      </c>
      <c r="C791" s="352">
        <v>100</v>
      </c>
      <c r="D791" s="352">
        <v>600</v>
      </c>
      <c r="E791" s="352">
        <v>10</v>
      </c>
      <c r="F791" s="352">
        <v>0</v>
      </c>
      <c r="G791" s="373" t="s">
        <v>2979</v>
      </c>
      <c r="H791" s="356" t="s">
        <v>1118</v>
      </c>
      <c r="I791" s="352"/>
      <c r="J791" s="352"/>
      <c r="K791" s="360">
        <f t="shared" si="28"/>
        <v>0</v>
      </c>
      <c r="L791" s="360">
        <v>0</v>
      </c>
      <c r="M791" s="360"/>
      <c r="N791" s="360">
        <f t="shared" si="27"/>
        <v>0</v>
      </c>
      <c r="O791" s="360">
        <v>0</v>
      </c>
      <c r="P791" s="360"/>
    </row>
    <row r="792" spans="1:16">
      <c r="A792" s="177">
        <v>335</v>
      </c>
      <c r="B792" s="352">
        <v>200</v>
      </c>
      <c r="C792" s="352">
        <v>100</v>
      </c>
      <c r="D792" s="352">
        <v>600</v>
      </c>
      <c r="E792" s="352">
        <v>15</v>
      </c>
      <c r="F792" s="352">
        <v>0</v>
      </c>
      <c r="G792" s="373" t="s">
        <v>2980</v>
      </c>
      <c r="H792" s="356" t="s">
        <v>1147</v>
      </c>
      <c r="I792" s="352"/>
      <c r="J792" s="352"/>
      <c r="K792" s="360">
        <f t="shared" si="28"/>
        <v>0</v>
      </c>
      <c r="L792" s="360">
        <v>0</v>
      </c>
      <c r="M792" s="360"/>
      <c r="N792" s="360">
        <f t="shared" si="27"/>
        <v>507.91</v>
      </c>
      <c r="O792" s="360">
        <v>507.91</v>
      </c>
      <c r="P792" s="360"/>
    </row>
    <row r="793" spans="1:16">
      <c r="A793" s="177">
        <v>335</v>
      </c>
      <c r="B793" s="352">
        <v>200</v>
      </c>
      <c r="C793" s="352">
        <v>100</v>
      </c>
      <c r="D793" s="352">
        <v>900</v>
      </c>
      <c r="E793" s="352">
        <v>0</v>
      </c>
      <c r="F793" s="352">
        <v>0</v>
      </c>
      <c r="G793" s="373" t="s">
        <v>2981</v>
      </c>
      <c r="H793" s="356" t="s">
        <v>1136</v>
      </c>
      <c r="I793" s="352"/>
      <c r="J793" s="352"/>
      <c r="K793" s="360">
        <f t="shared" si="28"/>
        <v>685441.13</v>
      </c>
      <c r="L793" s="360">
        <v>685441.13</v>
      </c>
      <c r="M793" s="360"/>
      <c r="N793" s="360">
        <f t="shared" si="27"/>
        <v>576055.52</v>
      </c>
      <c r="O793" s="360">
        <v>576055.52</v>
      </c>
      <c r="P793" s="360"/>
    </row>
    <row r="794" spans="1:16" ht="25.5">
      <c r="A794" s="177">
        <v>335</v>
      </c>
      <c r="B794" s="352">
        <v>200</v>
      </c>
      <c r="C794" s="352">
        <v>200</v>
      </c>
      <c r="D794" s="352">
        <v>0</v>
      </c>
      <c r="E794" s="352">
        <v>0</v>
      </c>
      <c r="F794" s="352">
        <v>0</v>
      </c>
      <c r="G794" s="357" t="s">
        <v>2982</v>
      </c>
      <c r="H794" s="357" t="s">
        <v>1205</v>
      </c>
      <c r="I794" s="352" t="s">
        <v>1206</v>
      </c>
      <c r="J794" s="351"/>
      <c r="K794" s="361">
        <f t="shared" si="28"/>
        <v>0</v>
      </c>
      <c r="L794" s="361">
        <v>0</v>
      </c>
      <c r="M794" s="361"/>
      <c r="N794" s="361">
        <f t="shared" si="27"/>
        <v>0</v>
      </c>
      <c r="O794" s="361">
        <v>0</v>
      </c>
      <c r="P794" s="361"/>
    </row>
    <row r="795" spans="1:16">
      <c r="A795" s="177">
        <v>335</v>
      </c>
      <c r="B795" s="352">
        <v>200</v>
      </c>
      <c r="C795" s="352">
        <v>200</v>
      </c>
      <c r="D795" s="352">
        <v>100</v>
      </c>
      <c r="E795" s="352">
        <v>0</v>
      </c>
      <c r="F795" s="352">
        <v>0</v>
      </c>
      <c r="G795" s="373" t="s">
        <v>2983</v>
      </c>
      <c r="H795" s="356" t="s">
        <v>1108</v>
      </c>
      <c r="I795" s="352"/>
      <c r="J795" s="352"/>
      <c r="K795" s="360">
        <f t="shared" si="28"/>
        <v>48464.65</v>
      </c>
      <c r="L795" s="360">
        <v>48464.65</v>
      </c>
      <c r="M795" s="360"/>
      <c r="N795" s="360">
        <f t="shared" si="27"/>
        <v>349635.94</v>
      </c>
      <c r="O795" s="360">
        <v>349635.94</v>
      </c>
      <c r="P795" s="360"/>
    </row>
    <row r="796" spans="1:16">
      <c r="A796" s="177">
        <v>335</v>
      </c>
      <c r="B796" s="352">
        <v>200</v>
      </c>
      <c r="C796" s="352">
        <v>200</v>
      </c>
      <c r="D796" s="352">
        <v>200</v>
      </c>
      <c r="E796" s="352">
        <v>0</v>
      </c>
      <c r="F796" s="352">
        <v>0</v>
      </c>
      <c r="G796" s="373" t="s">
        <v>2984</v>
      </c>
      <c r="H796" s="356" t="s">
        <v>1144</v>
      </c>
      <c r="I796" s="352"/>
      <c r="J796" s="352"/>
      <c r="K796" s="360">
        <f t="shared" si="28"/>
        <v>788.74</v>
      </c>
      <c r="L796" s="360">
        <v>788.74</v>
      </c>
      <c r="M796" s="360"/>
      <c r="N796" s="360">
        <f t="shared" si="27"/>
        <v>3077.99</v>
      </c>
      <c r="O796" s="360">
        <v>3077.99</v>
      </c>
      <c r="P796" s="360"/>
    </row>
    <row r="797" spans="1:16">
      <c r="A797" s="177">
        <v>335</v>
      </c>
      <c r="B797" s="352">
        <v>200</v>
      </c>
      <c r="C797" s="352">
        <v>200</v>
      </c>
      <c r="D797" s="352">
        <v>300</v>
      </c>
      <c r="E797" s="352">
        <v>0</v>
      </c>
      <c r="F797" s="352">
        <v>0</v>
      </c>
      <c r="G797" s="373" t="s">
        <v>2985</v>
      </c>
      <c r="H797" s="356" t="s">
        <v>1145</v>
      </c>
      <c r="I797" s="352"/>
      <c r="J797" s="352"/>
      <c r="K797" s="360">
        <f t="shared" si="28"/>
        <v>1513.81</v>
      </c>
      <c r="L797" s="360">
        <v>1513.81</v>
      </c>
      <c r="M797" s="360"/>
      <c r="N797" s="360">
        <f t="shared" si="27"/>
        <v>5907.56</v>
      </c>
      <c r="O797" s="360">
        <v>5907.56</v>
      </c>
      <c r="P797" s="360"/>
    </row>
    <row r="798" spans="1:16">
      <c r="A798" s="177">
        <v>335</v>
      </c>
      <c r="B798" s="352">
        <v>200</v>
      </c>
      <c r="C798" s="352">
        <v>200</v>
      </c>
      <c r="D798" s="352">
        <v>301</v>
      </c>
      <c r="E798" s="352">
        <v>0</v>
      </c>
      <c r="F798" s="352">
        <v>0</v>
      </c>
      <c r="G798" s="373" t="s">
        <v>2339</v>
      </c>
      <c r="H798" s="356" t="s">
        <v>2266</v>
      </c>
      <c r="I798" s="352"/>
      <c r="J798" s="352"/>
      <c r="K798" s="360">
        <f t="shared" si="28"/>
        <v>4645.03</v>
      </c>
      <c r="L798" s="360">
        <v>4645.03</v>
      </c>
      <c r="M798" s="360"/>
      <c r="N798" s="360">
        <f t="shared" si="27"/>
        <v>18126.939999999999</v>
      </c>
      <c r="O798" s="360">
        <v>18126.939999999999</v>
      </c>
      <c r="P798" s="360"/>
    </row>
    <row r="799" spans="1:16">
      <c r="A799" s="177">
        <v>335</v>
      </c>
      <c r="B799" s="352">
        <v>200</v>
      </c>
      <c r="C799" s="352">
        <v>200</v>
      </c>
      <c r="D799" s="352">
        <v>302</v>
      </c>
      <c r="E799" s="352">
        <v>0</v>
      </c>
      <c r="F799" s="352">
        <v>0</v>
      </c>
      <c r="G799" s="373" t="s">
        <v>2340</v>
      </c>
      <c r="H799" s="356" t="s">
        <v>2268</v>
      </c>
      <c r="I799" s="352"/>
      <c r="J799" s="352"/>
      <c r="K799" s="360">
        <f t="shared" si="28"/>
        <v>10433.6</v>
      </c>
      <c r="L799" s="360">
        <v>10433.6</v>
      </c>
      <c r="M799" s="360"/>
      <c r="N799" s="360">
        <f t="shared" si="27"/>
        <v>40716.49</v>
      </c>
      <c r="O799" s="360">
        <v>40716.49</v>
      </c>
      <c r="P799" s="360"/>
    </row>
    <row r="800" spans="1:16">
      <c r="A800" s="177">
        <v>335</v>
      </c>
      <c r="B800" s="352">
        <v>200</v>
      </c>
      <c r="C800" s="352">
        <v>200</v>
      </c>
      <c r="D800" s="352">
        <v>400</v>
      </c>
      <c r="E800" s="352">
        <v>0</v>
      </c>
      <c r="F800" s="352">
        <v>0</v>
      </c>
      <c r="G800" s="373" t="s">
        <v>2986</v>
      </c>
      <c r="H800" s="356" t="s">
        <v>1146</v>
      </c>
      <c r="I800" s="352"/>
      <c r="J800" s="352"/>
      <c r="K800" s="360">
        <f t="shared" si="28"/>
        <v>7295.21</v>
      </c>
      <c r="L800" s="360">
        <v>7295.21</v>
      </c>
      <c r="M800" s="360"/>
      <c r="N800" s="360">
        <f t="shared" si="27"/>
        <v>28469.1</v>
      </c>
      <c r="O800" s="360">
        <v>28469.1</v>
      </c>
      <c r="P800" s="360"/>
    </row>
    <row r="801" spans="1:16">
      <c r="A801" s="177">
        <v>335</v>
      </c>
      <c r="B801" s="352">
        <v>200</v>
      </c>
      <c r="C801" s="352">
        <v>200</v>
      </c>
      <c r="D801" s="352">
        <v>500</v>
      </c>
      <c r="E801" s="352">
        <v>0</v>
      </c>
      <c r="F801" s="352">
        <v>0</v>
      </c>
      <c r="G801" s="373" t="s">
        <v>2987</v>
      </c>
      <c r="H801" s="356" t="s">
        <v>1133</v>
      </c>
      <c r="I801" s="352"/>
      <c r="J801" s="352"/>
      <c r="K801" s="360">
        <f t="shared" si="28"/>
        <v>6532.53</v>
      </c>
      <c r="L801" s="360">
        <v>6532.53</v>
      </c>
      <c r="M801" s="360"/>
      <c r="N801" s="360">
        <f t="shared" si="27"/>
        <v>31787.1</v>
      </c>
      <c r="O801" s="360">
        <v>31787.1</v>
      </c>
      <c r="P801" s="360"/>
    </row>
    <row r="802" spans="1:16">
      <c r="A802" s="177">
        <v>335</v>
      </c>
      <c r="B802" s="352">
        <v>200</v>
      </c>
      <c r="C802" s="352">
        <v>200</v>
      </c>
      <c r="D802" s="352">
        <v>600</v>
      </c>
      <c r="E802" s="352">
        <v>0</v>
      </c>
      <c r="F802" s="352">
        <v>0</v>
      </c>
      <c r="G802" s="374" t="s">
        <v>2988</v>
      </c>
      <c r="H802" s="357" t="s">
        <v>1116</v>
      </c>
      <c r="I802" s="352"/>
      <c r="J802" s="351"/>
      <c r="K802" s="361">
        <f t="shared" si="28"/>
        <v>0</v>
      </c>
      <c r="L802" s="361">
        <v>0</v>
      </c>
      <c r="M802" s="361"/>
      <c r="N802" s="361">
        <f t="shared" si="27"/>
        <v>0</v>
      </c>
      <c r="O802" s="361">
        <v>0</v>
      </c>
      <c r="P802" s="361"/>
    </row>
    <row r="803" spans="1:16">
      <c r="A803" s="177">
        <v>335</v>
      </c>
      <c r="B803" s="352">
        <v>200</v>
      </c>
      <c r="C803" s="352">
        <v>200</v>
      </c>
      <c r="D803" s="352">
        <v>600</v>
      </c>
      <c r="E803" s="352">
        <v>5</v>
      </c>
      <c r="F803" s="352">
        <v>0</v>
      </c>
      <c r="G803" s="373" t="s">
        <v>2989</v>
      </c>
      <c r="H803" s="356" t="s">
        <v>1117</v>
      </c>
      <c r="I803" s="352"/>
      <c r="J803" s="352"/>
      <c r="K803" s="360">
        <f t="shared" si="28"/>
        <v>0</v>
      </c>
      <c r="L803" s="360">
        <v>0</v>
      </c>
      <c r="M803" s="360"/>
      <c r="N803" s="360">
        <f t="shared" si="27"/>
        <v>0</v>
      </c>
      <c r="O803" s="360">
        <v>0</v>
      </c>
      <c r="P803" s="360"/>
    </row>
    <row r="804" spans="1:16">
      <c r="A804" s="177">
        <v>335</v>
      </c>
      <c r="B804" s="352">
        <v>200</v>
      </c>
      <c r="C804" s="352">
        <v>200</v>
      </c>
      <c r="D804" s="352">
        <v>600</v>
      </c>
      <c r="E804" s="352">
        <v>10</v>
      </c>
      <c r="F804" s="352">
        <v>0</v>
      </c>
      <c r="G804" s="373" t="s">
        <v>2990</v>
      </c>
      <c r="H804" s="356" t="s">
        <v>1118</v>
      </c>
      <c r="I804" s="352"/>
      <c r="J804" s="352"/>
      <c r="K804" s="360">
        <f t="shared" si="28"/>
        <v>0</v>
      </c>
      <c r="L804" s="360">
        <v>0</v>
      </c>
      <c r="M804" s="360"/>
      <c r="N804" s="360">
        <f t="shared" si="27"/>
        <v>0</v>
      </c>
      <c r="O804" s="360">
        <v>0</v>
      </c>
      <c r="P804" s="360"/>
    </row>
    <row r="805" spans="1:16">
      <c r="A805" s="177">
        <v>335</v>
      </c>
      <c r="B805" s="352">
        <v>200</v>
      </c>
      <c r="C805" s="352">
        <v>200</v>
      </c>
      <c r="D805" s="352">
        <v>600</v>
      </c>
      <c r="E805" s="352">
        <v>15</v>
      </c>
      <c r="F805" s="352">
        <v>0</v>
      </c>
      <c r="G805" s="373" t="s">
        <v>2991</v>
      </c>
      <c r="H805" s="356" t="s">
        <v>1147</v>
      </c>
      <c r="I805" s="352"/>
      <c r="J805" s="352"/>
      <c r="K805" s="360">
        <f t="shared" si="28"/>
        <v>0</v>
      </c>
      <c r="L805" s="360">
        <v>0</v>
      </c>
      <c r="M805" s="360"/>
      <c r="N805" s="360">
        <f t="shared" si="27"/>
        <v>0</v>
      </c>
      <c r="O805" s="360">
        <v>0</v>
      </c>
      <c r="P805" s="360"/>
    </row>
    <row r="806" spans="1:16">
      <c r="A806" s="177">
        <v>335</v>
      </c>
      <c r="B806" s="352">
        <v>200</v>
      </c>
      <c r="C806" s="352">
        <v>200</v>
      </c>
      <c r="D806" s="352">
        <v>900</v>
      </c>
      <c r="E806" s="352">
        <v>0</v>
      </c>
      <c r="F806" s="352">
        <v>0</v>
      </c>
      <c r="G806" s="373" t="s">
        <v>2992</v>
      </c>
      <c r="H806" s="356" t="s">
        <v>1136</v>
      </c>
      <c r="I806" s="352"/>
      <c r="J806" s="352"/>
      <c r="K806" s="360">
        <f t="shared" si="28"/>
        <v>22452.01</v>
      </c>
      <c r="L806" s="360">
        <v>22452.01</v>
      </c>
      <c r="M806" s="360"/>
      <c r="N806" s="360">
        <f t="shared" si="27"/>
        <v>147711.37</v>
      </c>
      <c r="O806" s="360">
        <v>147711.37</v>
      </c>
      <c r="P806" s="360"/>
    </row>
    <row r="807" spans="1:16" ht="25.5">
      <c r="A807" s="177">
        <v>335</v>
      </c>
      <c r="B807" s="352">
        <v>200</v>
      </c>
      <c r="C807" s="352">
        <v>300</v>
      </c>
      <c r="D807" s="352">
        <v>0</v>
      </c>
      <c r="E807" s="352">
        <v>0</v>
      </c>
      <c r="F807" s="352">
        <v>0</v>
      </c>
      <c r="G807" s="357" t="s">
        <v>2993</v>
      </c>
      <c r="H807" s="356" t="s">
        <v>1207</v>
      </c>
      <c r="I807" s="352" t="s">
        <v>1208</v>
      </c>
      <c r="J807" s="352"/>
      <c r="K807" s="360">
        <f t="shared" si="28"/>
        <v>0</v>
      </c>
      <c r="L807" s="360">
        <v>0</v>
      </c>
      <c r="M807" s="360"/>
      <c r="N807" s="360">
        <f t="shared" si="27"/>
        <v>0</v>
      </c>
      <c r="O807" s="360">
        <v>0</v>
      </c>
      <c r="P807" s="360"/>
    </row>
    <row r="808" spans="1:16">
      <c r="A808" s="436">
        <v>340</v>
      </c>
      <c r="B808" s="437">
        <v>0</v>
      </c>
      <c r="C808" s="437">
        <v>0</v>
      </c>
      <c r="D808" s="437">
        <v>0</v>
      </c>
      <c r="E808" s="437">
        <v>0</v>
      </c>
      <c r="F808" s="437">
        <v>0</v>
      </c>
      <c r="G808" s="365">
        <v>340</v>
      </c>
      <c r="H808" s="365" t="s">
        <v>68</v>
      </c>
      <c r="I808" s="55" t="s">
        <v>1209</v>
      </c>
      <c r="J808" s="55"/>
      <c r="K808" s="361">
        <f t="shared" si="28"/>
        <v>0</v>
      </c>
      <c r="L808" s="361">
        <v>0</v>
      </c>
      <c r="M808" s="361"/>
      <c r="N808" s="361">
        <f t="shared" si="27"/>
        <v>0</v>
      </c>
      <c r="O808" s="361">
        <v>0</v>
      </c>
      <c r="P808" s="361"/>
    </row>
    <row r="809" spans="1:16">
      <c r="A809" s="177">
        <v>340</v>
      </c>
      <c r="B809" s="352">
        <v>100</v>
      </c>
      <c r="C809" s="352">
        <v>0</v>
      </c>
      <c r="D809" s="352">
        <v>0</v>
      </c>
      <c r="E809" s="352">
        <v>0</v>
      </c>
      <c r="F809" s="352">
        <v>0</v>
      </c>
      <c r="G809" s="357" t="s">
        <v>2994</v>
      </c>
      <c r="H809" s="357" t="s">
        <v>1210</v>
      </c>
      <c r="I809" s="352" t="s">
        <v>1211</v>
      </c>
      <c r="J809" s="351"/>
      <c r="K809" s="361">
        <f t="shared" si="28"/>
        <v>0</v>
      </c>
      <c r="L809" s="361">
        <v>0</v>
      </c>
      <c r="M809" s="361"/>
      <c r="N809" s="361">
        <f t="shared" si="27"/>
        <v>0</v>
      </c>
      <c r="O809" s="361">
        <v>0</v>
      </c>
      <c r="P809" s="361"/>
    </row>
    <row r="810" spans="1:16">
      <c r="A810" s="177">
        <v>340</v>
      </c>
      <c r="B810" s="352">
        <v>100</v>
      </c>
      <c r="C810" s="352">
        <v>100</v>
      </c>
      <c r="D810" s="352">
        <v>0</v>
      </c>
      <c r="E810" s="352">
        <v>0</v>
      </c>
      <c r="F810" s="352">
        <v>0</v>
      </c>
      <c r="G810" s="356" t="s">
        <v>2995</v>
      </c>
      <c r="H810" s="356" t="s">
        <v>1212</v>
      </c>
      <c r="I810" s="352"/>
      <c r="J810" s="352"/>
      <c r="K810" s="367">
        <f t="shared" si="28"/>
        <v>700</v>
      </c>
      <c r="L810" s="367">
        <v>700</v>
      </c>
      <c r="M810" s="367"/>
      <c r="N810" s="367">
        <f t="shared" si="27"/>
        <v>700</v>
      </c>
      <c r="O810" s="367">
        <v>700</v>
      </c>
      <c r="P810" s="367"/>
    </row>
    <row r="811" spans="1:16">
      <c r="A811" s="177">
        <v>340</v>
      </c>
      <c r="B811" s="352">
        <v>100</v>
      </c>
      <c r="C811" s="352">
        <v>200</v>
      </c>
      <c r="D811" s="352">
        <v>0</v>
      </c>
      <c r="E811" s="352">
        <v>0</v>
      </c>
      <c r="F811" s="352">
        <v>0</v>
      </c>
      <c r="G811" s="356" t="s">
        <v>2996</v>
      </c>
      <c r="H811" s="356" t="s">
        <v>1213</v>
      </c>
      <c r="I811" s="352"/>
      <c r="J811" s="352"/>
      <c r="K811" s="367">
        <f t="shared" si="28"/>
        <v>21000</v>
      </c>
      <c r="L811" s="367">
        <v>21000</v>
      </c>
      <c r="M811" s="367"/>
      <c r="N811" s="367">
        <f t="shared" si="27"/>
        <v>21000</v>
      </c>
      <c r="O811" s="367">
        <v>21000</v>
      </c>
      <c r="P811" s="367"/>
    </row>
    <row r="812" spans="1:16">
      <c r="A812" s="177">
        <v>340</v>
      </c>
      <c r="B812" s="352">
        <v>100</v>
      </c>
      <c r="C812" s="352">
        <v>300</v>
      </c>
      <c r="D812" s="352">
        <v>0</v>
      </c>
      <c r="E812" s="352">
        <v>0</v>
      </c>
      <c r="F812" s="352">
        <v>0</v>
      </c>
      <c r="G812" s="356" t="s">
        <v>2997</v>
      </c>
      <c r="H812" s="356" t="s">
        <v>1214</v>
      </c>
      <c r="I812" s="352"/>
      <c r="J812" s="352"/>
      <c r="K812" s="367">
        <f t="shared" si="28"/>
        <v>0</v>
      </c>
      <c r="L812" s="367">
        <v>0</v>
      </c>
      <c r="M812" s="367"/>
      <c r="N812" s="367">
        <f t="shared" si="27"/>
        <v>0</v>
      </c>
      <c r="O812" s="367">
        <v>0</v>
      </c>
      <c r="P812" s="367"/>
    </row>
    <row r="813" spans="1:16">
      <c r="A813" s="177">
        <v>340</v>
      </c>
      <c r="B813" s="352">
        <v>100</v>
      </c>
      <c r="C813" s="352">
        <v>400</v>
      </c>
      <c r="D813" s="352">
        <v>0</v>
      </c>
      <c r="E813" s="352">
        <v>0</v>
      </c>
      <c r="F813" s="352">
        <v>0</v>
      </c>
      <c r="G813" s="356" t="s">
        <v>2998</v>
      </c>
      <c r="H813" s="356" t="s">
        <v>1215</v>
      </c>
      <c r="I813" s="352"/>
      <c r="J813" s="352"/>
      <c r="K813" s="367">
        <f t="shared" si="28"/>
        <v>113531</v>
      </c>
      <c r="L813" s="367">
        <v>113531</v>
      </c>
      <c r="M813" s="367"/>
      <c r="N813" s="367">
        <f t="shared" si="27"/>
        <v>113531</v>
      </c>
      <c r="O813" s="367">
        <v>113531</v>
      </c>
      <c r="P813" s="367"/>
    </row>
    <row r="814" spans="1:16">
      <c r="A814" s="177">
        <v>340</v>
      </c>
      <c r="B814" s="352">
        <v>100</v>
      </c>
      <c r="C814" s="352">
        <v>500</v>
      </c>
      <c r="D814" s="352">
        <v>0</v>
      </c>
      <c r="E814" s="352">
        <v>0</v>
      </c>
      <c r="F814" s="352">
        <v>0</v>
      </c>
      <c r="G814" s="356" t="s">
        <v>2999</v>
      </c>
      <c r="H814" s="356" t="s">
        <v>1216</v>
      </c>
      <c r="I814" s="352"/>
      <c r="J814" s="352"/>
      <c r="K814" s="367">
        <f t="shared" si="28"/>
        <v>0</v>
      </c>
      <c r="L814" s="367">
        <v>0</v>
      </c>
      <c r="M814" s="367"/>
      <c r="N814" s="367">
        <f t="shared" si="27"/>
        <v>0</v>
      </c>
      <c r="O814" s="367">
        <v>0</v>
      </c>
      <c r="P814" s="367"/>
    </row>
    <row r="815" spans="1:16">
      <c r="A815" s="177">
        <v>340</v>
      </c>
      <c r="B815" s="352">
        <v>100</v>
      </c>
      <c r="C815" s="352">
        <v>600</v>
      </c>
      <c r="D815" s="352">
        <v>0</v>
      </c>
      <c r="E815" s="352">
        <v>0</v>
      </c>
      <c r="F815" s="352">
        <v>0</v>
      </c>
      <c r="G815" s="356" t="s">
        <v>3000</v>
      </c>
      <c r="H815" s="356" t="s">
        <v>1217</v>
      </c>
      <c r="I815" s="352"/>
      <c r="J815" s="352"/>
      <c r="K815" s="367">
        <f t="shared" si="28"/>
        <v>0</v>
      </c>
      <c r="L815" s="367">
        <v>0</v>
      </c>
      <c r="M815" s="367"/>
      <c r="N815" s="367">
        <f t="shared" si="27"/>
        <v>0</v>
      </c>
      <c r="O815" s="367">
        <v>0</v>
      </c>
      <c r="P815" s="367"/>
    </row>
    <row r="816" spans="1:16">
      <c r="A816" s="177">
        <v>340</v>
      </c>
      <c r="B816" s="352">
        <v>100</v>
      </c>
      <c r="C816" s="352">
        <v>900</v>
      </c>
      <c r="D816" s="352">
        <v>0</v>
      </c>
      <c r="E816" s="352">
        <v>0</v>
      </c>
      <c r="F816" s="352">
        <v>0</v>
      </c>
      <c r="G816" s="356" t="s">
        <v>3001</v>
      </c>
      <c r="H816" s="356" t="s">
        <v>1218</v>
      </c>
      <c r="I816" s="352"/>
      <c r="J816" s="352"/>
      <c r="K816" s="367">
        <f t="shared" si="28"/>
        <v>10000</v>
      </c>
      <c r="L816" s="367">
        <v>10000</v>
      </c>
      <c r="M816" s="367"/>
      <c r="N816" s="367">
        <f t="shared" si="27"/>
        <v>10000</v>
      </c>
      <c r="O816" s="367">
        <v>10000</v>
      </c>
      <c r="P816" s="367"/>
    </row>
    <row r="817" spans="1:16">
      <c r="A817" s="177">
        <v>340</v>
      </c>
      <c r="B817" s="352">
        <v>200</v>
      </c>
      <c r="C817" s="352">
        <v>0</v>
      </c>
      <c r="D817" s="352">
        <v>0</v>
      </c>
      <c r="E817" s="352">
        <v>0</v>
      </c>
      <c r="F817" s="352">
        <v>0</v>
      </c>
      <c r="G817" s="357" t="s">
        <v>3002</v>
      </c>
      <c r="H817" s="356" t="s">
        <v>1219</v>
      </c>
      <c r="I817" s="352" t="s">
        <v>1220</v>
      </c>
      <c r="J817" s="352"/>
      <c r="K817" s="367">
        <f t="shared" si="28"/>
        <v>0</v>
      </c>
      <c r="L817" s="367">
        <v>0</v>
      </c>
      <c r="M817" s="367"/>
      <c r="N817" s="367">
        <f t="shared" si="27"/>
        <v>0</v>
      </c>
      <c r="O817" s="367">
        <v>0</v>
      </c>
      <c r="P817" s="367"/>
    </row>
    <row r="818" spans="1:16">
      <c r="A818" s="177">
        <v>340</v>
      </c>
      <c r="B818" s="352">
        <v>300</v>
      </c>
      <c r="C818" s="352">
        <v>0</v>
      </c>
      <c r="D818" s="352">
        <v>0</v>
      </c>
      <c r="E818" s="352">
        <v>0</v>
      </c>
      <c r="F818" s="352">
        <v>0</v>
      </c>
      <c r="G818" s="357" t="s">
        <v>3003</v>
      </c>
      <c r="H818" s="357" t="s">
        <v>1221</v>
      </c>
      <c r="I818" s="352" t="s">
        <v>1222</v>
      </c>
      <c r="J818" s="351"/>
      <c r="K818" s="361">
        <f t="shared" si="28"/>
        <v>0</v>
      </c>
      <c r="L818" s="361">
        <v>0</v>
      </c>
      <c r="M818" s="361"/>
      <c r="N818" s="361">
        <f t="shared" si="27"/>
        <v>0</v>
      </c>
      <c r="O818" s="361">
        <v>0</v>
      </c>
      <c r="P818" s="361"/>
    </row>
    <row r="819" spans="1:16" ht="25.5">
      <c r="A819" s="177">
        <v>340</v>
      </c>
      <c r="B819" s="352">
        <v>300</v>
      </c>
      <c r="C819" s="352">
        <v>100</v>
      </c>
      <c r="D819" s="352">
        <v>0</v>
      </c>
      <c r="E819" s="352">
        <v>0</v>
      </c>
      <c r="F819" s="352">
        <v>0</v>
      </c>
      <c r="G819" s="357" t="s">
        <v>3004</v>
      </c>
      <c r="H819" s="357" t="s">
        <v>1223</v>
      </c>
      <c r="I819" s="352" t="s">
        <v>1224</v>
      </c>
      <c r="J819" s="351"/>
      <c r="K819" s="361">
        <f t="shared" si="28"/>
        <v>0</v>
      </c>
      <c r="L819" s="361">
        <v>0</v>
      </c>
      <c r="M819" s="361"/>
      <c r="N819" s="361">
        <f t="shared" si="27"/>
        <v>0</v>
      </c>
      <c r="O819" s="361">
        <v>0</v>
      </c>
      <c r="P819" s="361"/>
    </row>
    <row r="820" spans="1:16">
      <c r="A820" s="177">
        <v>340</v>
      </c>
      <c r="B820" s="352">
        <v>300</v>
      </c>
      <c r="C820" s="352">
        <v>100</v>
      </c>
      <c r="D820" s="352">
        <v>100</v>
      </c>
      <c r="E820" s="352">
        <v>0</v>
      </c>
      <c r="F820" s="352">
        <v>0</v>
      </c>
      <c r="G820" s="357" t="s">
        <v>3005</v>
      </c>
      <c r="H820" s="357" t="s">
        <v>1225</v>
      </c>
      <c r="I820" s="352"/>
      <c r="J820" s="351"/>
      <c r="K820" s="361">
        <f t="shared" si="28"/>
        <v>0</v>
      </c>
      <c r="L820" s="361">
        <v>0</v>
      </c>
      <c r="M820" s="361"/>
      <c r="N820" s="361">
        <f t="shared" si="27"/>
        <v>0</v>
      </c>
      <c r="O820" s="361">
        <v>0</v>
      </c>
      <c r="P820" s="361"/>
    </row>
    <row r="821" spans="1:16">
      <c r="A821" s="177">
        <v>340</v>
      </c>
      <c r="B821" s="352">
        <v>300</v>
      </c>
      <c r="C821" s="352">
        <v>100</v>
      </c>
      <c r="D821" s="352">
        <v>100</v>
      </c>
      <c r="E821" s="352">
        <v>10</v>
      </c>
      <c r="F821" s="352">
        <v>0</v>
      </c>
      <c r="G821" s="356" t="s">
        <v>3006</v>
      </c>
      <c r="H821" s="356" t="s">
        <v>1226</v>
      </c>
      <c r="I821" s="352"/>
      <c r="J821" s="352"/>
      <c r="K821" s="367">
        <f t="shared" si="28"/>
        <v>607824.62</v>
      </c>
      <c r="L821" s="367">
        <v>607824.62</v>
      </c>
      <c r="M821" s="367"/>
      <c r="N821" s="367">
        <f t="shared" ref="N821:N884" si="29">+O821+P821</f>
        <v>607824.62</v>
      </c>
      <c r="O821" s="367">
        <v>607824.62</v>
      </c>
      <c r="P821" s="367"/>
    </row>
    <row r="822" spans="1:16">
      <c r="A822" s="177">
        <v>340</v>
      </c>
      <c r="B822" s="352">
        <v>300</v>
      </c>
      <c r="C822" s="352">
        <v>100</v>
      </c>
      <c r="D822" s="352">
        <v>100</v>
      </c>
      <c r="E822" s="352">
        <v>30</v>
      </c>
      <c r="F822" s="352">
        <v>0</v>
      </c>
      <c r="G822" s="356" t="s">
        <v>3007</v>
      </c>
      <c r="H822" s="356" t="s">
        <v>635</v>
      </c>
      <c r="I822" s="352"/>
      <c r="J822" s="352"/>
      <c r="K822" s="367">
        <f t="shared" si="28"/>
        <v>105780.96</v>
      </c>
      <c r="L822" s="367">
        <v>105780.96</v>
      </c>
      <c r="M822" s="367"/>
      <c r="N822" s="367">
        <f t="shared" si="29"/>
        <v>105780.96</v>
      </c>
      <c r="O822" s="367">
        <v>105780.96</v>
      </c>
      <c r="P822" s="367"/>
    </row>
    <row r="823" spans="1:16">
      <c r="A823" s="177">
        <v>340</v>
      </c>
      <c r="B823" s="352">
        <v>300</v>
      </c>
      <c r="C823" s="352">
        <v>100</v>
      </c>
      <c r="D823" s="352">
        <v>100</v>
      </c>
      <c r="E823" s="352">
        <v>90</v>
      </c>
      <c r="F823" s="352">
        <v>0</v>
      </c>
      <c r="G823" s="356" t="s">
        <v>3008</v>
      </c>
      <c r="H823" s="356" t="s">
        <v>1227</v>
      </c>
      <c r="I823" s="352"/>
      <c r="J823" s="352"/>
      <c r="K823" s="367">
        <f t="shared" ref="K823:K886" si="30">+L823+M823</f>
        <v>0</v>
      </c>
      <c r="L823" s="367">
        <v>0</v>
      </c>
      <c r="M823" s="367"/>
      <c r="N823" s="367">
        <f t="shared" si="29"/>
        <v>0</v>
      </c>
      <c r="O823" s="367">
        <v>0</v>
      </c>
      <c r="P823" s="367"/>
    </row>
    <row r="824" spans="1:16">
      <c r="A824" s="177">
        <v>340</v>
      </c>
      <c r="B824" s="352">
        <v>300</v>
      </c>
      <c r="C824" s="352">
        <v>100</v>
      </c>
      <c r="D824" s="352">
        <v>200</v>
      </c>
      <c r="E824" s="352">
        <v>0</v>
      </c>
      <c r="F824" s="352">
        <v>0</v>
      </c>
      <c r="G824" s="357" t="s">
        <v>3009</v>
      </c>
      <c r="H824" s="357" t="s">
        <v>1228</v>
      </c>
      <c r="I824" s="352"/>
      <c r="J824" s="351"/>
      <c r="K824" s="361">
        <f t="shared" si="30"/>
        <v>0</v>
      </c>
      <c r="L824" s="361">
        <v>0</v>
      </c>
      <c r="M824" s="361"/>
      <c r="N824" s="361">
        <f t="shared" si="29"/>
        <v>0</v>
      </c>
      <c r="O824" s="361">
        <v>0</v>
      </c>
      <c r="P824" s="361"/>
    </row>
    <row r="825" spans="1:16">
      <c r="A825" s="177">
        <v>340</v>
      </c>
      <c r="B825" s="352">
        <v>300</v>
      </c>
      <c r="C825" s="352">
        <v>100</v>
      </c>
      <c r="D825" s="352">
        <v>200</v>
      </c>
      <c r="E825" s="352">
        <v>10</v>
      </c>
      <c r="F825" s="352">
        <v>0</v>
      </c>
      <c r="G825" s="356" t="s">
        <v>3010</v>
      </c>
      <c r="H825" s="356" t="s">
        <v>1226</v>
      </c>
      <c r="I825" s="352"/>
      <c r="J825" s="352"/>
      <c r="K825" s="367">
        <f t="shared" si="30"/>
        <v>46843</v>
      </c>
      <c r="L825" s="367">
        <v>46843</v>
      </c>
      <c r="M825" s="367"/>
      <c r="N825" s="367">
        <f t="shared" si="29"/>
        <v>46843</v>
      </c>
      <c r="O825" s="367">
        <v>46843</v>
      </c>
      <c r="P825" s="367"/>
    </row>
    <row r="826" spans="1:16">
      <c r="A826" s="177">
        <v>340</v>
      </c>
      <c r="B826" s="352">
        <v>300</v>
      </c>
      <c r="C826" s="352">
        <v>100</v>
      </c>
      <c r="D826" s="352">
        <v>200</v>
      </c>
      <c r="E826" s="352">
        <v>30</v>
      </c>
      <c r="F826" s="352">
        <v>0</v>
      </c>
      <c r="G826" s="356" t="s">
        <v>3011</v>
      </c>
      <c r="H826" s="356" t="s">
        <v>635</v>
      </c>
      <c r="I826" s="352"/>
      <c r="J826" s="352"/>
      <c r="K826" s="367">
        <f t="shared" si="30"/>
        <v>0</v>
      </c>
      <c r="L826" s="367">
        <v>0</v>
      </c>
      <c r="M826" s="367"/>
      <c r="N826" s="367">
        <f t="shared" si="29"/>
        <v>0</v>
      </c>
      <c r="O826" s="367">
        <v>0</v>
      </c>
      <c r="P826" s="367"/>
    </row>
    <row r="827" spans="1:16">
      <c r="A827" s="177">
        <v>340</v>
      </c>
      <c r="B827" s="352">
        <v>300</v>
      </c>
      <c r="C827" s="352">
        <v>100</v>
      </c>
      <c r="D827" s="352">
        <v>200</v>
      </c>
      <c r="E827" s="352">
        <v>90</v>
      </c>
      <c r="F827" s="352">
        <v>0</v>
      </c>
      <c r="G827" s="356" t="s">
        <v>3012</v>
      </c>
      <c r="H827" s="356" t="s">
        <v>1229</v>
      </c>
      <c r="I827" s="352"/>
      <c r="J827" s="352"/>
      <c r="K827" s="367">
        <f t="shared" si="30"/>
        <v>0</v>
      </c>
      <c r="L827" s="367">
        <v>0</v>
      </c>
      <c r="M827" s="367"/>
      <c r="N827" s="367">
        <f t="shared" si="29"/>
        <v>0</v>
      </c>
      <c r="O827" s="367">
        <v>0</v>
      </c>
      <c r="P827" s="367"/>
    </row>
    <row r="828" spans="1:16">
      <c r="A828" s="177">
        <v>340</v>
      </c>
      <c r="B828" s="352">
        <v>300</v>
      </c>
      <c r="C828" s="352">
        <v>100</v>
      </c>
      <c r="D828" s="352">
        <v>300</v>
      </c>
      <c r="E828" s="352">
        <v>0</v>
      </c>
      <c r="F828" s="352">
        <v>0</v>
      </c>
      <c r="G828" s="357" t="s">
        <v>3013</v>
      </c>
      <c r="H828" s="357" t="s">
        <v>1230</v>
      </c>
      <c r="I828" s="352"/>
      <c r="J828" s="351"/>
      <c r="K828" s="361">
        <f t="shared" si="30"/>
        <v>0</v>
      </c>
      <c r="L828" s="361">
        <v>0</v>
      </c>
      <c r="M828" s="361"/>
      <c r="N828" s="361">
        <f t="shared" si="29"/>
        <v>0</v>
      </c>
      <c r="O828" s="361">
        <v>0</v>
      </c>
      <c r="P828" s="361"/>
    </row>
    <row r="829" spans="1:16">
      <c r="A829" s="177">
        <v>340</v>
      </c>
      <c r="B829" s="352">
        <v>300</v>
      </c>
      <c r="C829" s="352">
        <v>100</v>
      </c>
      <c r="D829" s="352">
        <v>300</v>
      </c>
      <c r="E829" s="352">
        <v>10</v>
      </c>
      <c r="F829" s="352">
        <v>0</v>
      </c>
      <c r="G829" s="356" t="s">
        <v>3014</v>
      </c>
      <c r="H829" s="356" t="s">
        <v>1226</v>
      </c>
      <c r="I829" s="352"/>
      <c r="J829" s="352"/>
      <c r="K829" s="367">
        <f t="shared" si="30"/>
        <v>7200</v>
      </c>
      <c r="L829" s="367">
        <v>7200</v>
      </c>
      <c r="M829" s="367"/>
      <c r="N829" s="367">
        <f t="shared" si="29"/>
        <v>7200</v>
      </c>
      <c r="O829" s="367">
        <v>7200</v>
      </c>
      <c r="P829" s="367"/>
    </row>
    <row r="830" spans="1:16">
      <c r="A830" s="177">
        <v>340</v>
      </c>
      <c r="B830" s="352">
        <v>300</v>
      </c>
      <c r="C830" s="352">
        <v>100</v>
      </c>
      <c r="D830" s="352">
        <v>300</v>
      </c>
      <c r="E830" s="352">
        <v>30</v>
      </c>
      <c r="F830" s="352">
        <v>0</v>
      </c>
      <c r="G830" s="356" t="s">
        <v>3015</v>
      </c>
      <c r="H830" s="356" t="s">
        <v>635</v>
      </c>
      <c r="I830" s="352"/>
      <c r="J830" s="352"/>
      <c r="K830" s="367">
        <f t="shared" si="30"/>
        <v>1181</v>
      </c>
      <c r="L830" s="367">
        <v>1181</v>
      </c>
      <c r="M830" s="367"/>
      <c r="N830" s="367">
        <f t="shared" si="29"/>
        <v>1181</v>
      </c>
      <c r="O830" s="367">
        <v>1181</v>
      </c>
      <c r="P830" s="367"/>
    </row>
    <row r="831" spans="1:16">
      <c r="A831" s="177">
        <v>340</v>
      </c>
      <c r="B831" s="352">
        <v>300</v>
      </c>
      <c r="C831" s="352">
        <v>100</v>
      </c>
      <c r="D831" s="352">
        <v>300</v>
      </c>
      <c r="E831" s="352">
        <v>90</v>
      </c>
      <c r="F831" s="352">
        <v>0</v>
      </c>
      <c r="G831" s="356" t="s">
        <v>3016</v>
      </c>
      <c r="H831" s="356" t="s">
        <v>1231</v>
      </c>
      <c r="I831" s="352"/>
      <c r="J831" s="352"/>
      <c r="K831" s="367">
        <f t="shared" si="30"/>
        <v>0</v>
      </c>
      <c r="L831" s="367">
        <v>0</v>
      </c>
      <c r="M831" s="367"/>
      <c r="N831" s="367">
        <f t="shared" si="29"/>
        <v>0</v>
      </c>
      <c r="O831" s="367">
        <v>0</v>
      </c>
      <c r="P831" s="367"/>
    </row>
    <row r="832" spans="1:16">
      <c r="A832" s="177">
        <v>340</v>
      </c>
      <c r="B832" s="352">
        <v>300</v>
      </c>
      <c r="C832" s="352">
        <v>200</v>
      </c>
      <c r="D832" s="352">
        <v>0</v>
      </c>
      <c r="E832" s="352">
        <v>0</v>
      </c>
      <c r="F832" s="352">
        <v>0</v>
      </c>
      <c r="G832" s="357" t="s">
        <v>3017</v>
      </c>
      <c r="H832" s="357" t="s">
        <v>1221</v>
      </c>
      <c r="I832" s="352" t="s">
        <v>1232</v>
      </c>
      <c r="J832" s="351"/>
      <c r="K832" s="361">
        <f t="shared" si="30"/>
        <v>0</v>
      </c>
      <c r="L832" s="361">
        <v>0</v>
      </c>
      <c r="M832" s="361"/>
      <c r="N832" s="361">
        <f t="shared" si="29"/>
        <v>0</v>
      </c>
      <c r="O832" s="361">
        <v>0</v>
      </c>
      <c r="P832" s="361"/>
    </row>
    <row r="833" spans="1:16">
      <c r="A833" s="177">
        <v>340</v>
      </c>
      <c r="B833" s="352">
        <v>300</v>
      </c>
      <c r="C833" s="352">
        <v>200</v>
      </c>
      <c r="D833" s="352">
        <v>100</v>
      </c>
      <c r="E833" s="352">
        <v>0</v>
      </c>
      <c r="F833" s="352">
        <v>0</v>
      </c>
      <c r="G833" s="356" t="s">
        <v>3018</v>
      </c>
      <c r="H833" s="356" t="s">
        <v>1233</v>
      </c>
      <c r="I833" s="352"/>
      <c r="J833" s="352"/>
      <c r="K833" s="367">
        <f t="shared" si="30"/>
        <v>0</v>
      </c>
      <c r="L833" s="367">
        <v>0</v>
      </c>
      <c r="M833" s="367"/>
      <c r="N833" s="367">
        <f t="shared" si="29"/>
        <v>0</v>
      </c>
      <c r="O833" s="367">
        <v>0</v>
      </c>
      <c r="P833" s="367"/>
    </row>
    <row r="834" spans="1:16">
      <c r="A834" s="177">
        <v>340</v>
      </c>
      <c r="B834" s="352">
        <v>300</v>
      </c>
      <c r="C834" s="352">
        <v>200</v>
      </c>
      <c r="D834" s="352">
        <v>200</v>
      </c>
      <c r="E834" s="352">
        <v>0</v>
      </c>
      <c r="F834" s="352">
        <v>0</v>
      </c>
      <c r="G834" s="356" t="s">
        <v>3462</v>
      </c>
      <c r="H834" s="356" t="s">
        <v>1234</v>
      </c>
      <c r="I834" s="352"/>
      <c r="J834" s="352"/>
      <c r="K834" s="367">
        <f t="shared" si="30"/>
        <v>0</v>
      </c>
      <c r="L834" s="367">
        <v>0</v>
      </c>
      <c r="M834" s="367"/>
      <c r="N834" s="367">
        <f t="shared" si="29"/>
        <v>0</v>
      </c>
      <c r="O834" s="367">
        <v>0</v>
      </c>
      <c r="P834" s="367"/>
    </row>
    <row r="835" spans="1:16">
      <c r="A835" s="177">
        <v>340</v>
      </c>
      <c r="B835" s="352">
        <v>300</v>
      </c>
      <c r="C835" s="352">
        <v>200</v>
      </c>
      <c r="D835" s="352">
        <v>900</v>
      </c>
      <c r="E835" s="352">
        <v>0</v>
      </c>
      <c r="F835" s="352">
        <v>0</v>
      </c>
      <c r="G835" s="356" t="s">
        <v>3461</v>
      </c>
      <c r="H835" s="356" t="s">
        <v>1221</v>
      </c>
      <c r="I835" s="352"/>
      <c r="J835" s="352"/>
      <c r="K835" s="367">
        <f t="shared" si="30"/>
        <v>0</v>
      </c>
      <c r="L835" s="367">
        <v>0</v>
      </c>
      <c r="M835" s="367"/>
      <c r="N835" s="367">
        <f t="shared" si="29"/>
        <v>0</v>
      </c>
      <c r="O835" s="367">
        <v>0</v>
      </c>
      <c r="P835" s="367"/>
    </row>
    <row r="836" spans="1:16" ht="25.5">
      <c r="A836" s="177">
        <v>340</v>
      </c>
      <c r="B836" s="352">
        <v>300</v>
      </c>
      <c r="C836" s="352">
        <v>300</v>
      </c>
      <c r="D836" s="352">
        <v>0</v>
      </c>
      <c r="E836" s="352">
        <v>0</v>
      </c>
      <c r="F836" s="352">
        <v>0</v>
      </c>
      <c r="G836" s="356" t="s">
        <v>3019</v>
      </c>
      <c r="H836" s="356" t="s">
        <v>1235</v>
      </c>
      <c r="I836" s="352" t="s">
        <v>1236</v>
      </c>
      <c r="J836" s="352" t="s">
        <v>1532</v>
      </c>
      <c r="K836" s="367">
        <f t="shared" si="30"/>
        <v>0</v>
      </c>
      <c r="L836" s="367">
        <v>0</v>
      </c>
      <c r="M836" s="367"/>
      <c r="N836" s="367">
        <f t="shared" si="29"/>
        <v>0</v>
      </c>
      <c r="O836" s="367">
        <v>0</v>
      </c>
      <c r="P836" s="367"/>
    </row>
    <row r="837" spans="1:16">
      <c r="A837" s="177">
        <v>340</v>
      </c>
      <c r="B837" s="352">
        <v>300</v>
      </c>
      <c r="C837" s="352">
        <v>400</v>
      </c>
      <c r="D837" s="352">
        <v>0</v>
      </c>
      <c r="E837" s="352">
        <v>0</v>
      </c>
      <c r="F837" s="352">
        <v>0</v>
      </c>
      <c r="G837" s="356" t="s">
        <v>3020</v>
      </c>
      <c r="H837" s="356" t="s">
        <v>1237</v>
      </c>
      <c r="I837" s="352" t="s">
        <v>1238</v>
      </c>
      <c r="J837" s="352"/>
      <c r="K837" s="367">
        <f t="shared" si="30"/>
        <v>0</v>
      </c>
      <c r="L837" s="367">
        <v>0</v>
      </c>
      <c r="M837" s="367"/>
      <c r="N837" s="367">
        <f t="shared" si="29"/>
        <v>0</v>
      </c>
      <c r="O837" s="367">
        <v>0</v>
      </c>
      <c r="P837" s="367"/>
    </row>
    <row r="838" spans="1:16">
      <c r="A838" s="436">
        <v>345</v>
      </c>
      <c r="B838" s="437">
        <v>0</v>
      </c>
      <c r="C838" s="437">
        <v>0</v>
      </c>
      <c r="D838" s="437">
        <v>0</v>
      </c>
      <c r="E838" s="437">
        <v>0</v>
      </c>
      <c r="F838" s="437">
        <v>0</v>
      </c>
      <c r="G838" s="365">
        <v>345</v>
      </c>
      <c r="H838" s="365" t="s">
        <v>1239</v>
      </c>
      <c r="I838" s="55" t="s">
        <v>1240</v>
      </c>
      <c r="J838" s="55"/>
      <c r="K838" s="361">
        <f t="shared" si="30"/>
        <v>0</v>
      </c>
      <c r="L838" s="361">
        <v>0</v>
      </c>
      <c r="M838" s="361"/>
      <c r="N838" s="361">
        <f t="shared" si="29"/>
        <v>0</v>
      </c>
      <c r="O838" s="361">
        <v>0</v>
      </c>
      <c r="P838" s="361"/>
    </row>
    <row r="839" spans="1:16">
      <c r="A839" s="177">
        <v>345</v>
      </c>
      <c r="B839" s="352">
        <v>100</v>
      </c>
      <c r="C839" s="352">
        <v>0</v>
      </c>
      <c r="D839" s="352">
        <v>0</v>
      </c>
      <c r="E839" s="352">
        <v>0</v>
      </c>
      <c r="F839" s="352">
        <v>0</v>
      </c>
      <c r="G839" s="356" t="s">
        <v>3021</v>
      </c>
      <c r="H839" s="356" t="s">
        <v>1241</v>
      </c>
      <c r="I839" s="352"/>
      <c r="J839" s="352"/>
      <c r="K839" s="367">
        <f t="shared" si="30"/>
        <v>0</v>
      </c>
      <c r="L839" s="367">
        <v>0</v>
      </c>
      <c r="M839" s="367"/>
      <c r="N839" s="367">
        <f t="shared" si="29"/>
        <v>0</v>
      </c>
      <c r="O839" s="367">
        <v>0</v>
      </c>
      <c r="P839" s="367"/>
    </row>
    <row r="840" spans="1:16">
      <c r="A840" s="177">
        <v>345</v>
      </c>
      <c r="B840" s="352">
        <v>200</v>
      </c>
      <c r="C840" s="352">
        <v>0</v>
      </c>
      <c r="D840" s="352">
        <v>0</v>
      </c>
      <c r="E840" s="352">
        <v>0</v>
      </c>
      <c r="F840" s="352">
        <v>0</v>
      </c>
      <c r="G840" s="356" t="s">
        <v>3022</v>
      </c>
      <c r="H840" s="356" t="s">
        <v>1242</v>
      </c>
      <c r="I840" s="352"/>
      <c r="J840" s="352"/>
      <c r="K840" s="367">
        <f t="shared" si="30"/>
        <v>0</v>
      </c>
      <c r="L840" s="367">
        <v>0</v>
      </c>
      <c r="M840" s="367"/>
      <c r="N840" s="367">
        <f t="shared" si="29"/>
        <v>0</v>
      </c>
      <c r="O840" s="367">
        <v>0</v>
      </c>
      <c r="P840" s="367"/>
    </row>
    <row r="841" spans="1:16" ht="38.25">
      <c r="A841" s="177">
        <v>345</v>
      </c>
      <c r="B841" s="352">
        <v>300</v>
      </c>
      <c r="C841" s="352">
        <v>0</v>
      </c>
      <c r="D841" s="352">
        <v>0</v>
      </c>
      <c r="E841" s="352">
        <v>0</v>
      </c>
      <c r="F841" s="352">
        <v>0</v>
      </c>
      <c r="G841" s="356" t="s">
        <v>3023</v>
      </c>
      <c r="H841" s="356" t="s">
        <v>1243</v>
      </c>
      <c r="I841" s="352"/>
      <c r="J841" s="352"/>
      <c r="K841" s="367">
        <f t="shared" si="30"/>
        <v>0</v>
      </c>
      <c r="L841" s="367">
        <v>0</v>
      </c>
      <c r="M841" s="367"/>
      <c r="N841" s="367">
        <f t="shared" si="29"/>
        <v>0</v>
      </c>
      <c r="O841" s="367">
        <v>0</v>
      </c>
      <c r="P841" s="367"/>
    </row>
    <row r="842" spans="1:16" ht="25.5">
      <c r="A842" s="177">
        <v>345</v>
      </c>
      <c r="B842" s="352">
        <v>400</v>
      </c>
      <c r="C842" s="352">
        <v>0</v>
      </c>
      <c r="D842" s="352">
        <v>0</v>
      </c>
      <c r="E842" s="352">
        <v>0</v>
      </c>
      <c r="F842" s="352">
        <v>0</v>
      </c>
      <c r="G842" s="356" t="s">
        <v>3024</v>
      </c>
      <c r="H842" s="356" t="s">
        <v>1244</v>
      </c>
      <c r="I842" s="352"/>
      <c r="J842" s="352"/>
      <c r="K842" s="367">
        <f t="shared" si="30"/>
        <v>0</v>
      </c>
      <c r="L842" s="367">
        <v>0</v>
      </c>
      <c r="M842" s="367"/>
      <c r="N842" s="367">
        <f t="shared" si="29"/>
        <v>0</v>
      </c>
      <c r="O842" s="367">
        <v>0</v>
      </c>
      <c r="P842" s="367"/>
    </row>
    <row r="843" spans="1:16" ht="25.5">
      <c r="A843" s="177">
        <v>345</v>
      </c>
      <c r="B843" s="352">
        <v>500</v>
      </c>
      <c r="C843" s="352">
        <v>0</v>
      </c>
      <c r="D843" s="352">
        <v>0</v>
      </c>
      <c r="E843" s="352">
        <v>0</v>
      </c>
      <c r="F843" s="352">
        <v>0</v>
      </c>
      <c r="G843" s="356" t="s">
        <v>3025</v>
      </c>
      <c r="H843" s="356" t="s">
        <v>1245</v>
      </c>
      <c r="I843" s="352"/>
      <c r="J843" s="352"/>
      <c r="K843" s="367">
        <f t="shared" si="30"/>
        <v>15368.34</v>
      </c>
      <c r="L843" s="367">
        <v>15368.34</v>
      </c>
      <c r="M843" s="367"/>
      <c r="N843" s="367">
        <f t="shared" si="29"/>
        <v>15368.34</v>
      </c>
      <c r="O843" s="367">
        <v>15368.34</v>
      </c>
      <c r="P843" s="367"/>
    </row>
    <row r="844" spans="1:16">
      <c r="A844" s="177">
        <v>345</v>
      </c>
      <c r="B844" s="352">
        <v>600</v>
      </c>
      <c r="C844" s="352">
        <v>0</v>
      </c>
      <c r="D844" s="352">
        <v>0</v>
      </c>
      <c r="E844" s="352">
        <v>0</v>
      </c>
      <c r="F844" s="352">
        <v>0</v>
      </c>
      <c r="G844" s="356" t="s">
        <v>3026</v>
      </c>
      <c r="H844" s="356" t="s">
        <v>1246</v>
      </c>
      <c r="I844" s="352"/>
      <c r="J844" s="352"/>
      <c r="K844" s="367">
        <f t="shared" si="30"/>
        <v>0</v>
      </c>
      <c r="L844" s="367">
        <v>0</v>
      </c>
      <c r="M844" s="367"/>
      <c r="N844" s="367">
        <f t="shared" si="29"/>
        <v>0</v>
      </c>
      <c r="O844" s="367">
        <v>0</v>
      </c>
      <c r="P844" s="367"/>
    </row>
    <row r="845" spans="1:16">
      <c r="A845" s="177">
        <v>345</v>
      </c>
      <c r="B845" s="352">
        <v>700</v>
      </c>
      <c r="C845" s="352">
        <v>0</v>
      </c>
      <c r="D845" s="352">
        <v>0</v>
      </c>
      <c r="E845" s="352">
        <v>0</v>
      </c>
      <c r="F845" s="352">
        <v>0</v>
      </c>
      <c r="G845" s="356" t="s">
        <v>3027</v>
      </c>
      <c r="H845" s="356" t="s">
        <v>1247</v>
      </c>
      <c r="I845" s="352"/>
      <c r="J845" s="352"/>
      <c r="K845" s="367">
        <f t="shared" si="30"/>
        <v>0</v>
      </c>
      <c r="L845" s="367">
        <v>0</v>
      </c>
      <c r="M845" s="367"/>
      <c r="N845" s="367">
        <f t="shared" si="29"/>
        <v>0</v>
      </c>
      <c r="O845" s="367">
        <v>0</v>
      </c>
      <c r="P845" s="367"/>
    </row>
    <row r="846" spans="1:16">
      <c r="A846" s="177">
        <v>345</v>
      </c>
      <c r="B846" s="352">
        <v>900</v>
      </c>
      <c r="C846" s="352">
        <v>0</v>
      </c>
      <c r="D846" s="352">
        <v>0</v>
      </c>
      <c r="E846" s="352">
        <v>0</v>
      </c>
      <c r="F846" s="352">
        <v>0</v>
      </c>
      <c r="G846" s="356" t="s">
        <v>3028</v>
      </c>
      <c r="H846" s="356" t="s">
        <v>1248</v>
      </c>
      <c r="I846" s="352"/>
      <c r="J846" s="352"/>
      <c r="K846" s="367">
        <f t="shared" si="30"/>
        <v>0</v>
      </c>
      <c r="L846" s="367">
        <v>0</v>
      </c>
      <c r="M846" s="367"/>
      <c r="N846" s="367">
        <f t="shared" si="29"/>
        <v>0</v>
      </c>
      <c r="O846" s="367">
        <v>0</v>
      </c>
      <c r="P846" s="367"/>
    </row>
    <row r="847" spans="1:16">
      <c r="A847" s="436">
        <v>350</v>
      </c>
      <c r="B847" s="437">
        <v>0</v>
      </c>
      <c r="C847" s="437">
        <v>0</v>
      </c>
      <c r="D847" s="437">
        <v>0</v>
      </c>
      <c r="E847" s="437">
        <v>0</v>
      </c>
      <c r="F847" s="437">
        <v>0</v>
      </c>
      <c r="G847" s="365">
        <v>350</v>
      </c>
      <c r="H847" s="365" t="s">
        <v>1249</v>
      </c>
      <c r="I847" s="55" t="s">
        <v>1250</v>
      </c>
      <c r="J847" s="55"/>
      <c r="K847" s="361">
        <f t="shared" si="30"/>
        <v>0</v>
      </c>
      <c r="L847" s="361">
        <v>0</v>
      </c>
      <c r="M847" s="361"/>
      <c r="N847" s="361">
        <f t="shared" si="29"/>
        <v>0</v>
      </c>
      <c r="O847" s="361">
        <v>0</v>
      </c>
      <c r="P847" s="361"/>
    </row>
    <row r="848" spans="1:16">
      <c r="A848" s="177">
        <v>350</v>
      </c>
      <c r="B848" s="352">
        <v>100</v>
      </c>
      <c r="C848" s="352">
        <v>0</v>
      </c>
      <c r="D848" s="352">
        <v>0</v>
      </c>
      <c r="E848" s="352">
        <v>0</v>
      </c>
      <c r="F848" s="352">
        <v>0</v>
      </c>
      <c r="G848" s="357" t="s">
        <v>3029</v>
      </c>
      <c r="H848" s="357" t="s">
        <v>1251</v>
      </c>
      <c r="I848" s="352" t="s">
        <v>1252</v>
      </c>
      <c r="J848" s="351"/>
      <c r="K848" s="361">
        <f t="shared" si="30"/>
        <v>0</v>
      </c>
      <c r="L848" s="361">
        <v>0</v>
      </c>
      <c r="M848" s="361"/>
      <c r="N848" s="361">
        <f t="shared" si="29"/>
        <v>0</v>
      </c>
      <c r="O848" s="361">
        <v>0</v>
      </c>
      <c r="P848" s="361"/>
    </row>
    <row r="849" spans="1:16">
      <c r="A849" s="177">
        <v>350</v>
      </c>
      <c r="B849" s="352">
        <v>100</v>
      </c>
      <c r="C849" s="352">
        <v>100</v>
      </c>
      <c r="D849" s="352">
        <v>0</v>
      </c>
      <c r="E849" s="352">
        <v>0</v>
      </c>
      <c r="F849" s="352">
        <v>0</v>
      </c>
      <c r="G849" s="356" t="s">
        <v>3030</v>
      </c>
      <c r="H849" s="356" t="s">
        <v>1253</v>
      </c>
      <c r="I849" s="352" t="s">
        <v>1254</v>
      </c>
      <c r="J849" s="352"/>
      <c r="K849" s="360">
        <f t="shared" si="30"/>
        <v>19407.14</v>
      </c>
      <c r="L849" s="360">
        <v>19407.14</v>
      </c>
      <c r="M849" s="360"/>
      <c r="N849" s="360">
        <f t="shared" si="29"/>
        <v>19407.14</v>
      </c>
      <c r="O849" s="360">
        <v>19407.14</v>
      </c>
      <c r="P849" s="360"/>
    </row>
    <row r="850" spans="1:16">
      <c r="A850" s="177">
        <v>350</v>
      </c>
      <c r="B850" s="352">
        <v>100</v>
      </c>
      <c r="C850" s="352">
        <v>200</v>
      </c>
      <c r="D850" s="352">
        <v>0</v>
      </c>
      <c r="E850" s="352">
        <v>0</v>
      </c>
      <c r="F850" s="352">
        <v>0</v>
      </c>
      <c r="G850" s="356" t="s">
        <v>3031</v>
      </c>
      <c r="H850" s="356" t="s">
        <v>1255</v>
      </c>
      <c r="I850" s="352" t="s">
        <v>1256</v>
      </c>
      <c r="J850" s="352"/>
      <c r="K850" s="360">
        <f t="shared" si="30"/>
        <v>1021914.43</v>
      </c>
      <c r="L850" s="360">
        <v>1021914.43</v>
      </c>
      <c r="M850" s="360"/>
      <c r="N850" s="360">
        <f t="shared" si="29"/>
        <v>1021914.43</v>
      </c>
      <c r="O850" s="360">
        <v>1021914.43</v>
      </c>
      <c r="P850" s="360"/>
    </row>
    <row r="851" spans="1:16">
      <c r="A851" s="177">
        <v>350</v>
      </c>
      <c r="B851" s="352">
        <v>200</v>
      </c>
      <c r="C851" s="352">
        <v>0</v>
      </c>
      <c r="D851" s="352">
        <v>0</v>
      </c>
      <c r="E851" s="352">
        <v>0</v>
      </c>
      <c r="F851" s="352">
        <v>0</v>
      </c>
      <c r="G851" s="357" t="s">
        <v>3032</v>
      </c>
      <c r="H851" s="357" t="s">
        <v>1257</v>
      </c>
      <c r="I851" s="352" t="s">
        <v>1258</v>
      </c>
      <c r="J851" s="351"/>
      <c r="K851" s="361">
        <f t="shared" si="30"/>
        <v>0</v>
      </c>
      <c r="L851" s="361">
        <v>0</v>
      </c>
      <c r="M851" s="361"/>
      <c r="N851" s="361">
        <f t="shared" si="29"/>
        <v>0</v>
      </c>
      <c r="O851" s="361">
        <v>0</v>
      </c>
      <c r="P851" s="361"/>
    </row>
    <row r="852" spans="1:16">
      <c r="A852" s="177">
        <v>350</v>
      </c>
      <c r="B852" s="352">
        <v>200</v>
      </c>
      <c r="C852" s="352">
        <v>100</v>
      </c>
      <c r="D852" s="352">
        <v>0</v>
      </c>
      <c r="E852" s="352">
        <v>0</v>
      </c>
      <c r="F852" s="352">
        <v>0</v>
      </c>
      <c r="G852" s="356" t="s">
        <v>3033</v>
      </c>
      <c r="H852" s="356" t="s">
        <v>1259</v>
      </c>
      <c r="I852" s="352"/>
      <c r="J852" s="352"/>
      <c r="K852" s="367">
        <f t="shared" si="30"/>
        <v>228.14</v>
      </c>
      <c r="L852" s="367">
        <v>228.14</v>
      </c>
      <c r="M852" s="367"/>
      <c r="N852" s="367">
        <f t="shared" si="29"/>
        <v>228.14</v>
      </c>
      <c r="O852" s="367">
        <v>228.14</v>
      </c>
      <c r="P852" s="367"/>
    </row>
    <row r="853" spans="1:16">
      <c r="A853" s="177">
        <v>350</v>
      </c>
      <c r="B853" s="352">
        <v>200</v>
      </c>
      <c r="C853" s="352">
        <v>200</v>
      </c>
      <c r="D853" s="352">
        <v>0</v>
      </c>
      <c r="E853" s="352">
        <v>0</v>
      </c>
      <c r="F853" s="352">
        <v>0</v>
      </c>
      <c r="G853" s="356" t="s">
        <v>3034</v>
      </c>
      <c r="H853" s="356" t="s">
        <v>1260</v>
      </c>
      <c r="I853" s="352"/>
      <c r="J853" s="352"/>
      <c r="K853" s="367">
        <f t="shared" si="30"/>
        <v>1586900.47</v>
      </c>
      <c r="L853" s="367">
        <v>1586900.47</v>
      </c>
      <c r="M853" s="367"/>
      <c r="N853" s="367">
        <f t="shared" si="29"/>
        <v>1586900.47</v>
      </c>
      <c r="O853" s="367">
        <v>1586900.47</v>
      </c>
      <c r="P853" s="367"/>
    </row>
    <row r="854" spans="1:16">
      <c r="A854" s="177">
        <v>350</v>
      </c>
      <c r="B854" s="352">
        <v>200</v>
      </c>
      <c r="C854" s="352">
        <v>300</v>
      </c>
      <c r="D854" s="352">
        <v>0</v>
      </c>
      <c r="E854" s="352">
        <v>0</v>
      </c>
      <c r="F854" s="352">
        <v>0</v>
      </c>
      <c r="G854" s="356" t="s">
        <v>3035</v>
      </c>
      <c r="H854" s="356" t="s">
        <v>1261</v>
      </c>
      <c r="I854" s="352"/>
      <c r="J854" s="352"/>
      <c r="K854" s="367">
        <f t="shared" si="30"/>
        <v>103812.81</v>
      </c>
      <c r="L854" s="367">
        <v>103812.81</v>
      </c>
      <c r="M854" s="367"/>
      <c r="N854" s="367">
        <f t="shared" si="29"/>
        <v>103812.81</v>
      </c>
      <c r="O854" s="367">
        <v>103812.81</v>
      </c>
      <c r="P854" s="367"/>
    </row>
    <row r="855" spans="1:16">
      <c r="A855" s="177">
        <v>350</v>
      </c>
      <c r="B855" s="352">
        <v>200</v>
      </c>
      <c r="C855" s="352">
        <v>400</v>
      </c>
      <c r="D855" s="352">
        <v>0</v>
      </c>
      <c r="E855" s="352">
        <v>0</v>
      </c>
      <c r="F855" s="352">
        <v>0</v>
      </c>
      <c r="G855" s="356" t="s">
        <v>3036</v>
      </c>
      <c r="H855" s="356" t="s">
        <v>1262</v>
      </c>
      <c r="I855" s="352"/>
      <c r="J855" s="352"/>
      <c r="K855" s="367">
        <f t="shared" si="30"/>
        <v>4751.0200000000004</v>
      </c>
      <c r="L855" s="367">
        <v>4751.0200000000004</v>
      </c>
      <c r="M855" s="367"/>
      <c r="N855" s="367">
        <f t="shared" si="29"/>
        <v>4751.0200000000004</v>
      </c>
      <c r="O855" s="367">
        <v>4751.0200000000004</v>
      </c>
      <c r="P855" s="367"/>
    </row>
    <row r="856" spans="1:16">
      <c r="A856" s="177">
        <v>350</v>
      </c>
      <c r="B856" s="352">
        <v>200</v>
      </c>
      <c r="C856" s="352">
        <v>500</v>
      </c>
      <c r="D856" s="352">
        <v>0</v>
      </c>
      <c r="E856" s="352">
        <v>0</v>
      </c>
      <c r="F856" s="352">
        <v>0</v>
      </c>
      <c r="G856" s="356" t="s">
        <v>3037</v>
      </c>
      <c r="H856" s="356" t="s">
        <v>1263</v>
      </c>
      <c r="I856" s="352"/>
      <c r="J856" s="352"/>
      <c r="K856" s="367">
        <f t="shared" si="30"/>
        <v>273460.28000000003</v>
      </c>
      <c r="L856" s="367">
        <v>273460.28000000003</v>
      </c>
      <c r="M856" s="367"/>
      <c r="N856" s="367">
        <f t="shared" si="29"/>
        <v>273460.28000000003</v>
      </c>
      <c r="O856" s="367">
        <v>273460.28000000003</v>
      </c>
      <c r="P856" s="367"/>
    </row>
    <row r="857" spans="1:16">
      <c r="A857" s="436">
        <v>355</v>
      </c>
      <c r="B857" s="437">
        <v>0</v>
      </c>
      <c r="C857" s="437">
        <v>0</v>
      </c>
      <c r="D857" s="437">
        <v>0</v>
      </c>
      <c r="E857" s="437">
        <v>0</v>
      </c>
      <c r="F857" s="437">
        <v>0</v>
      </c>
      <c r="G857" s="365">
        <v>355</v>
      </c>
      <c r="H857" s="365" t="s">
        <v>1264</v>
      </c>
      <c r="I857" s="55" t="s">
        <v>1265</v>
      </c>
      <c r="J857" s="55"/>
      <c r="K857" s="361">
        <f t="shared" si="30"/>
        <v>0</v>
      </c>
      <c r="L857" s="361">
        <v>0</v>
      </c>
      <c r="M857" s="361"/>
      <c r="N857" s="361">
        <f t="shared" si="29"/>
        <v>0</v>
      </c>
      <c r="O857" s="361">
        <v>0</v>
      </c>
      <c r="P857" s="361"/>
    </row>
    <row r="858" spans="1:16">
      <c r="A858" s="177">
        <v>355</v>
      </c>
      <c r="B858" s="352">
        <v>100</v>
      </c>
      <c r="C858" s="352">
        <v>0</v>
      </c>
      <c r="D858" s="352">
        <v>0</v>
      </c>
      <c r="E858" s="352">
        <v>0</v>
      </c>
      <c r="F858" s="352">
        <v>0</v>
      </c>
      <c r="G858" s="357" t="s">
        <v>3038</v>
      </c>
      <c r="H858" s="357" t="s">
        <v>1266</v>
      </c>
      <c r="I858" s="352" t="s">
        <v>1267</v>
      </c>
      <c r="J858" s="351"/>
      <c r="K858" s="361">
        <f t="shared" si="30"/>
        <v>0</v>
      </c>
      <c r="L858" s="361">
        <v>0</v>
      </c>
      <c r="M858" s="361"/>
      <c r="N858" s="361">
        <f t="shared" si="29"/>
        <v>0</v>
      </c>
      <c r="O858" s="361">
        <v>0</v>
      </c>
      <c r="P858" s="361"/>
    </row>
    <row r="859" spans="1:16">
      <c r="A859" s="177">
        <v>355</v>
      </c>
      <c r="B859" s="352">
        <v>100</v>
      </c>
      <c r="C859" s="352">
        <v>100</v>
      </c>
      <c r="D859" s="352">
        <v>0</v>
      </c>
      <c r="E859" s="352">
        <v>0</v>
      </c>
      <c r="F859" s="352">
        <v>0</v>
      </c>
      <c r="G859" s="374" t="s">
        <v>3039</v>
      </c>
      <c r="H859" s="357" t="s">
        <v>1268</v>
      </c>
      <c r="I859" s="352"/>
      <c r="J859" s="351"/>
      <c r="K859" s="361">
        <f t="shared" si="30"/>
        <v>0</v>
      </c>
      <c r="L859" s="361">
        <v>0</v>
      </c>
      <c r="M859" s="361"/>
      <c r="N859" s="361">
        <f t="shared" si="29"/>
        <v>0</v>
      </c>
      <c r="O859" s="361">
        <v>0</v>
      </c>
      <c r="P859" s="361"/>
    </row>
    <row r="860" spans="1:16">
      <c r="A860" s="177">
        <v>355</v>
      </c>
      <c r="B860" s="352">
        <v>100</v>
      </c>
      <c r="C860" s="352">
        <v>100</v>
      </c>
      <c r="D860" s="352">
        <v>100</v>
      </c>
      <c r="E860" s="352">
        <v>0</v>
      </c>
      <c r="F860" s="352">
        <v>0</v>
      </c>
      <c r="G860" s="373" t="s">
        <v>3040</v>
      </c>
      <c r="H860" s="356" t="s">
        <v>1269</v>
      </c>
      <c r="I860" s="352"/>
      <c r="J860" s="352"/>
      <c r="K860" s="367">
        <f t="shared" si="30"/>
        <v>0</v>
      </c>
      <c r="L860" s="367">
        <v>0</v>
      </c>
      <c r="M860" s="367"/>
      <c r="N860" s="367">
        <f t="shared" si="29"/>
        <v>0</v>
      </c>
      <c r="O860" s="367">
        <v>0</v>
      </c>
      <c r="P860" s="367"/>
    </row>
    <row r="861" spans="1:16">
      <c r="A861" s="177">
        <v>355</v>
      </c>
      <c r="B861" s="352">
        <v>100</v>
      </c>
      <c r="C861" s="352">
        <v>100</v>
      </c>
      <c r="D861" s="352">
        <v>200</v>
      </c>
      <c r="E861" s="352">
        <v>0</v>
      </c>
      <c r="F861" s="352">
        <v>0</v>
      </c>
      <c r="G861" s="373" t="s">
        <v>3041</v>
      </c>
      <c r="H861" s="356" t="s">
        <v>1270</v>
      </c>
      <c r="I861" s="352"/>
      <c r="J861" s="352"/>
      <c r="K861" s="367">
        <f t="shared" si="30"/>
        <v>0</v>
      </c>
      <c r="L861" s="367">
        <v>0</v>
      </c>
      <c r="M861" s="367"/>
      <c r="N861" s="367">
        <f t="shared" si="29"/>
        <v>0</v>
      </c>
      <c r="O861" s="367">
        <v>0</v>
      </c>
      <c r="P861" s="367"/>
    </row>
    <row r="862" spans="1:16" ht="25.5">
      <c r="A862" s="177">
        <v>355</v>
      </c>
      <c r="B862" s="352">
        <v>100</v>
      </c>
      <c r="C862" s="352">
        <v>100</v>
      </c>
      <c r="D862" s="352">
        <v>300</v>
      </c>
      <c r="E862" s="352">
        <v>0</v>
      </c>
      <c r="F862" s="352">
        <v>0</v>
      </c>
      <c r="G862" s="373" t="s">
        <v>3042</v>
      </c>
      <c r="H862" s="356" t="s">
        <v>1271</v>
      </c>
      <c r="I862" s="352"/>
      <c r="J862" s="352"/>
      <c r="K862" s="367">
        <f t="shared" si="30"/>
        <v>0</v>
      </c>
      <c r="L862" s="367">
        <v>0</v>
      </c>
      <c r="M862" s="367"/>
      <c r="N862" s="367">
        <f t="shared" si="29"/>
        <v>0</v>
      </c>
      <c r="O862" s="367">
        <v>0</v>
      </c>
      <c r="P862" s="367"/>
    </row>
    <row r="863" spans="1:16">
      <c r="A863" s="177">
        <v>355</v>
      </c>
      <c r="B863" s="352">
        <v>100</v>
      </c>
      <c r="C863" s="352">
        <v>100</v>
      </c>
      <c r="D863" s="352">
        <v>400</v>
      </c>
      <c r="E863" s="352">
        <v>0</v>
      </c>
      <c r="F863" s="352">
        <v>0</v>
      </c>
      <c r="G863" s="373" t="s">
        <v>3043</v>
      </c>
      <c r="H863" s="356" t="s">
        <v>1272</v>
      </c>
      <c r="I863" s="352"/>
      <c r="J863" s="352"/>
      <c r="K863" s="367">
        <f t="shared" si="30"/>
        <v>0</v>
      </c>
      <c r="L863" s="367">
        <v>0</v>
      </c>
      <c r="M863" s="367"/>
      <c r="N863" s="367">
        <f t="shared" si="29"/>
        <v>0</v>
      </c>
      <c r="O863" s="367">
        <v>0</v>
      </c>
      <c r="P863" s="367"/>
    </row>
    <row r="864" spans="1:16">
      <c r="A864" s="177">
        <v>355</v>
      </c>
      <c r="B864" s="352">
        <v>100</v>
      </c>
      <c r="C864" s="352">
        <v>200</v>
      </c>
      <c r="D864" s="352">
        <v>0</v>
      </c>
      <c r="E864" s="352">
        <v>0</v>
      </c>
      <c r="F864" s="352">
        <v>0</v>
      </c>
      <c r="G864" s="374" t="s">
        <v>3044</v>
      </c>
      <c r="H864" s="357" t="s">
        <v>1273</v>
      </c>
      <c r="I864" s="352"/>
      <c r="J864" s="351"/>
      <c r="K864" s="361">
        <f t="shared" si="30"/>
        <v>0</v>
      </c>
      <c r="L864" s="361">
        <v>0</v>
      </c>
      <c r="M864" s="361"/>
      <c r="N864" s="361">
        <f t="shared" si="29"/>
        <v>0</v>
      </c>
      <c r="O864" s="361">
        <v>0</v>
      </c>
      <c r="P864" s="361"/>
    </row>
    <row r="865" spans="1:16">
      <c r="A865" s="177">
        <v>355</v>
      </c>
      <c r="B865" s="352">
        <v>100</v>
      </c>
      <c r="C865" s="352">
        <v>200</v>
      </c>
      <c r="D865" s="352">
        <v>50</v>
      </c>
      <c r="E865" s="352">
        <v>0</v>
      </c>
      <c r="F865" s="352">
        <v>0</v>
      </c>
      <c r="G865" s="373" t="s">
        <v>3045</v>
      </c>
      <c r="H865" s="356" t="s">
        <v>1274</v>
      </c>
      <c r="I865" s="352"/>
      <c r="J865" s="352"/>
      <c r="K865" s="367">
        <f t="shared" si="30"/>
        <v>0</v>
      </c>
      <c r="L865" s="367">
        <v>0</v>
      </c>
      <c r="M865" s="367"/>
      <c r="N865" s="367">
        <f t="shared" si="29"/>
        <v>0</v>
      </c>
      <c r="O865" s="367">
        <v>0</v>
      </c>
      <c r="P865" s="367"/>
    </row>
    <row r="866" spans="1:16">
      <c r="A866" s="177">
        <v>355</v>
      </c>
      <c r="B866" s="352">
        <v>100</v>
      </c>
      <c r="C866" s="352">
        <v>200</v>
      </c>
      <c r="D866" s="352">
        <v>100</v>
      </c>
      <c r="E866" s="352">
        <v>0</v>
      </c>
      <c r="F866" s="352">
        <v>0</v>
      </c>
      <c r="G866" s="373" t="s">
        <v>3046</v>
      </c>
      <c r="H866" s="356" t="s">
        <v>1275</v>
      </c>
      <c r="I866" s="352"/>
      <c r="J866" s="352"/>
      <c r="K866" s="367">
        <f t="shared" si="30"/>
        <v>0</v>
      </c>
      <c r="L866" s="367">
        <v>0</v>
      </c>
      <c r="M866" s="367"/>
      <c r="N866" s="367">
        <f t="shared" si="29"/>
        <v>0</v>
      </c>
      <c r="O866" s="367">
        <v>0</v>
      </c>
      <c r="P866" s="367"/>
    </row>
    <row r="867" spans="1:16">
      <c r="A867" s="177">
        <v>355</v>
      </c>
      <c r="B867" s="352">
        <v>100</v>
      </c>
      <c r="C867" s="352">
        <v>200</v>
      </c>
      <c r="D867" s="352">
        <v>150</v>
      </c>
      <c r="E867" s="352">
        <v>0</v>
      </c>
      <c r="F867" s="352">
        <v>0</v>
      </c>
      <c r="G867" s="373" t="s">
        <v>3047</v>
      </c>
      <c r="H867" s="356" t="s">
        <v>1276</v>
      </c>
      <c r="I867" s="352"/>
      <c r="J867" s="352"/>
      <c r="K867" s="367">
        <f t="shared" si="30"/>
        <v>0</v>
      </c>
      <c r="L867" s="367">
        <v>0</v>
      </c>
      <c r="M867" s="367"/>
      <c r="N867" s="367">
        <f t="shared" si="29"/>
        <v>0</v>
      </c>
      <c r="O867" s="367">
        <v>0</v>
      </c>
      <c r="P867" s="367"/>
    </row>
    <row r="868" spans="1:16">
      <c r="A868" s="177">
        <v>355</v>
      </c>
      <c r="B868" s="352">
        <v>100</v>
      </c>
      <c r="C868" s="352">
        <v>200</v>
      </c>
      <c r="D868" s="352">
        <v>200</v>
      </c>
      <c r="E868" s="352">
        <v>0</v>
      </c>
      <c r="F868" s="352">
        <v>0</v>
      </c>
      <c r="G868" s="373" t="s">
        <v>3048</v>
      </c>
      <c r="H868" s="356" t="s">
        <v>1277</v>
      </c>
      <c r="I868" s="352"/>
      <c r="J868" s="352"/>
      <c r="K868" s="367">
        <f t="shared" si="30"/>
        <v>0</v>
      </c>
      <c r="L868" s="367">
        <v>0</v>
      </c>
      <c r="M868" s="367"/>
      <c r="N868" s="367">
        <f t="shared" si="29"/>
        <v>0</v>
      </c>
      <c r="O868" s="367">
        <v>0</v>
      </c>
      <c r="P868" s="367"/>
    </row>
    <row r="869" spans="1:16">
      <c r="A869" s="177">
        <v>355</v>
      </c>
      <c r="B869" s="352">
        <v>100</v>
      </c>
      <c r="C869" s="352">
        <v>200</v>
      </c>
      <c r="D869" s="352">
        <v>250</v>
      </c>
      <c r="E869" s="352">
        <v>0</v>
      </c>
      <c r="F869" s="352">
        <v>0</v>
      </c>
      <c r="G869" s="373" t="s">
        <v>3049</v>
      </c>
      <c r="H869" s="356" t="s">
        <v>1278</v>
      </c>
      <c r="I869" s="352"/>
      <c r="J869" s="352"/>
      <c r="K869" s="367">
        <f t="shared" si="30"/>
        <v>0</v>
      </c>
      <c r="L869" s="367">
        <v>0</v>
      </c>
      <c r="M869" s="367"/>
      <c r="N869" s="367">
        <f t="shared" si="29"/>
        <v>0</v>
      </c>
      <c r="O869" s="367">
        <v>0</v>
      </c>
      <c r="P869" s="367"/>
    </row>
    <row r="870" spans="1:16">
      <c r="A870" s="177">
        <v>355</v>
      </c>
      <c r="B870" s="352">
        <v>100</v>
      </c>
      <c r="C870" s="352">
        <v>200</v>
      </c>
      <c r="D870" s="352">
        <v>300</v>
      </c>
      <c r="E870" s="352">
        <v>0</v>
      </c>
      <c r="F870" s="352">
        <v>0</v>
      </c>
      <c r="G870" s="373" t="s">
        <v>3050</v>
      </c>
      <c r="H870" s="356" t="s">
        <v>1279</v>
      </c>
      <c r="I870" s="352"/>
      <c r="J870" s="352"/>
      <c r="K870" s="367">
        <f t="shared" si="30"/>
        <v>0</v>
      </c>
      <c r="L870" s="367">
        <v>0</v>
      </c>
      <c r="M870" s="367"/>
      <c r="N870" s="367">
        <f t="shared" si="29"/>
        <v>0</v>
      </c>
      <c r="O870" s="367">
        <v>0</v>
      </c>
      <c r="P870" s="367"/>
    </row>
    <row r="871" spans="1:16">
      <c r="A871" s="177">
        <v>355</v>
      </c>
      <c r="B871" s="352">
        <v>100</v>
      </c>
      <c r="C871" s="352">
        <v>200</v>
      </c>
      <c r="D871" s="352">
        <v>350</v>
      </c>
      <c r="E871" s="352">
        <v>0</v>
      </c>
      <c r="F871" s="352">
        <v>0</v>
      </c>
      <c r="G871" s="373" t="s">
        <v>3051</v>
      </c>
      <c r="H871" s="356" t="s">
        <v>1280</v>
      </c>
      <c r="I871" s="352"/>
      <c r="J871" s="352"/>
      <c r="K871" s="367">
        <f t="shared" si="30"/>
        <v>0</v>
      </c>
      <c r="L871" s="367">
        <v>0</v>
      </c>
      <c r="M871" s="367"/>
      <c r="N871" s="367">
        <f t="shared" si="29"/>
        <v>0</v>
      </c>
      <c r="O871" s="367">
        <v>0</v>
      </c>
      <c r="P871" s="367"/>
    </row>
    <row r="872" spans="1:16">
      <c r="A872" s="177">
        <v>355</v>
      </c>
      <c r="B872" s="352">
        <v>100</v>
      </c>
      <c r="C872" s="352">
        <v>200</v>
      </c>
      <c r="D872" s="352">
        <v>400</v>
      </c>
      <c r="E872" s="352">
        <v>0</v>
      </c>
      <c r="F872" s="352">
        <v>0</v>
      </c>
      <c r="G872" s="373" t="s">
        <v>3052</v>
      </c>
      <c r="H872" s="356" t="s">
        <v>1281</v>
      </c>
      <c r="I872" s="352"/>
      <c r="J872" s="352"/>
      <c r="K872" s="367">
        <f t="shared" si="30"/>
        <v>0</v>
      </c>
      <c r="L872" s="367">
        <v>0</v>
      </c>
      <c r="M872" s="367"/>
      <c r="N872" s="367">
        <f t="shared" si="29"/>
        <v>0</v>
      </c>
      <c r="O872" s="367">
        <v>0</v>
      </c>
      <c r="P872" s="367"/>
    </row>
    <row r="873" spans="1:16">
      <c r="A873" s="177">
        <v>355</v>
      </c>
      <c r="B873" s="352">
        <v>100</v>
      </c>
      <c r="C873" s="352">
        <v>200</v>
      </c>
      <c r="D873" s="352">
        <v>450</v>
      </c>
      <c r="E873" s="352">
        <v>0</v>
      </c>
      <c r="F873" s="352">
        <v>0</v>
      </c>
      <c r="G873" s="373" t="s">
        <v>3053</v>
      </c>
      <c r="H873" s="356" t="s">
        <v>1282</v>
      </c>
      <c r="I873" s="352"/>
      <c r="J873" s="352"/>
      <c r="K873" s="367">
        <f t="shared" si="30"/>
        <v>0</v>
      </c>
      <c r="L873" s="367">
        <v>0</v>
      </c>
      <c r="M873" s="367"/>
      <c r="N873" s="367">
        <f t="shared" si="29"/>
        <v>0</v>
      </c>
      <c r="O873" s="367">
        <v>0</v>
      </c>
      <c r="P873" s="367"/>
    </row>
    <row r="874" spans="1:16">
      <c r="A874" s="177">
        <v>355</v>
      </c>
      <c r="B874" s="352">
        <v>100</v>
      </c>
      <c r="C874" s="352">
        <v>200</v>
      </c>
      <c r="D874" s="352">
        <v>500</v>
      </c>
      <c r="E874" s="352">
        <v>0</v>
      </c>
      <c r="F874" s="352">
        <v>0</v>
      </c>
      <c r="G874" s="373" t="s">
        <v>3054</v>
      </c>
      <c r="H874" s="356" t="s">
        <v>1283</v>
      </c>
      <c r="I874" s="352"/>
      <c r="J874" s="352"/>
      <c r="K874" s="367">
        <f t="shared" si="30"/>
        <v>0</v>
      </c>
      <c r="L874" s="367">
        <v>0</v>
      </c>
      <c r="M874" s="367"/>
      <c r="N874" s="367">
        <f t="shared" si="29"/>
        <v>0</v>
      </c>
      <c r="O874" s="367">
        <v>0</v>
      </c>
      <c r="P874" s="367"/>
    </row>
    <row r="875" spans="1:16">
      <c r="A875" s="177">
        <v>355</v>
      </c>
      <c r="B875" s="352">
        <v>200</v>
      </c>
      <c r="C875" s="352">
        <v>0</v>
      </c>
      <c r="D875" s="352">
        <v>0</v>
      </c>
      <c r="E875" s="352">
        <v>0</v>
      </c>
      <c r="F875" s="352">
        <v>0</v>
      </c>
      <c r="G875" s="357" t="s">
        <v>3055</v>
      </c>
      <c r="H875" s="357" t="s">
        <v>1284</v>
      </c>
      <c r="I875" s="352" t="s">
        <v>1285</v>
      </c>
      <c r="J875" s="351"/>
      <c r="K875" s="361">
        <f t="shared" si="30"/>
        <v>0</v>
      </c>
      <c r="L875" s="361">
        <v>0</v>
      </c>
      <c r="M875" s="361"/>
      <c r="N875" s="361">
        <f t="shared" si="29"/>
        <v>0</v>
      </c>
      <c r="O875" s="361">
        <v>0</v>
      </c>
      <c r="P875" s="361"/>
    </row>
    <row r="876" spans="1:16">
      <c r="A876" s="177">
        <v>355</v>
      </c>
      <c r="B876" s="352">
        <v>200</v>
      </c>
      <c r="C876" s="352">
        <v>100</v>
      </c>
      <c r="D876" s="352">
        <v>0</v>
      </c>
      <c r="E876" s="352">
        <v>0</v>
      </c>
      <c r="F876" s="352">
        <v>0</v>
      </c>
      <c r="G876" s="373" t="s">
        <v>3056</v>
      </c>
      <c r="H876" s="356" t="s">
        <v>1286</v>
      </c>
      <c r="I876" s="352"/>
      <c r="J876" s="352"/>
      <c r="K876" s="367">
        <f t="shared" si="30"/>
        <v>0</v>
      </c>
      <c r="L876" s="367">
        <v>0</v>
      </c>
      <c r="M876" s="367"/>
      <c r="N876" s="367">
        <f t="shared" si="29"/>
        <v>0</v>
      </c>
      <c r="O876" s="367">
        <v>0</v>
      </c>
      <c r="P876" s="367"/>
    </row>
    <row r="877" spans="1:16">
      <c r="A877" s="177">
        <v>355</v>
      </c>
      <c r="B877" s="352">
        <v>200</v>
      </c>
      <c r="C877" s="352">
        <v>101</v>
      </c>
      <c r="D877" s="352">
        <v>0</v>
      </c>
      <c r="E877" s="352">
        <v>0</v>
      </c>
      <c r="F877" s="352">
        <v>0</v>
      </c>
      <c r="G877" s="373" t="s">
        <v>3057</v>
      </c>
      <c r="H877" s="356" t="s">
        <v>1287</v>
      </c>
      <c r="I877" s="352"/>
      <c r="J877" s="352"/>
      <c r="K877" s="367">
        <f t="shared" si="30"/>
        <v>0</v>
      </c>
      <c r="L877" s="367">
        <v>0</v>
      </c>
      <c r="M877" s="367"/>
      <c r="N877" s="367">
        <f t="shared" si="29"/>
        <v>0</v>
      </c>
      <c r="O877" s="367">
        <v>0</v>
      </c>
      <c r="P877" s="367"/>
    </row>
    <row r="878" spans="1:16">
      <c r="A878" s="177">
        <v>355</v>
      </c>
      <c r="B878" s="352">
        <v>200</v>
      </c>
      <c r="C878" s="352">
        <v>102</v>
      </c>
      <c r="D878" s="352">
        <v>0</v>
      </c>
      <c r="E878" s="352">
        <v>0</v>
      </c>
      <c r="F878" s="352">
        <v>0</v>
      </c>
      <c r="G878" s="373" t="s">
        <v>3058</v>
      </c>
      <c r="H878" s="356" t="s">
        <v>1288</v>
      </c>
      <c r="I878" s="352"/>
      <c r="J878" s="352"/>
      <c r="K878" s="367">
        <f t="shared" si="30"/>
        <v>0</v>
      </c>
      <c r="L878" s="367">
        <v>0</v>
      </c>
      <c r="M878" s="367"/>
      <c r="N878" s="367">
        <f t="shared" si="29"/>
        <v>0</v>
      </c>
      <c r="O878" s="367">
        <v>0</v>
      </c>
      <c r="P878" s="367"/>
    </row>
    <row r="879" spans="1:16">
      <c r="A879" s="177">
        <v>355</v>
      </c>
      <c r="B879" s="352">
        <v>200</v>
      </c>
      <c r="C879" s="352">
        <v>103</v>
      </c>
      <c r="D879" s="352">
        <v>0</v>
      </c>
      <c r="E879" s="352">
        <v>0</v>
      </c>
      <c r="F879" s="352">
        <v>0</v>
      </c>
      <c r="G879" s="373" t="s">
        <v>3059</v>
      </c>
      <c r="H879" s="356" t="s">
        <v>1289</v>
      </c>
      <c r="I879" s="352"/>
      <c r="J879" s="352"/>
      <c r="K879" s="367">
        <f t="shared" si="30"/>
        <v>0</v>
      </c>
      <c r="L879" s="367">
        <v>0</v>
      </c>
      <c r="M879" s="367"/>
      <c r="N879" s="367">
        <f t="shared" si="29"/>
        <v>0</v>
      </c>
      <c r="O879" s="367">
        <v>0</v>
      </c>
      <c r="P879" s="367"/>
    </row>
    <row r="880" spans="1:16" ht="25.5">
      <c r="A880" s="177">
        <v>355</v>
      </c>
      <c r="B880" s="352">
        <v>200</v>
      </c>
      <c r="C880" s="352">
        <v>200</v>
      </c>
      <c r="D880" s="352">
        <v>0</v>
      </c>
      <c r="E880" s="352">
        <v>0</v>
      </c>
      <c r="F880" s="352">
        <v>0</v>
      </c>
      <c r="G880" s="373" t="s">
        <v>3060</v>
      </c>
      <c r="H880" s="356" t="s">
        <v>1290</v>
      </c>
      <c r="I880" s="352"/>
      <c r="J880" s="352"/>
      <c r="K880" s="367">
        <f t="shared" si="30"/>
        <v>0</v>
      </c>
      <c r="L880" s="367">
        <v>0</v>
      </c>
      <c r="M880" s="367"/>
      <c r="N880" s="367">
        <f t="shared" si="29"/>
        <v>0</v>
      </c>
      <c r="O880" s="367">
        <v>0</v>
      </c>
      <c r="P880" s="367"/>
    </row>
    <row r="881" spans="1:16">
      <c r="A881" s="177">
        <v>355</v>
      </c>
      <c r="B881" s="352">
        <v>200</v>
      </c>
      <c r="C881" s="352">
        <v>201</v>
      </c>
      <c r="D881" s="352">
        <v>0</v>
      </c>
      <c r="E881" s="352">
        <v>0</v>
      </c>
      <c r="F881" s="352">
        <v>0</v>
      </c>
      <c r="G881" s="373" t="s">
        <v>3061</v>
      </c>
      <c r="H881" s="356" t="s">
        <v>1291</v>
      </c>
      <c r="I881" s="352"/>
      <c r="J881" s="352"/>
      <c r="K881" s="367">
        <f t="shared" si="30"/>
        <v>0</v>
      </c>
      <c r="L881" s="367">
        <v>0</v>
      </c>
      <c r="M881" s="367"/>
      <c r="N881" s="367">
        <f t="shared" si="29"/>
        <v>0</v>
      </c>
      <c r="O881" s="367">
        <v>0</v>
      </c>
      <c r="P881" s="367"/>
    </row>
    <row r="882" spans="1:16" ht="25.5">
      <c r="A882" s="177">
        <v>355</v>
      </c>
      <c r="B882" s="352">
        <v>200</v>
      </c>
      <c r="C882" s="352">
        <v>202</v>
      </c>
      <c r="D882" s="352">
        <v>0</v>
      </c>
      <c r="E882" s="352">
        <v>0</v>
      </c>
      <c r="F882" s="352">
        <v>0</v>
      </c>
      <c r="G882" s="373" t="s">
        <v>3062</v>
      </c>
      <c r="H882" s="356" t="s">
        <v>1292</v>
      </c>
      <c r="I882" s="352"/>
      <c r="J882" s="352"/>
      <c r="K882" s="367">
        <f t="shared" si="30"/>
        <v>0</v>
      </c>
      <c r="L882" s="367">
        <v>0</v>
      </c>
      <c r="M882" s="367"/>
      <c r="N882" s="367">
        <f t="shared" si="29"/>
        <v>0</v>
      </c>
      <c r="O882" s="367">
        <v>0</v>
      </c>
      <c r="P882" s="367"/>
    </row>
    <row r="883" spans="1:16" ht="25.5">
      <c r="A883" s="177">
        <v>355</v>
      </c>
      <c r="B883" s="352">
        <v>200</v>
      </c>
      <c r="C883" s="352">
        <v>203</v>
      </c>
      <c r="D883" s="352">
        <v>0</v>
      </c>
      <c r="E883" s="352">
        <v>0</v>
      </c>
      <c r="F883" s="352">
        <v>0</v>
      </c>
      <c r="G883" s="373" t="s">
        <v>3063</v>
      </c>
      <c r="H883" s="356" t="s">
        <v>1293</v>
      </c>
      <c r="I883" s="352"/>
      <c r="J883" s="352"/>
      <c r="K883" s="367">
        <f t="shared" si="30"/>
        <v>0</v>
      </c>
      <c r="L883" s="367">
        <v>0</v>
      </c>
      <c r="M883" s="367"/>
      <c r="N883" s="367">
        <f t="shared" si="29"/>
        <v>0</v>
      </c>
      <c r="O883" s="367">
        <v>0</v>
      </c>
      <c r="P883" s="367"/>
    </row>
    <row r="884" spans="1:16" ht="25.5">
      <c r="A884" s="177">
        <v>355</v>
      </c>
      <c r="B884" s="352">
        <v>200</v>
      </c>
      <c r="C884" s="352">
        <v>204</v>
      </c>
      <c r="D884" s="352">
        <v>0</v>
      </c>
      <c r="E884" s="352">
        <v>0</v>
      </c>
      <c r="F884" s="352">
        <v>0</v>
      </c>
      <c r="G884" s="373" t="s">
        <v>3064</v>
      </c>
      <c r="H884" s="356" t="s">
        <v>1294</v>
      </c>
      <c r="I884" s="352"/>
      <c r="J884" s="352"/>
      <c r="K884" s="367">
        <f t="shared" si="30"/>
        <v>0</v>
      </c>
      <c r="L884" s="367">
        <v>0</v>
      </c>
      <c r="M884" s="367"/>
      <c r="N884" s="367">
        <f t="shared" si="29"/>
        <v>0</v>
      </c>
      <c r="O884" s="367">
        <v>0</v>
      </c>
      <c r="P884" s="367"/>
    </row>
    <row r="885" spans="1:16" ht="25.5">
      <c r="A885" s="177">
        <v>355</v>
      </c>
      <c r="B885" s="352">
        <v>200</v>
      </c>
      <c r="C885" s="352">
        <v>205</v>
      </c>
      <c r="D885" s="352">
        <v>0</v>
      </c>
      <c r="E885" s="352">
        <v>0</v>
      </c>
      <c r="F885" s="352">
        <v>0</v>
      </c>
      <c r="G885" s="373" t="s">
        <v>3065</v>
      </c>
      <c r="H885" s="356" t="s">
        <v>1295</v>
      </c>
      <c r="I885" s="352"/>
      <c r="J885" s="352"/>
      <c r="K885" s="367">
        <f t="shared" si="30"/>
        <v>0</v>
      </c>
      <c r="L885" s="367">
        <v>0</v>
      </c>
      <c r="M885" s="367"/>
      <c r="N885" s="367">
        <f t="shared" ref="N885:N948" si="31">+O885+P885</f>
        <v>0</v>
      </c>
      <c r="O885" s="367">
        <v>0</v>
      </c>
      <c r="P885" s="367"/>
    </row>
    <row r="886" spans="1:16">
      <c r="A886" s="177">
        <v>355</v>
      </c>
      <c r="B886" s="352">
        <v>200</v>
      </c>
      <c r="C886" s="352">
        <v>206</v>
      </c>
      <c r="D886" s="352">
        <v>0</v>
      </c>
      <c r="E886" s="352">
        <v>0</v>
      </c>
      <c r="F886" s="352">
        <v>0</v>
      </c>
      <c r="G886" s="373" t="s">
        <v>3066</v>
      </c>
      <c r="H886" s="356" t="s">
        <v>1296</v>
      </c>
      <c r="I886" s="352"/>
      <c r="J886" s="352"/>
      <c r="K886" s="367">
        <f t="shared" si="30"/>
        <v>0</v>
      </c>
      <c r="L886" s="367">
        <v>0</v>
      </c>
      <c r="M886" s="367"/>
      <c r="N886" s="367">
        <f t="shared" si="31"/>
        <v>0</v>
      </c>
      <c r="O886" s="367">
        <v>0</v>
      </c>
      <c r="P886" s="367"/>
    </row>
    <row r="887" spans="1:16" ht="25.5">
      <c r="A887" s="177">
        <v>355</v>
      </c>
      <c r="B887" s="352">
        <v>200</v>
      </c>
      <c r="C887" s="352">
        <v>207</v>
      </c>
      <c r="D887" s="352">
        <v>0</v>
      </c>
      <c r="E887" s="352">
        <v>0</v>
      </c>
      <c r="F887" s="352">
        <v>0</v>
      </c>
      <c r="G887" s="373" t="s">
        <v>3067</v>
      </c>
      <c r="H887" s="356" t="s">
        <v>1297</v>
      </c>
      <c r="I887" s="352"/>
      <c r="J887" s="352"/>
      <c r="K887" s="367">
        <f t="shared" ref="K887:K950" si="32">+L887+M887</f>
        <v>0</v>
      </c>
      <c r="L887" s="367">
        <v>0</v>
      </c>
      <c r="M887" s="367"/>
      <c r="N887" s="367">
        <f t="shared" si="31"/>
        <v>0</v>
      </c>
      <c r="O887" s="367">
        <v>0</v>
      </c>
      <c r="P887" s="367"/>
    </row>
    <row r="888" spans="1:16" ht="25.5">
      <c r="A888" s="177">
        <v>355</v>
      </c>
      <c r="B888" s="352">
        <v>200</v>
      </c>
      <c r="C888" s="352">
        <v>208</v>
      </c>
      <c r="D888" s="352">
        <v>0</v>
      </c>
      <c r="E888" s="352">
        <v>0</v>
      </c>
      <c r="F888" s="352">
        <v>0</v>
      </c>
      <c r="G888" s="373" t="s">
        <v>3068</v>
      </c>
      <c r="H888" s="356" t="s">
        <v>1298</v>
      </c>
      <c r="I888" s="352"/>
      <c r="J888" s="352"/>
      <c r="K888" s="367">
        <f t="shared" si="32"/>
        <v>0</v>
      </c>
      <c r="L888" s="367">
        <v>0</v>
      </c>
      <c r="M888" s="367"/>
      <c r="N888" s="367">
        <f t="shared" si="31"/>
        <v>0</v>
      </c>
      <c r="O888" s="367">
        <v>0</v>
      </c>
      <c r="P888" s="367"/>
    </row>
    <row r="889" spans="1:16" ht="25.5">
      <c r="A889" s="177">
        <v>355</v>
      </c>
      <c r="B889" s="352">
        <v>200</v>
      </c>
      <c r="C889" s="352">
        <v>209</v>
      </c>
      <c r="D889" s="352">
        <v>0</v>
      </c>
      <c r="E889" s="352">
        <v>0</v>
      </c>
      <c r="F889" s="352">
        <v>0</v>
      </c>
      <c r="G889" s="373" t="s">
        <v>3069</v>
      </c>
      <c r="H889" s="356" t="s">
        <v>1299</v>
      </c>
      <c r="I889" s="352"/>
      <c r="J889" s="352"/>
      <c r="K889" s="367">
        <f t="shared" si="32"/>
        <v>0</v>
      </c>
      <c r="L889" s="367">
        <v>0</v>
      </c>
      <c r="M889" s="367"/>
      <c r="N889" s="367">
        <f t="shared" si="31"/>
        <v>0</v>
      </c>
      <c r="O889" s="367">
        <v>0</v>
      </c>
      <c r="P889" s="367"/>
    </row>
    <row r="890" spans="1:16" ht="25.5">
      <c r="A890" s="177">
        <v>355</v>
      </c>
      <c r="B890" s="352">
        <v>200</v>
      </c>
      <c r="C890" s="352">
        <v>210</v>
      </c>
      <c r="D890" s="352">
        <v>0</v>
      </c>
      <c r="E890" s="352">
        <v>0</v>
      </c>
      <c r="F890" s="352">
        <v>0</v>
      </c>
      <c r="G890" s="373" t="s">
        <v>3070</v>
      </c>
      <c r="H890" s="356" t="s">
        <v>1300</v>
      </c>
      <c r="I890" s="352"/>
      <c r="J890" s="352"/>
      <c r="K890" s="367">
        <f t="shared" si="32"/>
        <v>0</v>
      </c>
      <c r="L890" s="367">
        <v>0</v>
      </c>
      <c r="M890" s="367"/>
      <c r="N890" s="367">
        <f t="shared" si="31"/>
        <v>0</v>
      </c>
      <c r="O890" s="367">
        <v>0</v>
      </c>
      <c r="P890" s="367"/>
    </row>
    <row r="891" spans="1:16" ht="25.5">
      <c r="A891" s="177">
        <v>355</v>
      </c>
      <c r="B891" s="352">
        <v>200</v>
      </c>
      <c r="C891" s="352">
        <v>211</v>
      </c>
      <c r="D891" s="352">
        <v>0</v>
      </c>
      <c r="E891" s="352">
        <v>0</v>
      </c>
      <c r="F891" s="352">
        <v>0</v>
      </c>
      <c r="G891" s="373" t="s">
        <v>3071</v>
      </c>
      <c r="H891" s="356" t="s">
        <v>1301</v>
      </c>
      <c r="I891" s="352"/>
      <c r="J891" s="352"/>
      <c r="K891" s="367">
        <f t="shared" si="32"/>
        <v>0</v>
      </c>
      <c r="L891" s="367">
        <v>0</v>
      </c>
      <c r="M891" s="367"/>
      <c r="N891" s="367">
        <f t="shared" si="31"/>
        <v>0</v>
      </c>
      <c r="O891" s="367">
        <v>0</v>
      </c>
      <c r="P891" s="367"/>
    </row>
    <row r="892" spans="1:16">
      <c r="A892" s="177">
        <v>355</v>
      </c>
      <c r="B892" s="352">
        <v>200</v>
      </c>
      <c r="C892" s="352">
        <v>300</v>
      </c>
      <c r="D892" s="352">
        <v>0</v>
      </c>
      <c r="E892" s="352">
        <v>0</v>
      </c>
      <c r="F892" s="352">
        <v>0</v>
      </c>
      <c r="G892" s="373" t="s">
        <v>3072</v>
      </c>
      <c r="H892" s="356" t="s">
        <v>1302</v>
      </c>
      <c r="I892" s="352"/>
      <c r="J892" s="352"/>
      <c r="K892" s="367">
        <f t="shared" si="32"/>
        <v>0</v>
      </c>
      <c r="L892" s="367">
        <v>0</v>
      </c>
      <c r="M892" s="367"/>
      <c r="N892" s="367">
        <f t="shared" si="31"/>
        <v>0</v>
      </c>
      <c r="O892" s="367">
        <v>0</v>
      </c>
      <c r="P892" s="367"/>
    </row>
    <row r="893" spans="1:16" ht="25.5">
      <c r="A893" s="177">
        <v>355</v>
      </c>
      <c r="B893" s="352">
        <v>200</v>
      </c>
      <c r="C893" s="352">
        <v>400</v>
      </c>
      <c r="D893" s="352">
        <v>0</v>
      </c>
      <c r="E893" s="352">
        <v>0</v>
      </c>
      <c r="F893" s="352">
        <v>0</v>
      </c>
      <c r="G893" s="373" t="s">
        <v>3073</v>
      </c>
      <c r="H893" s="356" t="s">
        <v>1303</v>
      </c>
      <c r="I893" s="352"/>
      <c r="J893" s="352"/>
      <c r="K893" s="367">
        <f t="shared" si="32"/>
        <v>0</v>
      </c>
      <c r="L893" s="367">
        <v>0</v>
      </c>
      <c r="M893" s="367"/>
      <c r="N893" s="367">
        <f t="shared" si="31"/>
        <v>0</v>
      </c>
      <c r="O893" s="367">
        <v>0</v>
      </c>
      <c r="P893" s="367"/>
    </row>
    <row r="894" spans="1:16" ht="25.5">
      <c r="A894" s="177">
        <v>355</v>
      </c>
      <c r="B894" s="352">
        <v>200</v>
      </c>
      <c r="C894" s="352">
        <v>401</v>
      </c>
      <c r="D894" s="352">
        <v>0</v>
      </c>
      <c r="E894" s="352">
        <v>0</v>
      </c>
      <c r="F894" s="352">
        <v>0</v>
      </c>
      <c r="G894" s="373" t="s">
        <v>3074</v>
      </c>
      <c r="H894" s="356" t="s">
        <v>1304</v>
      </c>
      <c r="I894" s="352"/>
      <c r="J894" s="352"/>
      <c r="K894" s="367">
        <f t="shared" si="32"/>
        <v>0</v>
      </c>
      <c r="L894" s="367">
        <v>0</v>
      </c>
      <c r="M894" s="367"/>
      <c r="N894" s="367">
        <f t="shared" si="31"/>
        <v>0</v>
      </c>
      <c r="O894" s="367">
        <v>0</v>
      </c>
      <c r="P894" s="367"/>
    </row>
    <row r="895" spans="1:16" ht="25.5">
      <c r="A895" s="177">
        <v>355</v>
      </c>
      <c r="B895" s="352">
        <v>200</v>
      </c>
      <c r="C895" s="352">
        <v>402</v>
      </c>
      <c r="D895" s="352">
        <v>0</v>
      </c>
      <c r="E895" s="352">
        <v>0</v>
      </c>
      <c r="F895" s="352">
        <v>0</v>
      </c>
      <c r="G895" s="373" t="s">
        <v>3075</v>
      </c>
      <c r="H895" s="356" t="s">
        <v>1305</v>
      </c>
      <c r="I895" s="352"/>
      <c r="J895" s="352"/>
      <c r="K895" s="367">
        <f t="shared" si="32"/>
        <v>0</v>
      </c>
      <c r="L895" s="367">
        <v>0</v>
      </c>
      <c r="M895" s="367"/>
      <c r="N895" s="367">
        <f t="shared" si="31"/>
        <v>0</v>
      </c>
      <c r="O895" s="367">
        <v>0</v>
      </c>
      <c r="P895" s="367"/>
    </row>
    <row r="896" spans="1:16" ht="25.5">
      <c r="A896" s="177">
        <v>355</v>
      </c>
      <c r="B896" s="352">
        <v>200</v>
      </c>
      <c r="C896" s="352">
        <v>403</v>
      </c>
      <c r="D896" s="352">
        <v>0</v>
      </c>
      <c r="E896" s="352">
        <v>0</v>
      </c>
      <c r="F896" s="352">
        <v>0</v>
      </c>
      <c r="G896" s="373" t="s">
        <v>3076</v>
      </c>
      <c r="H896" s="356" t="s">
        <v>1306</v>
      </c>
      <c r="I896" s="352"/>
      <c r="J896" s="352"/>
      <c r="K896" s="367">
        <f t="shared" si="32"/>
        <v>0</v>
      </c>
      <c r="L896" s="367">
        <v>0</v>
      </c>
      <c r="M896" s="367"/>
      <c r="N896" s="367">
        <f t="shared" si="31"/>
        <v>0</v>
      </c>
      <c r="O896" s="367">
        <v>0</v>
      </c>
      <c r="P896" s="367"/>
    </row>
    <row r="897" spans="1:16" ht="25.5">
      <c r="A897" s="177">
        <v>355</v>
      </c>
      <c r="B897" s="352">
        <v>200</v>
      </c>
      <c r="C897" s="352">
        <v>404</v>
      </c>
      <c r="D897" s="352">
        <v>0</v>
      </c>
      <c r="E897" s="352">
        <v>0</v>
      </c>
      <c r="F897" s="352">
        <v>0</v>
      </c>
      <c r="G897" s="373" t="s">
        <v>3077</v>
      </c>
      <c r="H897" s="356" t="s">
        <v>1307</v>
      </c>
      <c r="I897" s="352"/>
      <c r="J897" s="352"/>
      <c r="K897" s="367">
        <f t="shared" si="32"/>
        <v>0</v>
      </c>
      <c r="L897" s="367">
        <v>0</v>
      </c>
      <c r="M897" s="367"/>
      <c r="N897" s="367">
        <f t="shared" si="31"/>
        <v>0</v>
      </c>
      <c r="O897" s="367">
        <v>0</v>
      </c>
      <c r="P897" s="367"/>
    </row>
    <row r="898" spans="1:16" ht="25.5">
      <c r="A898" s="177">
        <v>355</v>
      </c>
      <c r="B898" s="352">
        <v>200</v>
      </c>
      <c r="C898" s="352">
        <v>405</v>
      </c>
      <c r="D898" s="352">
        <v>0</v>
      </c>
      <c r="E898" s="352">
        <v>0</v>
      </c>
      <c r="F898" s="352">
        <v>0</v>
      </c>
      <c r="G898" s="373" t="s">
        <v>3078</v>
      </c>
      <c r="H898" s="356" t="s">
        <v>1308</v>
      </c>
      <c r="I898" s="352"/>
      <c r="J898" s="352"/>
      <c r="K898" s="367">
        <f t="shared" si="32"/>
        <v>0</v>
      </c>
      <c r="L898" s="367">
        <v>0</v>
      </c>
      <c r="M898" s="367"/>
      <c r="N898" s="367">
        <f t="shared" si="31"/>
        <v>0</v>
      </c>
      <c r="O898" s="367">
        <v>0</v>
      </c>
      <c r="P898" s="367"/>
    </row>
    <row r="899" spans="1:16" ht="25.5">
      <c r="A899" s="177">
        <v>355</v>
      </c>
      <c r="B899" s="352">
        <v>200</v>
      </c>
      <c r="C899" s="352">
        <v>406</v>
      </c>
      <c r="D899" s="352">
        <v>0</v>
      </c>
      <c r="E899" s="352">
        <v>0</v>
      </c>
      <c r="F899" s="352">
        <v>0</v>
      </c>
      <c r="G899" s="373" t="s">
        <v>3079</v>
      </c>
      <c r="H899" s="356" t="s">
        <v>1309</v>
      </c>
      <c r="I899" s="352"/>
      <c r="J899" s="352"/>
      <c r="K899" s="367">
        <f t="shared" si="32"/>
        <v>0</v>
      </c>
      <c r="L899" s="367">
        <v>0</v>
      </c>
      <c r="M899" s="367"/>
      <c r="N899" s="367">
        <f t="shared" si="31"/>
        <v>0</v>
      </c>
      <c r="O899" s="367">
        <v>0</v>
      </c>
      <c r="P899" s="367"/>
    </row>
    <row r="900" spans="1:16" ht="38.25">
      <c r="A900" s="177">
        <v>355</v>
      </c>
      <c r="B900" s="352">
        <v>200</v>
      </c>
      <c r="C900" s="352">
        <v>407</v>
      </c>
      <c r="D900" s="352">
        <v>0</v>
      </c>
      <c r="E900" s="352">
        <v>0</v>
      </c>
      <c r="F900" s="352">
        <v>0</v>
      </c>
      <c r="G900" s="373" t="s">
        <v>3080</v>
      </c>
      <c r="H900" s="356" t="s">
        <v>1310</v>
      </c>
      <c r="I900" s="352"/>
      <c r="J900" s="352"/>
      <c r="K900" s="367">
        <f t="shared" si="32"/>
        <v>0</v>
      </c>
      <c r="L900" s="367">
        <v>0</v>
      </c>
      <c r="M900" s="367"/>
      <c r="N900" s="367">
        <f t="shared" si="31"/>
        <v>0</v>
      </c>
      <c r="O900" s="367">
        <v>0</v>
      </c>
      <c r="P900" s="367"/>
    </row>
    <row r="901" spans="1:16" ht="25.5">
      <c r="A901" s="177">
        <v>355</v>
      </c>
      <c r="B901" s="352">
        <v>200</v>
      </c>
      <c r="C901" s="352">
        <v>408</v>
      </c>
      <c r="D901" s="352">
        <v>0</v>
      </c>
      <c r="E901" s="352">
        <v>0</v>
      </c>
      <c r="F901" s="352">
        <v>0</v>
      </c>
      <c r="G901" s="373" t="s">
        <v>3081</v>
      </c>
      <c r="H901" s="356" t="s">
        <v>1311</v>
      </c>
      <c r="I901" s="352"/>
      <c r="J901" s="352"/>
      <c r="K901" s="367">
        <f t="shared" si="32"/>
        <v>0</v>
      </c>
      <c r="L901" s="367">
        <v>0</v>
      </c>
      <c r="M901" s="367"/>
      <c r="N901" s="367">
        <f t="shared" si="31"/>
        <v>0</v>
      </c>
      <c r="O901" s="367">
        <v>0</v>
      </c>
      <c r="P901" s="367"/>
    </row>
    <row r="902" spans="1:16" ht="25.5">
      <c r="A902" s="177">
        <v>355</v>
      </c>
      <c r="B902" s="352">
        <v>200</v>
      </c>
      <c r="C902" s="352">
        <v>409</v>
      </c>
      <c r="D902" s="352">
        <v>0</v>
      </c>
      <c r="E902" s="352">
        <v>0</v>
      </c>
      <c r="F902" s="352">
        <v>0</v>
      </c>
      <c r="G902" s="373" t="s">
        <v>3082</v>
      </c>
      <c r="H902" s="356" t="s">
        <v>1312</v>
      </c>
      <c r="I902" s="352"/>
      <c r="J902" s="352"/>
      <c r="K902" s="367">
        <f t="shared" si="32"/>
        <v>0</v>
      </c>
      <c r="L902" s="367">
        <v>0</v>
      </c>
      <c r="M902" s="367"/>
      <c r="N902" s="367">
        <f t="shared" si="31"/>
        <v>0</v>
      </c>
      <c r="O902" s="367">
        <v>0</v>
      </c>
      <c r="P902" s="367"/>
    </row>
    <row r="903" spans="1:16" ht="25.5">
      <c r="A903" s="177">
        <v>355</v>
      </c>
      <c r="B903" s="352">
        <v>200</v>
      </c>
      <c r="C903" s="352">
        <v>410</v>
      </c>
      <c r="D903" s="352">
        <v>0</v>
      </c>
      <c r="E903" s="352">
        <v>0</v>
      </c>
      <c r="F903" s="352">
        <v>0</v>
      </c>
      <c r="G903" s="373" t="s">
        <v>3083</v>
      </c>
      <c r="H903" s="356" t="s">
        <v>1313</v>
      </c>
      <c r="I903" s="352"/>
      <c r="J903" s="352"/>
      <c r="K903" s="367">
        <f t="shared" si="32"/>
        <v>0</v>
      </c>
      <c r="L903" s="367">
        <v>0</v>
      </c>
      <c r="M903" s="367"/>
      <c r="N903" s="367">
        <f t="shared" si="31"/>
        <v>0</v>
      </c>
      <c r="O903" s="367">
        <v>0</v>
      </c>
      <c r="P903" s="367"/>
    </row>
    <row r="904" spans="1:16" ht="25.5">
      <c r="A904" s="177">
        <v>355</v>
      </c>
      <c r="B904" s="352">
        <v>200</v>
      </c>
      <c r="C904" s="352">
        <v>411</v>
      </c>
      <c r="D904" s="352">
        <v>0</v>
      </c>
      <c r="E904" s="352">
        <v>0</v>
      </c>
      <c r="F904" s="352">
        <v>0</v>
      </c>
      <c r="G904" s="373" t="s">
        <v>3084</v>
      </c>
      <c r="H904" s="356" t="s">
        <v>1314</v>
      </c>
      <c r="I904" s="352"/>
      <c r="J904" s="352"/>
      <c r="K904" s="367">
        <f t="shared" si="32"/>
        <v>0</v>
      </c>
      <c r="L904" s="367">
        <v>0</v>
      </c>
      <c r="M904" s="367"/>
      <c r="N904" s="367">
        <f t="shared" si="31"/>
        <v>0</v>
      </c>
      <c r="O904" s="367">
        <v>0</v>
      </c>
      <c r="P904" s="367"/>
    </row>
    <row r="905" spans="1:16" ht="25.5">
      <c r="A905" s="177">
        <v>355</v>
      </c>
      <c r="B905" s="352">
        <v>200</v>
      </c>
      <c r="C905" s="352">
        <v>412</v>
      </c>
      <c r="D905" s="352">
        <v>0</v>
      </c>
      <c r="E905" s="352">
        <v>0</v>
      </c>
      <c r="F905" s="352">
        <v>0</v>
      </c>
      <c r="G905" s="373" t="s">
        <v>3085</v>
      </c>
      <c r="H905" s="356" t="s">
        <v>1315</v>
      </c>
      <c r="I905" s="352"/>
      <c r="J905" s="352"/>
      <c r="K905" s="367">
        <f t="shared" si="32"/>
        <v>0</v>
      </c>
      <c r="L905" s="367">
        <v>0</v>
      </c>
      <c r="M905" s="367"/>
      <c r="N905" s="367">
        <f t="shared" si="31"/>
        <v>0</v>
      </c>
      <c r="O905" s="367">
        <v>0</v>
      </c>
      <c r="P905" s="367"/>
    </row>
    <row r="906" spans="1:16" ht="25.5">
      <c r="A906" s="177">
        <v>355</v>
      </c>
      <c r="B906" s="352">
        <v>200</v>
      </c>
      <c r="C906" s="352">
        <v>413</v>
      </c>
      <c r="D906" s="352">
        <v>0</v>
      </c>
      <c r="E906" s="352">
        <v>0</v>
      </c>
      <c r="F906" s="352">
        <v>0</v>
      </c>
      <c r="G906" s="373" t="s">
        <v>3086</v>
      </c>
      <c r="H906" s="356" t="s">
        <v>1316</v>
      </c>
      <c r="I906" s="352"/>
      <c r="J906" s="352"/>
      <c r="K906" s="367">
        <f t="shared" si="32"/>
        <v>0</v>
      </c>
      <c r="L906" s="367">
        <v>0</v>
      </c>
      <c r="M906" s="367"/>
      <c r="N906" s="367">
        <f t="shared" si="31"/>
        <v>0</v>
      </c>
      <c r="O906" s="367">
        <v>0</v>
      </c>
      <c r="P906" s="367"/>
    </row>
    <row r="907" spans="1:16" ht="38.25">
      <c r="A907" s="177">
        <v>355</v>
      </c>
      <c r="B907" s="352">
        <v>200</v>
      </c>
      <c r="C907" s="352">
        <v>414</v>
      </c>
      <c r="D907" s="352">
        <v>0</v>
      </c>
      <c r="E907" s="352">
        <v>0</v>
      </c>
      <c r="F907" s="352">
        <v>0</v>
      </c>
      <c r="G907" s="373" t="s">
        <v>3087</v>
      </c>
      <c r="H907" s="356" t="s">
        <v>1317</v>
      </c>
      <c r="I907" s="352"/>
      <c r="J907" s="352"/>
      <c r="K907" s="367">
        <f t="shared" si="32"/>
        <v>0</v>
      </c>
      <c r="L907" s="367">
        <v>0</v>
      </c>
      <c r="M907" s="367"/>
      <c r="N907" s="367">
        <f t="shared" si="31"/>
        <v>0</v>
      </c>
      <c r="O907" s="367">
        <v>0</v>
      </c>
      <c r="P907" s="367"/>
    </row>
    <row r="908" spans="1:16">
      <c r="A908" s="177">
        <v>355</v>
      </c>
      <c r="B908" s="352">
        <v>200</v>
      </c>
      <c r="C908" s="352">
        <v>415</v>
      </c>
      <c r="D908" s="352">
        <v>0</v>
      </c>
      <c r="E908" s="352">
        <v>0</v>
      </c>
      <c r="F908" s="352">
        <v>0</v>
      </c>
      <c r="G908" s="373" t="s">
        <v>3088</v>
      </c>
      <c r="H908" s="356" t="s">
        <v>1318</v>
      </c>
      <c r="I908" s="352"/>
      <c r="J908" s="352"/>
      <c r="K908" s="367">
        <f t="shared" si="32"/>
        <v>0</v>
      </c>
      <c r="L908" s="367">
        <v>0</v>
      </c>
      <c r="M908" s="367"/>
      <c r="N908" s="367">
        <f t="shared" si="31"/>
        <v>0</v>
      </c>
      <c r="O908" s="367">
        <v>0</v>
      </c>
      <c r="P908" s="367"/>
    </row>
    <row r="909" spans="1:16" ht="25.5">
      <c r="A909" s="177">
        <v>355</v>
      </c>
      <c r="B909" s="352">
        <v>200</v>
      </c>
      <c r="C909" s="352">
        <v>602</v>
      </c>
      <c r="D909" s="352">
        <v>0</v>
      </c>
      <c r="E909" s="352">
        <v>0</v>
      </c>
      <c r="F909" s="352">
        <v>0</v>
      </c>
      <c r="G909" s="373" t="s">
        <v>3089</v>
      </c>
      <c r="H909" s="356" t="s">
        <v>1319</v>
      </c>
      <c r="I909" s="352"/>
      <c r="J909" s="352"/>
      <c r="K909" s="367">
        <f t="shared" si="32"/>
        <v>0</v>
      </c>
      <c r="L909" s="367">
        <v>0</v>
      </c>
      <c r="M909" s="367"/>
      <c r="N909" s="367">
        <f t="shared" si="31"/>
        <v>0</v>
      </c>
      <c r="O909" s="367">
        <v>0</v>
      </c>
      <c r="P909" s="367"/>
    </row>
    <row r="910" spans="1:16">
      <c r="A910" s="177">
        <v>355</v>
      </c>
      <c r="B910" s="352">
        <v>200</v>
      </c>
      <c r="C910" s="352">
        <v>603</v>
      </c>
      <c r="D910" s="352">
        <v>0</v>
      </c>
      <c r="E910" s="352">
        <v>0</v>
      </c>
      <c r="F910" s="352">
        <v>0</v>
      </c>
      <c r="G910" s="373" t="s">
        <v>3090</v>
      </c>
      <c r="H910" s="356" t="s">
        <v>1320</v>
      </c>
      <c r="I910" s="352"/>
      <c r="J910" s="352"/>
      <c r="K910" s="367">
        <f t="shared" si="32"/>
        <v>0</v>
      </c>
      <c r="L910" s="367">
        <v>0</v>
      </c>
      <c r="M910" s="367"/>
      <c r="N910" s="367">
        <f t="shared" si="31"/>
        <v>0</v>
      </c>
      <c r="O910" s="367">
        <v>0</v>
      </c>
      <c r="P910" s="367"/>
    </row>
    <row r="911" spans="1:16">
      <c r="A911" s="177">
        <v>355</v>
      </c>
      <c r="B911" s="352">
        <v>200</v>
      </c>
      <c r="C911" s="352">
        <v>700</v>
      </c>
      <c r="D911" s="352">
        <v>0</v>
      </c>
      <c r="E911" s="352">
        <v>0</v>
      </c>
      <c r="F911" s="352">
        <v>0</v>
      </c>
      <c r="G911" s="373" t="s">
        <v>3091</v>
      </c>
      <c r="H911" s="356" t="s">
        <v>1321</v>
      </c>
      <c r="I911" s="352"/>
      <c r="J911" s="352"/>
      <c r="K911" s="367">
        <f t="shared" si="32"/>
        <v>0</v>
      </c>
      <c r="L911" s="367">
        <v>0</v>
      </c>
      <c r="M911" s="367"/>
      <c r="N911" s="367">
        <f t="shared" si="31"/>
        <v>0</v>
      </c>
      <c r="O911" s="367">
        <v>0</v>
      </c>
      <c r="P911" s="367"/>
    </row>
    <row r="912" spans="1:16">
      <c r="A912" s="177">
        <v>355</v>
      </c>
      <c r="B912" s="352">
        <v>200</v>
      </c>
      <c r="C912" s="352">
        <v>701</v>
      </c>
      <c r="D912" s="352">
        <v>0</v>
      </c>
      <c r="E912" s="352">
        <v>0</v>
      </c>
      <c r="F912" s="352">
        <v>0</v>
      </c>
      <c r="G912" s="373" t="s">
        <v>3092</v>
      </c>
      <c r="H912" s="356" t="s">
        <v>1322</v>
      </c>
      <c r="I912" s="352"/>
      <c r="J912" s="352"/>
      <c r="K912" s="367">
        <f t="shared" si="32"/>
        <v>0</v>
      </c>
      <c r="L912" s="367">
        <v>0</v>
      </c>
      <c r="M912" s="367"/>
      <c r="N912" s="367">
        <f t="shared" si="31"/>
        <v>0</v>
      </c>
      <c r="O912" s="367">
        <v>0</v>
      </c>
      <c r="P912" s="367"/>
    </row>
    <row r="913" spans="1:16">
      <c r="A913" s="177">
        <v>355</v>
      </c>
      <c r="B913" s="352">
        <v>200</v>
      </c>
      <c r="C913" s="352">
        <v>702</v>
      </c>
      <c r="D913" s="352">
        <v>0</v>
      </c>
      <c r="E913" s="352">
        <v>0</v>
      </c>
      <c r="F913" s="352">
        <v>0</v>
      </c>
      <c r="G913" s="373" t="s">
        <v>3093</v>
      </c>
      <c r="H913" s="356" t="s">
        <v>1323</v>
      </c>
      <c r="I913" s="352"/>
      <c r="J913" s="352"/>
      <c r="K913" s="367">
        <f t="shared" si="32"/>
        <v>0</v>
      </c>
      <c r="L913" s="367">
        <v>0</v>
      </c>
      <c r="M913" s="367"/>
      <c r="N913" s="367">
        <f t="shared" si="31"/>
        <v>0</v>
      </c>
      <c r="O913" s="367">
        <v>0</v>
      </c>
      <c r="P913" s="367"/>
    </row>
    <row r="914" spans="1:16">
      <c r="A914" s="177">
        <v>355</v>
      </c>
      <c r="B914" s="352">
        <v>200</v>
      </c>
      <c r="C914" s="352">
        <v>900</v>
      </c>
      <c r="D914" s="352">
        <v>0</v>
      </c>
      <c r="E914" s="352">
        <v>0</v>
      </c>
      <c r="F914" s="352">
        <v>0</v>
      </c>
      <c r="G914" s="373" t="s">
        <v>3094</v>
      </c>
      <c r="H914" s="356" t="s">
        <v>1324</v>
      </c>
      <c r="I914" s="352"/>
      <c r="J914" s="352"/>
      <c r="K914" s="367">
        <f t="shared" si="32"/>
        <v>0</v>
      </c>
      <c r="L914" s="367">
        <v>0</v>
      </c>
      <c r="M914" s="367"/>
      <c r="N914" s="367">
        <f t="shared" si="31"/>
        <v>0</v>
      </c>
      <c r="O914" s="367">
        <v>0</v>
      </c>
      <c r="P914" s="367"/>
    </row>
    <row r="915" spans="1:16">
      <c r="A915" s="177">
        <v>355</v>
      </c>
      <c r="B915" s="352">
        <v>200</v>
      </c>
      <c r="C915" s="352">
        <v>901</v>
      </c>
      <c r="D915" s="352">
        <v>0</v>
      </c>
      <c r="E915" s="352">
        <v>0</v>
      </c>
      <c r="F915" s="352">
        <v>0</v>
      </c>
      <c r="G915" s="373" t="s">
        <v>3095</v>
      </c>
      <c r="H915" s="356" t="s">
        <v>1325</v>
      </c>
      <c r="I915" s="352"/>
      <c r="J915" s="352"/>
      <c r="K915" s="367">
        <f t="shared" si="32"/>
        <v>0</v>
      </c>
      <c r="L915" s="367">
        <v>0</v>
      </c>
      <c r="M915" s="367"/>
      <c r="N915" s="367">
        <f t="shared" si="31"/>
        <v>0</v>
      </c>
      <c r="O915" s="367">
        <v>0</v>
      </c>
      <c r="P915" s="367"/>
    </row>
    <row r="916" spans="1:16">
      <c r="A916" s="177">
        <v>355</v>
      </c>
      <c r="B916" s="352">
        <v>200</v>
      </c>
      <c r="C916" s="352">
        <v>902</v>
      </c>
      <c r="D916" s="352">
        <v>0</v>
      </c>
      <c r="E916" s="352">
        <v>0</v>
      </c>
      <c r="F916" s="352">
        <v>0</v>
      </c>
      <c r="G916" s="373" t="s">
        <v>3096</v>
      </c>
      <c r="H916" s="356" t="s">
        <v>1326</v>
      </c>
      <c r="I916" s="352"/>
      <c r="J916" s="352"/>
      <c r="K916" s="367">
        <f t="shared" si="32"/>
        <v>0</v>
      </c>
      <c r="L916" s="367">
        <v>0</v>
      </c>
      <c r="M916" s="367"/>
      <c r="N916" s="367">
        <f t="shared" si="31"/>
        <v>0</v>
      </c>
      <c r="O916" s="367">
        <v>0</v>
      </c>
      <c r="P916" s="367"/>
    </row>
    <row r="917" spans="1:16" ht="25.5">
      <c r="A917" s="177">
        <v>355</v>
      </c>
      <c r="B917" s="352">
        <v>200</v>
      </c>
      <c r="C917" s="352">
        <v>903</v>
      </c>
      <c r="D917" s="352">
        <v>0</v>
      </c>
      <c r="E917" s="352">
        <v>0</v>
      </c>
      <c r="F917" s="352">
        <v>0</v>
      </c>
      <c r="G917" s="373" t="s">
        <v>3097</v>
      </c>
      <c r="H917" s="356" t="s">
        <v>1327</v>
      </c>
      <c r="I917" s="352"/>
      <c r="J917" s="352"/>
      <c r="K917" s="367">
        <f t="shared" si="32"/>
        <v>0</v>
      </c>
      <c r="L917" s="367">
        <v>0</v>
      </c>
      <c r="M917" s="367"/>
      <c r="N917" s="367">
        <f t="shared" si="31"/>
        <v>0</v>
      </c>
      <c r="O917" s="367">
        <v>0</v>
      </c>
      <c r="P917" s="367"/>
    </row>
    <row r="918" spans="1:16">
      <c r="A918" s="177">
        <v>355</v>
      </c>
      <c r="B918" s="352">
        <v>200</v>
      </c>
      <c r="C918" s="352">
        <v>990</v>
      </c>
      <c r="D918" s="352">
        <v>0</v>
      </c>
      <c r="E918" s="352">
        <v>0</v>
      </c>
      <c r="F918" s="352">
        <v>0</v>
      </c>
      <c r="G918" s="373" t="s">
        <v>3098</v>
      </c>
      <c r="H918" s="356" t="s">
        <v>1328</v>
      </c>
      <c r="I918" s="352"/>
      <c r="J918" s="352"/>
      <c r="K918" s="367">
        <f t="shared" si="32"/>
        <v>0</v>
      </c>
      <c r="L918" s="367">
        <v>0</v>
      </c>
      <c r="M918" s="367"/>
      <c r="N918" s="367">
        <f t="shared" si="31"/>
        <v>0</v>
      </c>
      <c r="O918" s="367">
        <v>0</v>
      </c>
      <c r="P918" s="367"/>
    </row>
    <row r="919" spans="1:16">
      <c r="A919" s="436">
        <v>360</v>
      </c>
      <c r="B919" s="437">
        <v>0</v>
      </c>
      <c r="C919" s="437">
        <v>0</v>
      </c>
      <c r="D919" s="437">
        <v>0</v>
      </c>
      <c r="E919" s="437">
        <v>0</v>
      </c>
      <c r="F919" s="437">
        <v>0</v>
      </c>
      <c r="G919" s="365">
        <v>360</v>
      </c>
      <c r="H919" s="365" t="s">
        <v>74</v>
      </c>
      <c r="I919" s="55" t="s">
        <v>1329</v>
      </c>
      <c r="J919" s="55"/>
      <c r="K919" s="361">
        <f t="shared" si="32"/>
        <v>0</v>
      </c>
      <c r="L919" s="361">
        <v>0</v>
      </c>
      <c r="M919" s="361"/>
      <c r="N919" s="361">
        <f t="shared" si="31"/>
        <v>0</v>
      </c>
      <c r="O919" s="361">
        <v>0</v>
      </c>
      <c r="P919" s="361"/>
    </row>
    <row r="920" spans="1:16">
      <c r="A920" s="177">
        <v>360</v>
      </c>
      <c r="B920" s="352">
        <v>100</v>
      </c>
      <c r="C920" s="352">
        <v>0</v>
      </c>
      <c r="D920" s="352">
        <v>0</v>
      </c>
      <c r="E920" s="352">
        <v>0</v>
      </c>
      <c r="F920" s="352">
        <v>0</v>
      </c>
      <c r="G920" s="356" t="s">
        <v>3099</v>
      </c>
      <c r="H920" s="356" t="s">
        <v>1330</v>
      </c>
      <c r="I920" s="352" t="s">
        <v>1331</v>
      </c>
      <c r="J920" s="351"/>
      <c r="K920" s="361">
        <f t="shared" si="32"/>
        <v>0</v>
      </c>
      <c r="L920" s="361">
        <v>0</v>
      </c>
      <c r="M920" s="361"/>
      <c r="N920" s="361">
        <f t="shared" si="31"/>
        <v>0</v>
      </c>
      <c r="O920" s="361">
        <v>0</v>
      </c>
      <c r="P920" s="361"/>
    </row>
    <row r="921" spans="1:16">
      <c r="A921" s="177">
        <v>360</v>
      </c>
      <c r="B921" s="352">
        <v>100</v>
      </c>
      <c r="C921" s="352">
        <v>10</v>
      </c>
      <c r="D921" s="352">
        <v>0</v>
      </c>
      <c r="E921" s="352">
        <v>0</v>
      </c>
      <c r="F921" s="352">
        <v>0</v>
      </c>
      <c r="G921" s="356" t="s">
        <v>3100</v>
      </c>
      <c r="H921" s="356" t="s">
        <v>540</v>
      </c>
      <c r="I921" s="352" t="s">
        <v>1332</v>
      </c>
      <c r="J921" s="352"/>
      <c r="K921" s="360">
        <f t="shared" si="32"/>
        <v>0</v>
      </c>
      <c r="L921" s="360">
        <v>0</v>
      </c>
      <c r="M921" s="360"/>
      <c r="N921" s="360">
        <f t="shared" si="31"/>
        <v>0</v>
      </c>
      <c r="O921" s="360">
        <v>0</v>
      </c>
      <c r="P921" s="360"/>
    </row>
    <row r="922" spans="1:16">
      <c r="A922" s="177">
        <v>360</v>
      </c>
      <c r="B922" s="352">
        <v>100</v>
      </c>
      <c r="C922" s="352">
        <v>20</v>
      </c>
      <c r="D922" s="352">
        <v>0</v>
      </c>
      <c r="E922" s="352">
        <v>0</v>
      </c>
      <c r="F922" s="352">
        <v>0</v>
      </c>
      <c r="G922" s="356" t="s">
        <v>3101</v>
      </c>
      <c r="H922" s="356" t="s">
        <v>557</v>
      </c>
      <c r="I922" s="352" t="s">
        <v>1333</v>
      </c>
      <c r="J922" s="352"/>
      <c r="K922" s="360">
        <f t="shared" si="32"/>
        <v>0</v>
      </c>
      <c r="L922" s="360">
        <v>0</v>
      </c>
      <c r="M922" s="360"/>
      <c r="N922" s="360">
        <f t="shared" si="31"/>
        <v>0</v>
      </c>
      <c r="O922" s="360">
        <v>0</v>
      </c>
      <c r="P922" s="360"/>
    </row>
    <row r="923" spans="1:16">
      <c r="A923" s="177">
        <v>360</v>
      </c>
      <c r="B923" s="352">
        <v>100</v>
      </c>
      <c r="C923" s="352">
        <v>30</v>
      </c>
      <c r="D923" s="352">
        <v>0</v>
      </c>
      <c r="E923" s="352">
        <v>0</v>
      </c>
      <c r="F923" s="352">
        <v>0</v>
      </c>
      <c r="G923" s="356" t="s">
        <v>3102</v>
      </c>
      <c r="H923" s="356" t="s">
        <v>565</v>
      </c>
      <c r="I923" s="352" t="s">
        <v>1334</v>
      </c>
      <c r="J923" s="352"/>
      <c r="K923" s="360">
        <f t="shared" si="32"/>
        <v>0</v>
      </c>
      <c r="L923" s="360">
        <v>0</v>
      </c>
      <c r="M923" s="360"/>
      <c r="N923" s="360">
        <f t="shared" si="31"/>
        <v>0</v>
      </c>
      <c r="O923" s="360">
        <v>0</v>
      </c>
      <c r="P923" s="360"/>
    </row>
    <row r="924" spans="1:16">
      <c r="A924" s="177">
        <v>360</v>
      </c>
      <c r="B924" s="352">
        <v>100</v>
      </c>
      <c r="C924" s="352">
        <v>40</v>
      </c>
      <c r="D924" s="352">
        <v>0</v>
      </c>
      <c r="E924" s="352">
        <v>0</v>
      </c>
      <c r="F924" s="352">
        <v>0</v>
      </c>
      <c r="G924" s="356" t="s">
        <v>3103</v>
      </c>
      <c r="H924" s="356" t="s">
        <v>573</v>
      </c>
      <c r="I924" s="352" t="s">
        <v>1335</v>
      </c>
      <c r="J924" s="352"/>
      <c r="K924" s="360">
        <f t="shared" si="32"/>
        <v>0</v>
      </c>
      <c r="L924" s="360">
        <v>0</v>
      </c>
      <c r="M924" s="360"/>
      <c r="N924" s="360">
        <f t="shared" si="31"/>
        <v>0</v>
      </c>
      <c r="O924" s="360">
        <v>0</v>
      </c>
      <c r="P924" s="360"/>
    </row>
    <row r="925" spans="1:16">
      <c r="A925" s="177">
        <v>360</v>
      </c>
      <c r="B925" s="352">
        <v>100</v>
      </c>
      <c r="C925" s="352">
        <v>50</v>
      </c>
      <c r="D925" s="352">
        <v>0</v>
      </c>
      <c r="E925" s="352">
        <v>0</v>
      </c>
      <c r="F925" s="352">
        <v>0</v>
      </c>
      <c r="G925" s="356" t="s">
        <v>3104</v>
      </c>
      <c r="H925" s="356" t="s">
        <v>575</v>
      </c>
      <c r="I925" s="352" t="s">
        <v>1336</v>
      </c>
      <c r="J925" s="352"/>
      <c r="K925" s="360">
        <f t="shared" si="32"/>
        <v>0</v>
      </c>
      <c r="L925" s="360">
        <v>0</v>
      </c>
      <c r="M925" s="360"/>
      <c r="N925" s="360">
        <f t="shared" si="31"/>
        <v>0</v>
      </c>
      <c r="O925" s="360">
        <v>0</v>
      </c>
      <c r="P925" s="360"/>
    </row>
    <row r="926" spans="1:16">
      <c r="A926" s="177">
        <v>360</v>
      </c>
      <c r="B926" s="352">
        <v>100</v>
      </c>
      <c r="C926" s="352">
        <v>60</v>
      </c>
      <c r="D926" s="352">
        <v>0</v>
      </c>
      <c r="E926" s="352">
        <v>0</v>
      </c>
      <c r="F926" s="352">
        <v>0</v>
      </c>
      <c r="G926" s="356" t="s">
        <v>3105</v>
      </c>
      <c r="H926" s="356" t="s">
        <v>577</v>
      </c>
      <c r="I926" s="352" t="s">
        <v>1337</v>
      </c>
      <c r="J926" s="352"/>
      <c r="K926" s="360">
        <f t="shared" si="32"/>
        <v>0</v>
      </c>
      <c r="L926" s="360">
        <v>0</v>
      </c>
      <c r="M926" s="360"/>
      <c r="N926" s="360">
        <f t="shared" si="31"/>
        <v>0</v>
      </c>
      <c r="O926" s="360">
        <v>0</v>
      </c>
      <c r="P926" s="360"/>
    </row>
    <row r="927" spans="1:16">
      <c r="A927" s="177">
        <v>360</v>
      </c>
      <c r="B927" s="352">
        <v>100</v>
      </c>
      <c r="C927" s="352">
        <v>70</v>
      </c>
      <c r="D927" s="352">
        <v>0</v>
      </c>
      <c r="E927" s="352">
        <v>0</v>
      </c>
      <c r="F927" s="352">
        <v>0</v>
      </c>
      <c r="G927" s="356" t="s">
        <v>3106</v>
      </c>
      <c r="H927" s="356" t="s">
        <v>579</v>
      </c>
      <c r="I927" s="352" t="s">
        <v>1338</v>
      </c>
      <c r="J927" s="352"/>
      <c r="K927" s="360">
        <f t="shared" si="32"/>
        <v>0</v>
      </c>
      <c r="L927" s="360">
        <v>0</v>
      </c>
      <c r="M927" s="360"/>
      <c r="N927" s="360">
        <f t="shared" si="31"/>
        <v>0</v>
      </c>
      <c r="O927" s="360">
        <v>0</v>
      </c>
      <c r="P927" s="360"/>
    </row>
    <row r="928" spans="1:16">
      <c r="A928" s="177">
        <v>360</v>
      </c>
      <c r="B928" s="352">
        <v>100</v>
      </c>
      <c r="C928" s="352">
        <v>80</v>
      </c>
      <c r="D928" s="352">
        <v>0</v>
      </c>
      <c r="E928" s="352">
        <v>0</v>
      </c>
      <c r="F928" s="352">
        <v>0</v>
      </c>
      <c r="G928" s="356" t="s">
        <v>3107</v>
      </c>
      <c r="H928" s="356" t="s">
        <v>591</v>
      </c>
      <c r="I928" s="352" t="s">
        <v>1339</v>
      </c>
      <c r="J928" s="352"/>
      <c r="K928" s="360">
        <f t="shared" si="32"/>
        <v>0</v>
      </c>
      <c r="L928" s="360">
        <v>0</v>
      </c>
      <c r="M928" s="360"/>
      <c r="N928" s="360">
        <f t="shared" si="31"/>
        <v>0</v>
      </c>
      <c r="O928" s="360">
        <v>0</v>
      </c>
      <c r="P928" s="360"/>
    </row>
    <row r="929" spans="1:16">
      <c r="A929" s="177">
        <v>360</v>
      </c>
      <c r="B929" s="352">
        <v>200</v>
      </c>
      <c r="C929" s="352">
        <v>0</v>
      </c>
      <c r="D929" s="352">
        <v>0</v>
      </c>
      <c r="E929" s="352">
        <v>0</v>
      </c>
      <c r="F929" s="352">
        <v>0</v>
      </c>
      <c r="G929" s="356" t="s">
        <v>3108</v>
      </c>
      <c r="H929" s="356" t="s">
        <v>1340</v>
      </c>
      <c r="I929" s="352" t="s">
        <v>1341</v>
      </c>
      <c r="J929" s="351"/>
      <c r="K929" s="361">
        <f t="shared" si="32"/>
        <v>0</v>
      </c>
      <c r="L929" s="361">
        <v>0</v>
      </c>
      <c r="M929" s="361"/>
      <c r="N929" s="361">
        <f t="shared" si="31"/>
        <v>0</v>
      </c>
      <c r="O929" s="361">
        <v>0</v>
      </c>
      <c r="P929" s="361"/>
    </row>
    <row r="930" spans="1:16">
      <c r="A930" s="177">
        <v>360</v>
      </c>
      <c r="B930" s="352">
        <v>200</v>
      </c>
      <c r="C930" s="352">
        <v>10</v>
      </c>
      <c r="D930" s="351">
        <v>0</v>
      </c>
      <c r="E930" s="351">
        <v>0</v>
      </c>
      <c r="F930" s="351">
        <v>0</v>
      </c>
      <c r="G930" s="371" t="s">
        <v>3109</v>
      </c>
      <c r="H930" s="371" t="s">
        <v>595</v>
      </c>
      <c r="I930" s="352" t="s">
        <v>1342</v>
      </c>
      <c r="J930" s="351"/>
      <c r="K930" s="362">
        <f t="shared" si="32"/>
        <v>0</v>
      </c>
      <c r="L930" s="362">
        <v>0</v>
      </c>
      <c r="M930" s="362"/>
      <c r="N930" s="362">
        <f t="shared" si="31"/>
        <v>0</v>
      </c>
      <c r="O930" s="362">
        <v>0</v>
      </c>
      <c r="P930" s="362"/>
    </row>
    <row r="931" spans="1:16" ht="25.5">
      <c r="A931" s="177">
        <v>360</v>
      </c>
      <c r="B931" s="352">
        <v>200</v>
      </c>
      <c r="C931" s="352">
        <v>20</v>
      </c>
      <c r="D931" s="351">
        <v>0</v>
      </c>
      <c r="E931" s="351">
        <v>0</v>
      </c>
      <c r="F931" s="351">
        <v>0</v>
      </c>
      <c r="G931" s="371" t="s">
        <v>3110</v>
      </c>
      <c r="H931" s="371" t="s">
        <v>597</v>
      </c>
      <c r="I931" s="352" t="s">
        <v>1343</v>
      </c>
      <c r="J931" s="351"/>
      <c r="K931" s="362">
        <f t="shared" si="32"/>
        <v>0</v>
      </c>
      <c r="L931" s="362">
        <v>0</v>
      </c>
      <c r="M931" s="362"/>
      <c r="N931" s="362">
        <f t="shared" si="31"/>
        <v>0</v>
      </c>
      <c r="O931" s="362">
        <v>0</v>
      </c>
      <c r="P931" s="362"/>
    </row>
    <row r="932" spans="1:16">
      <c r="A932" s="177">
        <v>360</v>
      </c>
      <c r="B932" s="352">
        <v>200</v>
      </c>
      <c r="C932" s="352">
        <v>30</v>
      </c>
      <c r="D932" s="351">
        <v>0</v>
      </c>
      <c r="E932" s="351">
        <v>0</v>
      </c>
      <c r="F932" s="351">
        <v>0</v>
      </c>
      <c r="G932" s="371" t="s">
        <v>3111</v>
      </c>
      <c r="H932" s="371" t="s">
        <v>599</v>
      </c>
      <c r="I932" s="352" t="s">
        <v>1344</v>
      </c>
      <c r="J932" s="351"/>
      <c r="K932" s="362">
        <f t="shared" si="32"/>
        <v>0</v>
      </c>
      <c r="L932" s="362">
        <v>0</v>
      </c>
      <c r="M932" s="362"/>
      <c r="N932" s="362">
        <f t="shared" si="31"/>
        <v>0</v>
      </c>
      <c r="O932" s="362">
        <v>0</v>
      </c>
      <c r="P932" s="362"/>
    </row>
    <row r="933" spans="1:16">
      <c r="A933" s="177">
        <v>360</v>
      </c>
      <c r="B933" s="352">
        <v>200</v>
      </c>
      <c r="C933" s="352">
        <v>40</v>
      </c>
      <c r="D933" s="351">
        <v>0</v>
      </c>
      <c r="E933" s="351">
        <v>0</v>
      </c>
      <c r="F933" s="351">
        <v>0</v>
      </c>
      <c r="G933" s="371" t="s">
        <v>3112</v>
      </c>
      <c r="H933" s="371" t="s">
        <v>601</v>
      </c>
      <c r="I933" s="352" t="s">
        <v>1345</v>
      </c>
      <c r="J933" s="351"/>
      <c r="K933" s="362">
        <f t="shared" si="32"/>
        <v>0</v>
      </c>
      <c r="L933" s="362">
        <v>0</v>
      </c>
      <c r="M933" s="362"/>
      <c r="N933" s="362">
        <f t="shared" si="31"/>
        <v>0</v>
      </c>
      <c r="O933" s="362">
        <v>0</v>
      </c>
      <c r="P933" s="362"/>
    </row>
    <row r="934" spans="1:16">
      <c r="A934" s="177">
        <v>360</v>
      </c>
      <c r="B934" s="352">
        <v>200</v>
      </c>
      <c r="C934" s="352">
        <v>50</v>
      </c>
      <c r="D934" s="351">
        <v>0</v>
      </c>
      <c r="E934" s="351">
        <v>0</v>
      </c>
      <c r="F934" s="351">
        <v>0</v>
      </c>
      <c r="G934" s="371" t="s">
        <v>3113</v>
      </c>
      <c r="H934" s="371" t="s">
        <v>606</v>
      </c>
      <c r="I934" s="352" t="s">
        <v>1346</v>
      </c>
      <c r="J934" s="351"/>
      <c r="K934" s="362">
        <f t="shared" si="32"/>
        <v>0</v>
      </c>
      <c r="L934" s="362">
        <v>0</v>
      </c>
      <c r="M934" s="362"/>
      <c r="N934" s="362">
        <f t="shared" si="31"/>
        <v>0</v>
      </c>
      <c r="O934" s="362">
        <v>0</v>
      </c>
      <c r="P934" s="362"/>
    </row>
    <row r="935" spans="1:16">
      <c r="A935" s="177">
        <v>360</v>
      </c>
      <c r="B935" s="352">
        <v>200</v>
      </c>
      <c r="C935" s="352">
        <v>60</v>
      </c>
      <c r="D935" s="351">
        <v>0</v>
      </c>
      <c r="E935" s="351">
        <v>0</v>
      </c>
      <c r="F935" s="351">
        <v>0</v>
      </c>
      <c r="G935" s="371" t="s">
        <v>3114</v>
      </c>
      <c r="H935" s="371" t="s">
        <v>2110</v>
      </c>
      <c r="I935" s="352" t="s">
        <v>1347</v>
      </c>
      <c r="J935" s="351"/>
      <c r="K935" s="362">
        <f t="shared" si="32"/>
        <v>0</v>
      </c>
      <c r="L935" s="362">
        <v>0</v>
      </c>
      <c r="M935" s="362"/>
      <c r="N935" s="362">
        <f t="shared" si="31"/>
        <v>0</v>
      </c>
      <c r="O935" s="362">
        <v>0</v>
      </c>
      <c r="P935" s="362"/>
    </row>
    <row r="936" spans="1:16">
      <c r="A936" s="436">
        <v>365</v>
      </c>
      <c r="B936" s="437">
        <v>0</v>
      </c>
      <c r="C936" s="437">
        <v>0</v>
      </c>
      <c r="D936" s="437">
        <v>0</v>
      </c>
      <c r="E936" s="437">
        <v>0</v>
      </c>
      <c r="F936" s="437">
        <v>0</v>
      </c>
      <c r="G936" s="365">
        <v>365</v>
      </c>
      <c r="H936" s="365" t="s">
        <v>1348</v>
      </c>
      <c r="I936" s="55" t="s">
        <v>1349</v>
      </c>
      <c r="J936" s="55"/>
      <c r="K936" s="361">
        <f t="shared" si="32"/>
        <v>0</v>
      </c>
      <c r="L936" s="361">
        <v>0</v>
      </c>
      <c r="M936" s="361"/>
      <c r="N936" s="361">
        <f t="shared" si="31"/>
        <v>0</v>
      </c>
      <c r="O936" s="361">
        <v>0</v>
      </c>
      <c r="P936" s="361"/>
    </row>
    <row r="937" spans="1:16">
      <c r="A937" s="177">
        <v>365</v>
      </c>
      <c r="B937" s="352">
        <v>100</v>
      </c>
      <c r="C937" s="352">
        <v>0</v>
      </c>
      <c r="D937" s="352">
        <v>0</v>
      </c>
      <c r="E937" s="352">
        <v>0</v>
      </c>
      <c r="F937" s="352">
        <v>0</v>
      </c>
      <c r="G937" s="357" t="s">
        <v>3115</v>
      </c>
      <c r="H937" s="357" t="s">
        <v>1350</v>
      </c>
      <c r="I937" s="352" t="s">
        <v>1351</v>
      </c>
      <c r="J937" s="351"/>
      <c r="K937" s="361">
        <f t="shared" si="32"/>
        <v>0</v>
      </c>
      <c r="L937" s="361">
        <v>0</v>
      </c>
      <c r="M937" s="361"/>
      <c r="N937" s="361">
        <f t="shared" si="31"/>
        <v>0</v>
      </c>
      <c r="O937" s="361">
        <v>0</v>
      </c>
      <c r="P937" s="361"/>
    </row>
    <row r="938" spans="1:16">
      <c r="A938" s="177">
        <v>365</v>
      </c>
      <c r="B938" s="352">
        <v>100</v>
      </c>
      <c r="C938" s="352">
        <v>100</v>
      </c>
      <c r="D938" s="352">
        <v>0</v>
      </c>
      <c r="E938" s="352">
        <v>0</v>
      </c>
      <c r="F938" s="352">
        <v>0</v>
      </c>
      <c r="G938" s="356" t="s">
        <v>3116</v>
      </c>
      <c r="H938" s="356" t="s">
        <v>1352</v>
      </c>
      <c r="I938" s="352" t="s">
        <v>1353</v>
      </c>
      <c r="J938" s="352"/>
      <c r="K938" s="360">
        <f t="shared" si="32"/>
        <v>0</v>
      </c>
      <c r="L938" s="360">
        <v>0</v>
      </c>
      <c r="M938" s="360"/>
      <c r="N938" s="360">
        <f t="shared" si="31"/>
        <v>0</v>
      </c>
      <c r="O938" s="360">
        <v>0</v>
      </c>
      <c r="P938" s="360"/>
    </row>
    <row r="939" spans="1:16" ht="25.5">
      <c r="A939" s="177">
        <v>365</v>
      </c>
      <c r="B939" s="352">
        <v>100</v>
      </c>
      <c r="C939" s="352">
        <v>200</v>
      </c>
      <c r="D939" s="352">
        <v>0</v>
      </c>
      <c r="E939" s="352">
        <v>0</v>
      </c>
      <c r="F939" s="352">
        <v>0</v>
      </c>
      <c r="G939" s="356" t="s">
        <v>3117</v>
      </c>
      <c r="H939" s="356" t="s">
        <v>1354</v>
      </c>
      <c r="I939" s="352" t="s">
        <v>1355</v>
      </c>
      <c r="J939" s="352"/>
      <c r="K939" s="360">
        <f t="shared" si="32"/>
        <v>0</v>
      </c>
      <c r="L939" s="360">
        <v>0</v>
      </c>
      <c r="M939" s="360"/>
      <c r="N939" s="360">
        <f t="shared" si="31"/>
        <v>0</v>
      </c>
      <c r="O939" s="360">
        <v>0</v>
      </c>
      <c r="P939" s="360"/>
    </row>
    <row r="940" spans="1:16" ht="25.5">
      <c r="A940" s="177">
        <v>365</v>
      </c>
      <c r="B940" s="352">
        <v>100</v>
      </c>
      <c r="C940" s="352">
        <v>300</v>
      </c>
      <c r="D940" s="352">
        <v>0</v>
      </c>
      <c r="E940" s="352">
        <v>0</v>
      </c>
      <c r="F940" s="352">
        <v>0</v>
      </c>
      <c r="G940" s="356" t="s">
        <v>3118</v>
      </c>
      <c r="H940" s="356" t="s">
        <v>1356</v>
      </c>
      <c r="I940" s="352" t="s">
        <v>1357</v>
      </c>
      <c r="J940" s="352"/>
      <c r="K940" s="360">
        <f t="shared" si="32"/>
        <v>0</v>
      </c>
      <c r="L940" s="360">
        <v>0</v>
      </c>
      <c r="M940" s="360"/>
      <c r="N940" s="360">
        <f t="shared" si="31"/>
        <v>0</v>
      </c>
      <c r="O940" s="360">
        <v>0</v>
      </c>
      <c r="P940" s="360"/>
    </row>
    <row r="941" spans="1:16" ht="25.5">
      <c r="A941" s="177">
        <v>365</v>
      </c>
      <c r="B941" s="352">
        <v>100</v>
      </c>
      <c r="C941" s="352">
        <v>400</v>
      </c>
      <c r="D941" s="352">
        <v>0</v>
      </c>
      <c r="E941" s="352">
        <v>0</v>
      </c>
      <c r="F941" s="352">
        <v>0</v>
      </c>
      <c r="G941" s="356" t="s">
        <v>3119</v>
      </c>
      <c r="H941" s="356" t="s">
        <v>1358</v>
      </c>
      <c r="I941" s="352" t="s">
        <v>1359</v>
      </c>
      <c r="J941" s="352"/>
      <c r="K941" s="360">
        <f t="shared" si="32"/>
        <v>0</v>
      </c>
      <c r="L941" s="360">
        <v>0</v>
      </c>
      <c r="M941" s="360"/>
      <c r="N941" s="360">
        <f t="shared" si="31"/>
        <v>0</v>
      </c>
      <c r="O941" s="360">
        <v>0</v>
      </c>
      <c r="P941" s="360"/>
    </row>
    <row r="942" spans="1:16">
      <c r="A942" s="177">
        <v>365</v>
      </c>
      <c r="B942" s="352">
        <v>100</v>
      </c>
      <c r="C942" s="352">
        <v>450</v>
      </c>
      <c r="D942" s="352">
        <v>0</v>
      </c>
      <c r="E942" s="352">
        <v>0</v>
      </c>
      <c r="F942" s="352">
        <v>0</v>
      </c>
      <c r="G942" s="356" t="s">
        <v>3120</v>
      </c>
      <c r="H942" s="356" t="s">
        <v>1360</v>
      </c>
      <c r="I942" s="352" t="s">
        <v>1361</v>
      </c>
      <c r="J942" s="351"/>
      <c r="K942" s="362">
        <f t="shared" si="32"/>
        <v>0</v>
      </c>
      <c r="L942" s="362">
        <v>0</v>
      </c>
      <c r="M942" s="362"/>
      <c r="N942" s="362">
        <f t="shared" si="31"/>
        <v>0</v>
      </c>
      <c r="O942" s="362">
        <v>0</v>
      </c>
      <c r="P942" s="362"/>
    </row>
    <row r="943" spans="1:16">
      <c r="A943" s="177">
        <v>365</v>
      </c>
      <c r="B943" s="352">
        <v>100</v>
      </c>
      <c r="C943" s="352">
        <v>500</v>
      </c>
      <c r="D943" s="352">
        <v>0</v>
      </c>
      <c r="E943" s="352">
        <v>0</v>
      </c>
      <c r="F943" s="352">
        <v>0</v>
      </c>
      <c r="G943" s="357" t="s">
        <v>3121</v>
      </c>
      <c r="H943" s="357" t="s">
        <v>1362</v>
      </c>
      <c r="I943" s="352" t="s">
        <v>1363</v>
      </c>
      <c r="J943" s="351"/>
      <c r="K943" s="361">
        <f t="shared" si="32"/>
        <v>0</v>
      </c>
      <c r="L943" s="361">
        <v>0</v>
      </c>
      <c r="M943" s="361"/>
      <c r="N943" s="361">
        <f t="shared" si="31"/>
        <v>0</v>
      </c>
      <c r="O943" s="361">
        <v>0</v>
      </c>
      <c r="P943" s="361"/>
    </row>
    <row r="944" spans="1:16">
      <c r="A944" s="177">
        <v>365</v>
      </c>
      <c r="B944" s="352">
        <v>100</v>
      </c>
      <c r="C944" s="352">
        <v>500</v>
      </c>
      <c r="D944" s="352">
        <v>100</v>
      </c>
      <c r="E944" s="352">
        <v>0</v>
      </c>
      <c r="F944" s="352">
        <v>0</v>
      </c>
      <c r="G944" s="371" t="s">
        <v>3122</v>
      </c>
      <c r="H944" s="371" t="s">
        <v>1364</v>
      </c>
      <c r="I944" s="352"/>
      <c r="J944" s="351"/>
      <c r="K944" s="375">
        <f t="shared" si="32"/>
        <v>0</v>
      </c>
      <c r="L944" s="375">
        <v>0</v>
      </c>
      <c r="M944" s="375"/>
      <c r="N944" s="375">
        <f t="shared" si="31"/>
        <v>0</v>
      </c>
      <c r="O944" s="375">
        <v>0</v>
      </c>
      <c r="P944" s="375"/>
    </row>
    <row r="945" spans="1:16">
      <c r="A945" s="177">
        <v>365</v>
      </c>
      <c r="B945" s="352">
        <v>100</v>
      </c>
      <c r="C945" s="352">
        <v>500</v>
      </c>
      <c r="D945" s="352">
        <v>200</v>
      </c>
      <c r="E945" s="352">
        <v>0</v>
      </c>
      <c r="F945" s="352">
        <v>0</v>
      </c>
      <c r="G945" s="356" t="s">
        <v>3123</v>
      </c>
      <c r="H945" s="356" t="s">
        <v>1365</v>
      </c>
      <c r="I945" s="352"/>
      <c r="J945" s="351"/>
      <c r="K945" s="375">
        <f t="shared" si="32"/>
        <v>0</v>
      </c>
      <c r="L945" s="375">
        <v>0</v>
      </c>
      <c r="M945" s="375"/>
      <c r="N945" s="375">
        <f t="shared" si="31"/>
        <v>0</v>
      </c>
      <c r="O945" s="375">
        <v>0</v>
      </c>
      <c r="P945" s="375"/>
    </row>
    <row r="946" spans="1:16">
      <c r="A946" s="177">
        <v>365</v>
      </c>
      <c r="B946" s="352">
        <v>100</v>
      </c>
      <c r="C946" s="352">
        <v>500</v>
      </c>
      <c r="D946" s="352">
        <v>900</v>
      </c>
      <c r="E946" s="352">
        <v>0</v>
      </c>
      <c r="F946" s="352">
        <v>0</v>
      </c>
      <c r="G946" s="356" t="s">
        <v>3124</v>
      </c>
      <c r="H946" s="356" t="s">
        <v>1362</v>
      </c>
      <c r="I946" s="352"/>
      <c r="J946" s="351"/>
      <c r="K946" s="375">
        <f t="shared" si="32"/>
        <v>0</v>
      </c>
      <c r="L946" s="375">
        <v>0</v>
      </c>
      <c r="M946" s="375"/>
      <c r="N946" s="375">
        <f t="shared" si="31"/>
        <v>0</v>
      </c>
      <c r="O946" s="375">
        <v>0</v>
      </c>
      <c r="P946" s="375"/>
    </row>
    <row r="947" spans="1:16">
      <c r="A947" s="177">
        <v>365</v>
      </c>
      <c r="B947" s="352">
        <v>100</v>
      </c>
      <c r="C947" s="352">
        <v>600</v>
      </c>
      <c r="D947" s="352">
        <v>0</v>
      </c>
      <c r="E947" s="352">
        <v>0</v>
      </c>
      <c r="F947" s="352">
        <v>0</v>
      </c>
      <c r="G947" s="356" t="s">
        <v>3125</v>
      </c>
      <c r="H947" s="356" t="s">
        <v>1366</v>
      </c>
      <c r="I947" s="352" t="s">
        <v>1367</v>
      </c>
      <c r="J947" s="351"/>
      <c r="K947" s="375">
        <f t="shared" si="32"/>
        <v>0</v>
      </c>
      <c r="L947" s="375">
        <v>0</v>
      </c>
      <c r="M947" s="375"/>
      <c r="N947" s="375">
        <f t="shared" si="31"/>
        <v>0</v>
      </c>
      <c r="O947" s="375">
        <v>0</v>
      </c>
      <c r="P947" s="375"/>
    </row>
    <row r="948" spans="1:16">
      <c r="A948" s="177">
        <v>365</v>
      </c>
      <c r="B948" s="352">
        <v>200</v>
      </c>
      <c r="C948" s="352">
        <v>0</v>
      </c>
      <c r="D948" s="352">
        <v>0</v>
      </c>
      <c r="E948" s="352">
        <v>0</v>
      </c>
      <c r="F948" s="352">
        <v>0</v>
      </c>
      <c r="G948" s="357" t="s">
        <v>3126</v>
      </c>
      <c r="H948" s="357" t="s">
        <v>1368</v>
      </c>
      <c r="I948" s="352" t="s">
        <v>1369</v>
      </c>
      <c r="J948" s="351"/>
      <c r="K948" s="361">
        <f t="shared" si="32"/>
        <v>0</v>
      </c>
      <c r="L948" s="361">
        <v>0</v>
      </c>
      <c r="M948" s="361"/>
      <c r="N948" s="361">
        <f t="shared" si="31"/>
        <v>0</v>
      </c>
      <c r="O948" s="361">
        <v>0</v>
      </c>
      <c r="P948" s="361"/>
    </row>
    <row r="949" spans="1:16" ht="25.5">
      <c r="A949" s="177">
        <v>365</v>
      </c>
      <c r="B949" s="352">
        <v>200</v>
      </c>
      <c r="C949" s="352">
        <v>100</v>
      </c>
      <c r="D949" s="352">
        <v>0</v>
      </c>
      <c r="E949" s="352">
        <v>0</v>
      </c>
      <c r="F949" s="352">
        <v>0</v>
      </c>
      <c r="G949" s="356" t="s">
        <v>3127</v>
      </c>
      <c r="H949" s="356" t="s">
        <v>1370</v>
      </c>
      <c r="I949" s="352"/>
      <c r="J949" s="352"/>
      <c r="K949" s="367">
        <f t="shared" si="32"/>
        <v>0</v>
      </c>
      <c r="L949" s="367">
        <v>0</v>
      </c>
      <c r="M949" s="367"/>
      <c r="N949" s="367">
        <f t="shared" ref="N949:N1012" si="33">+O949+P949</f>
        <v>0</v>
      </c>
      <c r="O949" s="367">
        <v>0</v>
      </c>
      <c r="P949" s="367"/>
    </row>
    <row r="950" spans="1:16">
      <c r="A950" s="177">
        <v>365</v>
      </c>
      <c r="B950" s="352">
        <v>200</v>
      </c>
      <c r="C950" s="352">
        <v>200</v>
      </c>
      <c r="D950" s="352">
        <v>0</v>
      </c>
      <c r="E950" s="352">
        <v>0</v>
      </c>
      <c r="F950" s="352">
        <v>0</v>
      </c>
      <c r="G950" s="356" t="s">
        <v>3128</v>
      </c>
      <c r="H950" s="356" t="s">
        <v>1371</v>
      </c>
      <c r="I950" s="352"/>
      <c r="J950" s="352"/>
      <c r="K950" s="367">
        <f t="shared" si="32"/>
        <v>0</v>
      </c>
      <c r="L950" s="367">
        <v>0</v>
      </c>
      <c r="M950" s="367"/>
      <c r="N950" s="367">
        <f t="shared" si="33"/>
        <v>0</v>
      </c>
      <c r="O950" s="367">
        <v>0</v>
      </c>
      <c r="P950" s="367"/>
    </row>
    <row r="951" spans="1:16">
      <c r="A951" s="177">
        <v>365</v>
      </c>
      <c r="B951" s="352">
        <v>300</v>
      </c>
      <c r="C951" s="352">
        <v>0</v>
      </c>
      <c r="D951" s="352">
        <v>0</v>
      </c>
      <c r="E951" s="352">
        <v>0</v>
      </c>
      <c r="F951" s="352">
        <v>0</v>
      </c>
      <c r="G951" s="357" t="s">
        <v>3129</v>
      </c>
      <c r="H951" s="357" t="s">
        <v>1372</v>
      </c>
      <c r="I951" s="352" t="s">
        <v>1373</v>
      </c>
      <c r="J951" s="351"/>
      <c r="K951" s="361">
        <f t="shared" ref="K951:K1013" si="34">+L951+M951</f>
        <v>0</v>
      </c>
      <c r="L951" s="361">
        <v>0</v>
      </c>
      <c r="M951" s="361"/>
      <c r="N951" s="361">
        <f t="shared" si="33"/>
        <v>0</v>
      </c>
      <c r="O951" s="361">
        <v>0</v>
      </c>
      <c r="P951" s="361"/>
    </row>
    <row r="952" spans="1:16" ht="38.25">
      <c r="A952" s="177">
        <v>365</v>
      </c>
      <c r="B952" s="352">
        <v>300</v>
      </c>
      <c r="C952" s="352">
        <v>50</v>
      </c>
      <c r="D952" s="352">
        <v>0</v>
      </c>
      <c r="E952" s="352">
        <v>0</v>
      </c>
      <c r="F952" s="352">
        <v>0</v>
      </c>
      <c r="G952" s="356" t="s">
        <v>3130</v>
      </c>
      <c r="H952" s="356" t="s">
        <v>1374</v>
      </c>
      <c r="I952" s="352" t="s">
        <v>1375</v>
      </c>
      <c r="J952" s="352"/>
      <c r="K952" s="360">
        <f t="shared" si="34"/>
        <v>0</v>
      </c>
      <c r="L952" s="360">
        <v>0</v>
      </c>
      <c r="M952" s="360"/>
      <c r="N952" s="360">
        <f t="shared" si="33"/>
        <v>0</v>
      </c>
      <c r="O952" s="360">
        <v>0</v>
      </c>
      <c r="P952" s="360"/>
    </row>
    <row r="953" spans="1:16" ht="25.5">
      <c r="A953" s="177">
        <v>365</v>
      </c>
      <c r="B953" s="352">
        <v>300</v>
      </c>
      <c r="C953" s="352">
        <v>100</v>
      </c>
      <c r="D953" s="352">
        <v>0</v>
      </c>
      <c r="E953" s="352">
        <v>0</v>
      </c>
      <c r="F953" s="352">
        <v>0</v>
      </c>
      <c r="G953" s="356" t="s">
        <v>3131</v>
      </c>
      <c r="H953" s="356" t="s">
        <v>1376</v>
      </c>
      <c r="I953" s="352" t="s">
        <v>1377</v>
      </c>
      <c r="J953" s="352"/>
      <c r="K953" s="360">
        <f t="shared" si="34"/>
        <v>0</v>
      </c>
      <c r="L953" s="360">
        <v>0</v>
      </c>
      <c r="M953" s="360"/>
      <c r="N953" s="360">
        <f t="shared" si="33"/>
        <v>1689366.39</v>
      </c>
      <c r="O953" s="360">
        <v>1689366.39</v>
      </c>
      <c r="P953" s="360"/>
    </row>
    <row r="954" spans="1:16" ht="25.5">
      <c r="A954" s="177">
        <v>365</v>
      </c>
      <c r="B954" s="352">
        <v>300</v>
      </c>
      <c r="C954" s="352">
        <v>200</v>
      </c>
      <c r="D954" s="352">
        <v>0</v>
      </c>
      <c r="E954" s="352">
        <v>0</v>
      </c>
      <c r="F954" s="352">
        <v>0</v>
      </c>
      <c r="G954" s="356" t="s">
        <v>3132</v>
      </c>
      <c r="H954" s="356" t="s">
        <v>1378</v>
      </c>
      <c r="I954" s="352" t="s">
        <v>1379</v>
      </c>
      <c r="J954" s="352"/>
      <c r="K954" s="360">
        <f t="shared" si="34"/>
        <v>0</v>
      </c>
      <c r="L954" s="360">
        <v>0</v>
      </c>
      <c r="M954" s="360"/>
      <c r="N954" s="360">
        <f t="shared" si="33"/>
        <v>608234.32000000007</v>
      </c>
      <c r="O954" s="360">
        <v>608234.32000000007</v>
      </c>
      <c r="P954" s="360"/>
    </row>
    <row r="955" spans="1:16" ht="25.5">
      <c r="A955" s="177">
        <v>365</v>
      </c>
      <c r="B955" s="352">
        <v>300</v>
      </c>
      <c r="C955" s="352">
        <v>300</v>
      </c>
      <c r="D955" s="352">
        <v>0</v>
      </c>
      <c r="E955" s="352">
        <v>0</v>
      </c>
      <c r="F955" s="352">
        <v>0</v>
      </c>
      <c r="G955" s="356" t="s">
        <v>3133</v>
      </c>
      <c r="H955" s="356" t="s">
        <v>1380</v>
      </c>
      <c r="I955" s="352" t="s">
        <v>1381</v>
      </c>
      <c r="J955" s="352"/>
      <c r="K955" s="360">
        <f t="shared" si="34"/>
        <v>0</v>
      </c>
      <c r="L955" s="360">
        <v>0</v>
      </c>
      <c r="M955" s="360"/>
      <c r="N955" s="360">
        <f t="shared" si="33"/>
        <v>0</v>
      </c>
      <c r="O955" s="360">
        <v>0</v>
      </c>
      <c r="P955" s="360"/>
    </row>
    <row r="956" spans="1:16" ht="25.5">
      <c r="A956" s="177">
        <v>365</v>
      </c>
      <c r="B956" s="352">
        <v>300</v>
      </c>
      <c r="C956" s="352">
        <v>400</v>
      </c>
      <c r="D956" s="352">
        <v>0</v>
      </c>
      <c r="E956" s="352">
        <v>0</v>
      </c>
      <c r="F956" s="352">
        <v>0</v>
      </c>
      <c r="G956" s="357" t="s">
        <v>3134</v>
      </c>
      <c r="H956" s="357" t="s">
        <v>1382</v>
      </c>
      <c r="I956" s="352" t="s">
        <v>1383</v>
      </c>
      <c r="J956" s="351"/>
      <c r="K956" s="361">
        <f t="shared" si="34"/>
        <v>0</v>
      </c>
      <c r="L956" s="361">
        <v>0</v>
      </c>
      <c r="M956" s="361"/>
      <c r="N956" s="361">
        <f t="shared" si="33"/>
        <v>0</v>
      </c>
      <c r="O956" s="361">
        <v>0</v>
      </c>
      <c r="P956" s="361"/>
    </row>
    <row r="957" spans="1:16" ht="25.5">
      <c r="A957" s="177">
        <v>365</v>
      </c>
      <c r="B957" s="352">
        <v>300</v>
      </c>
      <c r="C957" s="352">
        <v>400</v>
      </c>
      <c r="D957" s="352">
        <v>100</v>
      </c>
      <c r="E957" s="352">
        <v>0</v>
      </c>
      <c r="F957" s="352">
        <v>0</v>
      </c>
      <c r="G957" s="356" t="s">
        <v>3135</v>
      </c>
      <c r="H957" s="356" t="s">
        <v>1384</v>
      </c>
      <c r="I957" s="352"/>
      <c r="J957" s="352"/>
      <c r="K957" s="367">
        <f t="shared" si="34"/>
        <v>0</v>
      </c>
      <c r="L957" s="367">
        <v>0</v>
      </c>
      <c r="M957" s="367"/>
      <c r="N957" s="367">
        <f t="shared" si="33"/>
        <v>0</v>
      </c>
      <c r="O957" s="367">
        <v>0</v>
      </c>
      <c r="P957" s="367"/>
    </row>
    <row r="958" spans="1:16" ht="25.5">
      <c r="A958" s="177">
        <v>365</v>
      </c>
      <c r="B958" s="352">
        <v>300</v>
      </c>
      <c r="C958" s="352">
        <v>400</v>
      </c>
      <c r="D958" s="352">
        <v>200</v>
      </c>
      <c r="E958" s="352">
        <v>0</v>
      </c>
      <c r="F958" s="352">
        <v>0</v>
      </c>
      <c r="G958" s="356" t="s">
        <v>3136</v>
      </c>
      <c r="H958" s="356" t="s">
        <v>1385</v>
      </c>
      <c r="I958" s="352"/>
      <c r="J958" s="352"/>
      <c r="K958" s="367">
        <f t="shared" si="34"/>
        <v>30000</v>
      </c>
      <c r="L958" s="367">
        <v>30000</v>
      </c>
      <c r="M958" s="367"/>
      <c r="N958" s="367">
        <f t="shared" si="33"/>
        <v>30000</v>
      </c>
      <c r="O958" s="367">
        <v>30000</v>
      </c>
      <c r="P958" s="367"/>
    </row>
    <row r="959" spans="1:16" ht="25.5">
      <c r="A959" s="177">
        <v>365</v>
      </c>
      <c r="B959" s="352">
        <v>300</v>
      </c>
      <c r="C959" s="352">
        <v>500</v>
      </c>
      <c r="D959" s="352">
        <v>0</v>
      </c>
      <c r="E959" s="352">
        <v>0</v>
      </c>
      <c r="F959" s="352">
        <v>0</v>
      </c>
      <c r="G959" s="356" t="s">
        <v>3137</v>
      </c>
      <c r="H959" s="356" t="s">
        <v>1386</v>
      </c>
      <c r="I959" s="352" t="s">
        <v>1387</v>
      </c>
      <c r="J959" s="352"/>
      <c r="K959" s="367">
        <f t="shared" si="34"/>
        <v>0</v>
      </c>
      <c r="L959" s="367">
        <v>0</v>
      </c>
      <c r="M959" s="367"/>
      <c r="N959" s="367">
        <f t="shared" si="33"/>
        <v>0</v>
      </c>
      <c r="O959" s="367">
        <v>0</v>
      </c>
      <c r="P959" s="367"/>
    </row>
    <row r="960" spans="1:16">
      <c r="A960" s="177">
        <v>365</v>
      </c>
      <c r="B960" s="352">
        <v>400</v>
      </c>
      <c r="C960" s="352">
        <v>0</v>
      </c>
      <c r="D960" s="352">
        <v>0</v>
      </c>
      <c r="E960" s="352">
        <v>0</v>
      </c>
      <c r="F960" s="352">
        <v>0</v>
      </c>
      <c r="G960" s="357" t="s">
        <v>3138</v>
      </c>
      <c r="H960" s="357" t="s">
        <v>1388</v>
      </c>
      <c r="I960" s="352" t="s">
        <v>1389</v>
      </c>
      <c r="J960" s="351"/>
      <c r="K960" s="361">
        <f t="shared" si="34"/>
        <v>0</v>
      </c>
      <c r="L960" s="361">
        <v>0</v>
      </c>
      <c r="M960" s="361"/>
      <c r="N960" s="361">
        <f t="shared" si="33"/>
        <v>0</v>
      </c>
      <c r="O960" s="361">
        <v>0</v>
      </c>
      <c r="P960" s="361"/>
    </row>
    <row r="961" spans="1:16">
      <c r="A961" s="177">
        <v>365</v>
      </c>
      <c r="B961" s="352">
        <v>400</v>
      </c>
      <c r="C961" s="352">
        <v>200</v>
      </c>
      <c r="D961" s="352">
        <v>0</v>
      </c>
      <c r="E961" s="352">
        <v>0</v>
      </c>
      <c r="F961" s="352">
        <v>0</v>
      </c>
      <c r="G961" s="356" t="s">
        <v>3139</v>
      </c>
      <c r="H961" s="356" t="s">
        <v>1390</v>
      </c>
      <c r="I961" s="352" t="s">
        <v>1391</v>
      </c>
      <c r="J961" s="352"/>
      <c r="K961" s="360">
        <f t="shared" si="34"/>
        <v>0</v>
      </c>
      <c r="L961" s="360">
        <v>0</v>
      </c>
      <c r="M961" s="360"/>
      <c r="N961" s="360">
        <f t="shared" si="33"/>
        <v>0</v>
      </c>
      <c r="O961" s="360">
        <v>0</v>
      </c>
      <c r="P961" s="360"/>
    </row>
    <row r="962" spans="1:16">
      <c r="A962" s="177">
        <v>365</v>
      </c>
      <c r="B962" s="352">
        <v>400</v>
      </c>
      <c r="C962" s="352">
        <v>300</v>
      </c>
      <c r="D962" s="352">
        <v>0</v>
      </c>
      <c r="E962" s="352">
        <v>0</v>
      </c>
      <c r="F962" s="352">
        <v>0</v>
      </c>
      <c r="G962" s="356" t="s">
        <v>3140</v>
      </c>
      <c r="H962" s="356" t="s">
        <v>1392</v>
      </c>
      <c r="I962" s="352" t="s">
        <v>1393</v>
      </c>
      <c r="J962" s="352"/>
      <c r="K962" s="360">
        <f t="shared" si="34"/>
        <v>0</v>
      </c>
      <c r="L962" s="360">
        <v>0</v>
      </c>
      <c r="M962" s="360"/>
      <c r="N962" s="360">
        <f t="shared" si="33"/>
        <v>0</v>
      </c>
      <c r="O962" s="360">
        <v>0</v>
      </c>
      <c r="P962" s="360"/>
    </row>
    <row r="963" spans="1:16">
      <c r="A963" s="177">
        <v>365</v>
      </c>
      <c r="B963" s="352">
        <v>400</v>
      </c>
      <c r="C963" s="352">
        <v>400</v>
      </c>
      <c r="D963" s="352">
        <v>0</v>
      </c>
      <c r="E963" s="352">
        <v>0</v>
      </c>
      <c r="F963" s="352">
        <v>0</v>
      </c>
      <c r="G963" s="356" t="s">
        <v>3141</v>
      </c>
      <c r="H963" s="356" t="s">
        <v>1394</v>
      </c>
      <c r="I963" s="352" t="s">
        <v>1395</v>
      </c>
      <c r="J963" s="352"/>
      <c r="K963" s="360">
        <f t="shared" si="34"/>
        <v>0</v>
      </c>
      <c r="L963" s="360">
        <v>0</v>
      </c>
      <c r="M963" s="360"/>
      <c r="N963" s="360">
        <f t="shared" si="33"/>
        <v>348046.27</v>
      </c>
      <c r="O963" s="360">
        <v>348046.27</v>
      </c>
      <c r="P963" s="360"/>
    </row>
    <row r="964" spans="1:16">
      <c r="A964" s="177">
        <v>365</v>
      </c>
      <c r="B964" s="352">
        <v>400</v>
      </c>
      <c r="C964" s="352">
        <v>500</v>
      </c>
      <c r="D964" s="352">
        <v>0</v>
      </c>
      <c r="E964" s="352">
        <v>0</v>
      </c>
      <c r="F964" s="352">
        <v>0</v>
      </c>
      <c r="G964" s="356" t="s">
        <v>3142</v>
      </c>
      <c r="H964" s="356" t="s">
        <v>1396</v>
      </c>
      <c r="I964" s="352" t="s">
        <v>1397</v>
      </c>
      <c r="J964" s="352"/>
      <c r="K964" s="360">
        <f t="shared" si="34"/>
        <v>0</v>
      </c>
      <c r="L964" s="360">
        <v>0</v>
      </c>
      <c r="M964" s="360"/>
      <c r="N964" s="360">
        <f t="shared" si="33"/>
        <v>22771.33</v>
      </c>
      <c r="O964" s="360">
        <v>22771.33</v>
      </c>
      <c r="P964" s="360"/>
    </row>
    <row r="965" spans="1:16">
      <c r="A965" s="177">
        <v>365</v>
      </c>
      <c r="B965" s="352">
        <v>400</v>
      </c>
      <c r="C965" s="352">
        <v>600</v>
      </c>
      <c r="D965" s="352">
        <v>0</v>
      </c>
      <c r="E965" s="352">
        <v>0</v>
      </c>
      <c r="F965" s="352">
        <v>0</v>
      </c>
      <c r="G965" s="356" t="s">
        <v>3143</v>
      </c>
      <c r="H965" s="356" t="s">
        <v>1398</v>
      </c>
      <c r="I965" s="352" t="s">
        <v>1399</v>
      </c>
      <c r="J965" s="352"/>
      <c r="K965" s="360">
        <f t="shared" si="34"/>
        <v>0</v>
      </c>
      <c r="L965" s="360">
        <v>0</v>
      </c>
      <c r="M965" s="360"/>
      <c r="N965" s="360">
        <f t="shared" si="33"/>
        <v>498113.49</v>
      </c>
      <c r="O965" s="360">
        <v>498113.49</v>
      </c>
      <c r="P965" s="360"/>
    </row>
    <row r="966" spans="1:16">
      <c r="A966" s="177">
        <v>365</v>
      </c>
      <c r="B966" s="352">
        <v>400</v>
      </c>
      <c r="C966" s="352">
        <v>610</v>
      </c>
      <c r="D966" s="354">
        <v>0</v>
      </c>
      <c r="E966" s="354">
        <v>0</v>
      </c>
      <c r="F966" s="354">
        <v>0</v>
      </c>
      <c r="G966" s="356" t="s">
        <v>3144</v>
      </c>
      <c r="H966" s="356" t="s">
        <v>1400</v>
      </c>
      <c r="I966" s="352" t="s">
        <v>1401</v>
      </c>
      <c r="J966" s="352"/>
      <c r="K966" s="360">
        <f t="shared" si="34"/>
        <v>0</v>
      </c>
      <c r="L966" s="360">
        <v>0</v>
      </c>
      <c r="M966" s="360"/>
      <c r="N966" s="360">
        <f t="shared" si="33"/>
        <v>0</v>
      </c>
      <c r="O966" s="360">
        <v>0</v>
      </c>
      <c r="P966" s="360"/>
    </row>
    <row r="967" spans="1:16">
      <c r="A967" s="177">
        <v>365</v>
      </c>
      <c r="B967" s="352">
        <v>400</v>
      </c>
      <c r="C967" s="352">
        <v>620</v>
      </c>
      <c r="D967" s="354">
        <v>0</v>
      </c>
      <c r="E967" s="354">
        <v>0</v>
      </c>
      <c r="F967" s="354">
        <v>0</v>
      </c>
      <c r="G967" s="356" t="s">
        <v>3145</v>
      </c>
      <c r="H967" s="356" t="s">
        <v>1402</v>
      </c>
      <c r="I967" s="352" t="s">
        <v>1403</v>
      </c>
      <c r="J967" s="352"/>
      <c r="K967" s="360">
        <f t="shared" si="34"/>
        <v>0</v>
      </c>
      <c r="L967" s="360">
        <v>0</v>
      </c>
      <c r="M967" s="360"/>
      <c r="N967" s="360">
        <f t="shared" si="33"/>
        <v>0</v>
      </c>
      <c r="O967" s="360">
        <v>0</v>
      </c>
      <c r="P967" s="360"/>
    </row>
    <row r="968" spans="1:16">
      <c r="A968" s="177">
        <v>365</v>
      </c>
      <c r="B968" s="352">
        <v>400</v>
      </c>
      <c r="C968" s="352">
        <v>630</v>
      </c>
      <c r="D968" s="354">
        <v>0</v>
      </c>
      <c r="E968" s="354">
        <v>0</v>
      </c>
      <c r="F968" s="354">
        <v>0</v>
      </c>
      <c r="G968" s="356" t="s">
        <v>3146</v>
      </c>
      <c r="H968" s="356" t="s">
        <v>1404</v>
      </c>
      <c r="I968" s="352" t="s">
        <v>1405</v>
      </c>
      <c r="J968" s="352"/>
      <c r="K968" s="360">
        <f t="shared" si="34"/>
        <v>0</v>
      </c>
      <c r="L968" s="360">
        <v>0</v>
      </c>
      <c r="M968" s="360"/>
      <c r="N968" s="360">
        <f t="shared" si="33"/>
        <v>0</v>
      </c>
      <c r="O968" s="360">
        <v>0</v>
      </c>
      <c r="P968" s="360"/>
    </row>
    <row r="969" spans="1:16">
      <c r="A969" s="177">
        <v>365</v>
      </c>
      <c r="B969" s="352">
        <v>400</v>
      </c>
      <c r="C969" s="352">
        <v>640</v>
      </c>
      <c r="D969" s="354">
        <v>0</v>
      </c>
      <c r="E969" s="354">
        <v>0</v>
      </c>
      <c r="F969" s="354">
        <v>0</v>
      </c>
      <c r="G969" s="356" t="s">
        <v>3147</v>
      </c>
      <c r="H969" s="356" t="s">
        <v>1406</v>
      </c>
      <c r="I969" s="352" t="s">
        <v>1407</v>
      </c>
      <c r="J969" s="352"/>
      <c r="K969" s="360">
        <f t="shared" si="34"/>
        <v>402.68</v>
      </c>
      <c r="L969" s="360">
        <v>402.68</v>
      </c>
      <c r="M969" s="360"/>
      <c r="N969" s="360">
        <f t="shared" si="33"/>
        <v>0</v>
      </c>
      <c r="O969" s="360">
        <v>0</v>
      </c>
      <c r="P969" s="360"/>
    </row>
    <row r="970" spans="1:16">
      <c r="A970" s="177">
        <v>365</v>
      </c>
      <c r="B970" s="352">
        <v>400</v>
      </c>
      <c r="C970" s="354">
        <v>700</v>
      </c>
      <c r="D970" s="352">
        <v>0</v>
      </c>
      <c r="E970" s="352">
        <v>0</v>
      </c>
      <c r="F970" s="352">
        <v>0</v>
      </c>
      <c r="G970" s="357" t="s">
        <v>3148</v>
      </c>
      <c r="H970" s="357" t="s">
        <v>1388</v>
      </c>
      <c r="I970" s="352" t="s">
        <v>1408</v>
      </c>
      <c r="J970" s="351"/>
      <c r="K970" s="362">
        <f t="shared" si="34"/>
        <v>0</v>
      </c>
      <c r="L970" s="362">
        <v>0</v>
      </c>
      <c r="M970" s="362"/>
      <c r="N970" s="362">
        <f t="shared" si="33"/>
        <v>0</v>
      </c>
      <c r="O970" s="362">
        <v>0</v>
      </c>
      <c r="P970" s="362"/>
    </row>
    <row r="971" spans="1:16">
      <c r="A971" s="436">
        <v>370</v>
      </c>
      <c r="B971" s="437">
        <v>0</v>
      </c>
      <c r="C971" s="438">
        <v>0</v>
      </c>
      <c r="D971" s="437">
        <v>0</v>
      </c>
      <c r="E971" s="437">
        <v>0</v>
      </c>
      <c r="F971" s="437">
        <v>0</v>
      </c>
      <c r="G971" s="365">
        <v>370</v>
      </c>
      <c r="H971" s="365" t="s">
        <v>1409</v>
      </c>
      <c r="I971" s="55" t="s">
        <v>1410</v>
      </c>
      <c r="J971" s="55"/>
      <c r="K971" s="361">
        <f t="shared" si="34"/>
        <v>0</v>
      </c>
      <c r="L971" s="361">
        <v>0</v>
      </c>
      <c r="M971" s="361"/>
      <c r="N971" s="361">
        <f t="shared" si="33"/>
        <v>0</v>
      </c>
      <c r="O971" s="361">
        <v>0</v>
      </c>
      <c r="P971" s="361"/>
    </row>
    <row r="972" spans="1:16">
      <c r="A972" s="179">
        <v>370</v>
      </c>
      <c r="B972" s="178">
        <v>100</v>
      </c>
      <c r="C972" s="178">
        <v>0</v>
      </c>
      <c r="D972" s="178">
        <v>0</v>
      </c>
      <c r="E972" s="178">
        <v>0</v>
      </c>
      <c r="F972" s="178">
        <v>0</v>
      </c>
      <c r="G972" s="356" t="s">
        <v>3149</v>
      </c>
      <c r="H972" s="356" t="s">
        <v>1411</v>
      </c>
      <c r="I972" s="178" t="s">
        <v>1412</v>
      </c>
      <c r="J972" s="178"/>
      <c r="K972" s="360">
        <f t="shared" si="34"/>
        <v>0</v>
      </c>
      <c r="L972" s="360">
        <v>0</v>
      </c>
      <c r="M972" s="360"/>
      <c r="N972" s="360">
        <f t="shared" si="33"/>
        <v>0</v>
      </c>
      <c r="O972" s="360">
        <v>0</v>
      </c>
      <c r="P972" s="360"/>
    </row>
    <row r="973" spans="1:16">
      <c r="A973" s="179">
        <v>370</v>
      </c>
      <c r="B973" s="178">
        <v>200</v>
      </c>
      <c r="C973" s="178">
        <v>0</v>
      </c>
      <c r="D973" s="178">
        <v>0</v>
      </c>
      <c r="E973" s="178">
        <v>0</v>
      </c>
      <c r="F973" s="178">
        <v>0</v>
      </c>
      <c r="G973" s="356" t="s">
        <v>3150</v>
      </c>
      <c r="H973" s="356" t="s">
        <v>1413</v>
      </c>
      <c r="I973" s="178" t="s">
        <v>1414</v>
      </c>
      <c r="J973" s="178"/>
      <c r="K973" s="360">
        <f t="shared" si="34"/>
        <v>0</v>
      </c>
      <c r="L973" s="360">
        <v>0</v>
      </c>
      <c r="M973" s="360"/>
      <c r="N973" s="360">
        <f t="shared" si="33"/>
        <v>0</v>
      </c>
      <c r="O973" s="360">
        <v>0</v>
      </c>
      <c r="P973" s="360"/>
    </row>
    <row r="974" spans="1:16">
      <c r="A974" s="179">
        <v>370</v>
      </c>
      <c r="B974" s="178">
        <v>300</v>
      </c>
      <c r="C974" s="178">
        <v>0</v>
      </c>
      <c r="D974" s="178">
        <v>0</v>
      </c>
      <c r="E974" s="178">
        <v>0</v>
      </c>
      <c r="F974" s="178">
        <v>0</v>
      </c>
      <c r="G974" s="357" t="s">
        <v>3151</v>
      </c>
      <c r="H974" s="357" t="s">
        <v>1415</v>
      </c>
      <c r="I974" s="178" t="s">
        <v>1416</v>
      </c>
      <c r="J974" s="376"/>
      <c r="K974" s="361">
        <f t="shared" si="34"/>
        <v>0</v>
      </c>
      <c r="L974" s="361">
        <v>0</v>
      </c>
      <c r="M974" s="361"/>
      <c r="N974" s="361">
        <f t="shared" si="33"/>
        <v>0</v>
      </c>
      <c r="O974" s="361">
        <v>0</v>
      </c>
      <c r="P974" s="361"/>
    </row>
    <row r="975" spans="1:16">
      <c r="A975" s="179">
        <v>370</v>
      </c>
      <c r="B975" s="178">
        <v>300</v>
      </c>
      <c r="C975" s="178">
        <v>100</v>
      </c>
      <c r="D975" s="178">
        <v>0</v>
      </c>
      <c r="E975" s="178">
        <v>0</v>
      </c>
      <c r="F975" s="178">
        <v>0</v>
      </c>
      <c r="G975" s="369" t="s">
        <v>3152</v>
      </c>
      <c r="H975" s="369" t="s">
        <v>470</v>
      </c>
      <c r="I975" s="178"/>
      <c r="J975" s="178"/>
      <c r="K975" s="370">
        <f t="shared" si="34"/>
        <v>0</v>
      </c>
      <c r="L975" s="370">
        <v>0</v>
      </c>
      <c r="M975" s="370"/>
      <c r="N975" s="370">
        <f t="shared" si="33"/>
        <v>0</v>
      </c>
      <c r="O975" s="370">
        <v>0</v>
      </c>
      <c r="P975" s="370"/>
    </row>
    <row r="976" spans="1:16">
      <c r="A976" s="179">
        <v>370</v>
      </c>
      <c r="B976" s="178">
        <v>300</v>
      </c>
      <c r="C976" s="178">
        <v>900</v>
      </c>
      <c r="D976" s="178">
        <v>0</v>
      </c>
      <c r="E976" s="178">
        <v>0</v>
      </c>
      <c r="F976" s="178">
        <v>0</v>
      </c>
      <c r="G976" s="369" t="s">
        <v>3153</v>
      </c>
      <c r="H976" s="369" t="s">
        <v>1415</v>
      </c>
      <c r="I976" s="178"/>
      <c r="J976" s="178"/>
      <c r="K976" s="370">
        <f t="shared" si="34"/>
        <v>0</v>
      </c>
      <c r="L976" s="370">
        <v>0</v>
      </c>
      <c r="M976" s="370"/>
      <c r="N976" s="370">
        <f t="shared" si="33"/>
        <v>7.18</v>
      </c>
      <c r="O976" s="370">
        <v>7.18</v>
      </c>
      <c r="P976" s="370"/>
    </row>
    <row r="977" spans="1:16">
      <c r="A977" s="436">
        <v>375</v>
      </c>
      <c r="B977" s="437">
        <v>0</v>
      </c>
      <c r="C977" s="437">
        <v>0</v>
      </c>
      <c r="D977" s="437">
        <v>0</v>
      </c>
      <c r="E977" s="437">
        <v>0</v>
      </c>
      <c r="F977" s="437">
        <v>0</v>
      </c>
      <c r="G977" s="365">
        <v>375</v>
      </c>
      <c r="H977" s="365" t="s">
        <v>1417</v>
      </c>
      <c r="I977" s="55"/>
      <c r="J977" s="55"/>
      <c r="K977" s="361">
        <f t="shared" si="34"/>
        <v>0</v>
      </c>
      <c r="L977" s="361">
        <v>0</v>
      </c>
      <c r="M977" s="361"/>
      <c r="N977" s="361">
        <f t="shared" si="33"/>
        <v>0</v>
      </c>
      <c r="O977" s="361">
        <v>0</v>
      </c>
      <c r="P977" s="361"/>
    </row>
    <row r="978" spans="1:16">
      <c r="A978" s="179">
        <v>375</v>
      </c>
      <c r="B978" s="178">
        <v>100</v>
      </c>
      <c r="C978" s="178">
        <v>0</v>
      </c>
      <c r="D978" s="178">
        <v>0</v>
      </c>
      <c r="E978" s="178">
        <v>0</v>
      </c>
      <c r="F978" s="178">
        <v>0</v>
      </c>
      <c r="G978" s="356" t="s">
        <v>3154</v>
      </c>
      <c r="H978" s="356" t="s">
        <v>1418</v>
      </c>
      <c r="I978" s="178" t="s">
        <v>1419</v>
      </c>
      <c r="J978" s="178"/>
      <c r="K978" s="360">
        <f t="shared" si="34"/>
        <v>0</v>
      </c>
      <c r="L978" s="360">
        <v>0</v>
      </c>
      <c r="M978" s="360"/>
      <c r="N978" s="360">
        <f t="shared" si="33"/>
        <v>0</v>
      </c>
      <c r="O978" s="360">
        <v>0</v>
      </c>
      <c r="P978" s="360"/>
    </row>
    <row r="979" spans="1:16">
      <c r="A979" s="179">
        <v>375</v>
      </c>
      <c r="B979" s="178">
        <v>200</v>
      </c>
      <c r="C979" s="178">
        <v>0</v>
      </c>
      <c r="D979" s="178">
        <v>0</v>
      </c>
      <c r="E979" s="178">
        <v>0</v>
      </c>
      <c r="F979" s="178">
        <v>0</v>
      </c>
      <c r="G979" s="356" t="s">
        <v>3155</v>
      </c>
      <c r="H979" s="356" t="s">
        <v>1420</v>
      </c>
      <c r="I979" s="178" t="s">
        <v>1421</v>
      </c>
      <c r="J979" s="178"/>
      <c r="K979" s="360">
        <f t="shared" si="34"/>
        <v>0</v>
      </c>
      <c r="L979" s="360">
        <v>0</v>
      </c>
      <c r="M979" s="360"/>
      <c r="N979" s="360">
        <f t="shared" si="33"/>
        <v>0</v>
      </c>
      <c r="O979" s="360">
        <v>0</v>
      </c>
      <c r="P979" s="360"/>
    </row>
    <row r="980" spans="1:16" ht="25.5">
      <c r="A980" s="177">
        <v>380</v>
      </c>
      <c r="B980" s="352">
        <v>0</v>
      </c>
      <c r="C980" s="352">
        <v>0</v>
      </c>
      <c r="D980" s="352">
        <v>0</v>
      </c>
      <c r="E980" s="352">
        <v>0</v>
      </c>
      <c r="F980" s="352">
        <v>0</v>
      </c>
      <c r="G980" s="356" t="s">
        <v>3156</v>
      </c>
      <c r="H980" s="356" t="s">
        <v>1422</v>
      </c>
      <c r="I980" s="353" t="s">
        <v>1423</v>
      </c>
      <c r="J980" s="353"/>
      <c r="K980" s="362">
        <f t="shared" si="34"/>
        <v>0</v>
      </c>
      <c r="L980" s="362">
        <v>0</v>
      </c>
      <c r="M980" s="362"/>
      <c r="N980" s="362">
        <f t="shared" si="33"/>
        <v>0</v>
      </c>
      <c r="O980" s="362">
        <v>0</v>
      </c>
      <c r="P980" s="362"/>
    </row>
    <row r="981" spans="1:16">
      <c r="A981" s="436">
        <v>390</v>
      </c>
      <c r="B981" s="437">
        <v>0</v>
      </c>
      <c r="C981" s="437">
        <v>0</v>
      </c>
      <c r="D981" s="437">
        <v>0</v>
      </c>
      <c r="E981" s="437">
        <v>0</v>
      </c>
      <c r="F981" s="437">
        <v>0</v>
      </c>
      <c r="G981" s="365">
        <v>390</v>
      </c>
      <c r="H981" s="365" t="s">
        <v>102</v>
      </c>
      <c r="I981" s="55" t="s">
        <v>1424</v>
      </c>
      <c r="J981" s="55"/>
      <c r="K981" s="361">
        <f t="shared" si="34"/>
        <v>0</v>
      </c>
      <c r="L981" s="361">
        <v>0</v>
      </c>
      <c r="M981" s="361"/>
      <c r="N981" s="361">
        <f t="shared" si="33"/>
        <v>0</v>
      </c>
      <c r="O981" s="361">
        <v>0</v>
      </c>
      <c r="P981" s="361"/>
    </row>
    <row r="982" spans="1:16">
      <c r="A982" s="179">
        <v>390</v>
      </c>
      <c r="B982" s="178">
        <v>100</v>
      </c>
      <c r="C982" s="178">
        <v>0</v>
      </c>
      <c r="D982" s="178">
        <v>0</v>
      </c>
      <c r="E982" s="178">
        <v>0</v>
      </c>
      <c r="F982" s="178">
        <v>0</v>
      </c>
      <c r="G982" s="356" t="s">
        <v>3157</v>
      </c>
      <c r="H982" s="356" t="s">
        <v>1425</v>
      </c>
      <c r="I982" s="178" t="s">
        <v>1426</v>
      </c>
      <c r="J982" s="178"/>
      <c r="K982" s="360">
        <f t="shared" si="34"/>
        <v>0</v>
      </c>
      <c r="L982" s="360">
        <v>0</v>
      </c>
      <c r="M982" s="360"/>
      <c r="N982" s="360">
        <f t="shared" si="33"/>
        <v>0</v>
      </c>
      <c r="O982" s="360">
        <v>0</v>
      </c>
      <c r="P982" s="360"/>
    </row>
    <row r="983" spans="1:16">
      <c r="A983" s="179">
        <v>390</v>
      </c>
      <c r="B983" s="178">
        <v>200</v>
      </c>
      <c r="C983" s="178">
        <v>0</v>
      </c>
      <c r="D983" s="178">
        <v>0</v>
      </c>
      <c r="E983" s="178">
        <v>0</v>
      </c>
      <c r="F983" s="178">
        <v>0</v>
      </c>
      <c r="G983" s="357" t="s">
        <v>3158</v>
      </c>
      <c r="H983" s="357" t="s">
        <v>1427</v>
      </c>
      <c r="I983" s="178" t="s">
        <v>1428</v>
      </c>
      <c r="J983" s="376"/>
      <c r="K983" s="361">
        <f t="shared" si="34"/>
        <v>0</v>
      </c>
      <c r="L983" s="361">
        <v>0</v>
      </c>
      <c r="M983" s="361"/>
      <c r="N983" s="361">
        <f t="shared" si="33"/>
        <v>0</v>
      </c>
      <c r="O983" s="361">
        <v>0</v>
      </c>
      <c r="P983" s="361"/>
    </row>
    <row r="984" spans="1:16">
      <c r="A984" s="179">
        <v>390</v>
      </c>
      <c r="B984" s="178">
        <v>200</v>
      </c>
      <c r="C984" s="178">
        <v>100</v>
      </c>
      <c r="D984" s="178">
        <v>0</v>
      </c>
      <c r="E984" s="178">
        <v>0</v>
      </c>
      <c r="F984" s="178">
        <v>0</v>
      </c>
      <c r="G984" s="356" t="s">
        <v>3159</v>
      </c>
      <c r="H984" s="356" t="s">
        <v>1429</v>
      </c>
      <c r="I984" s="178" t="s">
        <v>1430</v>
      </c>
      <c r="J984" s="178"/>
      <c r="K984" s="360">
        <f t="shared" si="34"/>
        <v>0</v>
      </c>
      <c r="L984" s="360">
        <v>0</v>
      </c>
      <c r="M984" s="360"/>
      <c r="N984" s="360">
        <f t="shared" si="33"/>
        <v>0</v>
      </c>
      <c r="O984" s="360">
        <v>0</v>
      </c>
      <c r="P984" s="360"/>
    </row>
    <row r="985" spans="1:16">
      <c r="A985" s="179">
        <v>390</v>
      </c>
      <c r="B985" s="178">
        <v>200</v>
      </c>
      <c r="C985" s="178">
        <v>200</v>
      </c>
      <c r="D985" s="178">
        <v>0</v>
      </c>
      <c r="E985" s="178">
        <v>0</v>
      </c>
      <c r="F985" s="178">
        <v>0</v>
      </c>
      <c r="G985" s="356" t="s">
        <v>3160</v>
      </c>
      <c r="H985" s="356" t="s">
        <v>1431</v>
      </c>
      <c r="I985" s="178" t="s">
        <v>1432</v>
      </c>
      <c r="J985" s="178"/>
      <c r="K985" s="360">
        <f t="shared" si="34"/>
        <v>0</v>
      </c>
      <c r="L985" s="360">
        <v>0</v>
      </c>
      <c r="M985" s="360"/>
      <c r="N985" s="360">
        <f t="shared" si="33"/>
        <v>0</v>
      </c>
      <c r="O985" s="360">
        <v>0</v>
      </c>
      <c r="P985" s="360"/>
    </row>
    <row r="986" spans="1:16">
      <c r="A986" s="179">
        <v>390</v>
      </c>
      <c r="B986" s="178">
        <v>200</v>
      </c>
      <c r="C986" s="178">
        <v>300</v>
      </c>
      <c r="D986" s="178">
        <v>0</v>
      </c>
      <c r="E986" s="178">
        <v>0</v>
      </c>
      <c r="F986" s="178">
        <v>0</v>
      </c>
      <c r="G986" s="357" t="s">
        <v>3161</v>
      </c>
      <c r="H986" s="357" t="s">
        <v>1433</v>
      </c>
      <c r="I986" s="178" t="s">
        <v>1434</v>
      </c>
      <c r="J986" s="376"/>
      <c r="K986" s="361">
        <f t="shared" si="34"/>
        <v>0</v>
      </c>
      <c r="L986" s="361">
        <v>0</v>
      </c>
      <c r="M986" s="361"/>
      <c r="N986" s="361">
        <f t="shared" si="33"/>
        <v>0</v>
      </c>
      <c r="O986" s="361">
        <v>0</v>
      </c>
      <c r="P986" s="361"/>
    </row>
    <row r="987" spans="1:16" ht="25.5">
      <c r="A987" s="179">
        <v>390</v>
      </c>
      <c r="B987" s="178">
        <v>200</v>
      </c>
      <c r="C987" s="178">
        <v>300</v>
      </c>
      <c r="D987" s="178">
        <v>100</v>
      </c>
      <c r="E987" s="178">
        <v>0</v>
      </c>
      <c r="F987" s="178">
        <v>0</v>
      </c>
      <c r="G987" s="357" t="s">
        <v>3162</v>
      </c>
      <c r="H987" s="357" t="s">
        <v>1435</v>
      </c>
      <c r="I987" s="178" t="s">
        <v>1436</v>
      </c>
      <c r="J987" s="376" t="s">
        <v>1532</v>
      </c>
      <c r="K987" s="361">
        <f t="shared" si="34"/>
        <v>0</v>
      </c>
      <c r="L987" s="361">
        <v>0</v>
      </c>
      <c r="M987" s="361"/>
      <c r="N987" s="361">
        <f t="shared" si="33"/>
        <v>0</v>
      </c>
      <c r="O987" s="361">
        <v>0</v>
      </c>
      <c r="P987" s="361"/>
    </row>
    <row r="988" spans="1:16" ht="25.5">
      <c r="A988" s="179">
        <v>390</v>
      </c>
      <c r="B988" s="178">
        <v>200</v>
      </c>
      <c r="C988" s="178">
        <v>300</v>
      </c>
      <c r="D988" s="178">
        <v>100</v>
      </c>
      <c r="E988" s="178">
        <v>10</v>
      </c>
      <c r="F988" s="178">
        <v>0</v>
      </c>
      <c r="G988" s="356" t="s">
        <v>3163</v>
      </c>
      <c r="H988" s="356" t="s">
        <v>1437</v>
      </c>
      <c r="I988" s="178" t="s">
        <v>1438</v>
      </c>
      <c r="J988" s="178" t="s">
        <v>1532</v>
      </c>
      <c r="K988" s="360">
        <f t="shared" si="34"/>
        <v>0</v>
      </c>
      <c r="L988" s="360">
        <v>0</v>
      </c>
      <c r="M988" s="360"/>
      <c r="N988" s="360">
        <f t="shared" si="33"/>
        <v>0</v>
      </c>
      <c r="O988" s="360">
        <v>0</v>
      </c>
      <c r="P988" s="360"/>
    </row>
    <row r="989" spans="1:16" ht="25.5">
      <c r="A989" s="179">
        <v>390</v>
      </c>
      <c r="B989" s="178">
        <v>200</v>
      </c>
      <c r="C989" s="178">
        <v>300</v>
      </c>
      <c r="D989" s="178">
        <v>100</v>
      </c>
      <c r="E989" s="178">
        <v>20</v>
      </c>
      <c r="F989" s="178">
        <v>0</v>
      </c>
      <c r="G989" s="356" t="s">
        <v>3164</v>
      </c>
      <c r="H989" s="356" t="s">
        <v>1439</v>
      </c>
      <c r="I989" s="178" t="s">
        <v>1440</v>
      </c>
      <c r="J989" s="178" t="s">
        <v>1532</v>
      </c>
      <c r="K989" s="360">
        <f t="shared" si="34"/>
        <v>0</v>
      </c>
      <c r="L989" s="360">
        <v>0</v>
      </c>
      <c r="M989" s="360"/>
      <c r="N989" s="360">
        <f t="shared" si="33"/>
        <v>0</v>
      </c>
      <c r="O989" s="360">
        <v>0</v>
      </c>
      <c r="P989" s="360"/>
    </row>
    <row r="990" spans="1:16">
      <c r="A990" s="179">
        <v>390</v>
      </c>
      <c r="B990" s="178">
        <v>200</v>
      </c>
      <c r="C990" s="178">
        <v>300</v>
      </c>
      <c r="D990" s="178">
        <v>200</v>
      </c>
      <c r="E990" s="178">
        <v>0</v>
      </c>
      <c r="F990" s="178">
        <v>0</v>
      </c>
      <c r="G990" s="357" t="s">
        <v>3165</v>
      </c>
      <c r="H990" s="357" t="s">
        <v>1441</v>
      </c>
      <c r="I990" s="178" t="s">
        <v>1442</v>
      </c>
      <c r="J990" s="376"/>
      <c r="K990" s="361">
        <f t="shared" si="34"/>
        <v>0</v>
      </c>
      <c r="L990" s="361">
        <v>0</v>
      </c>
      <c r="M990" s="361"/>
      <c r="N990" s="361">
        <f t="shared" si="33"/>
        <v>0</v>
      </c>
      <c r="O990" s="361">
        <v>0</v>
      </c>
      <c r="P990" s="361"/>
    </row>
    <row r="991" spans="1:16" ht="25.5">
      <c r="A991" s="179">
        <v>390</v>
      </c>
      <c r="B991" s="178">
        <v>200</v>
      </c>
      <c r="C991" s="178">
        <v>300</v>
      </c>
      <c r="D991" s="178">
        <v>200</v>
      </c>
      <c r="E991" s="178">
        <v>10</v>
      </c>
      <c r="F991" s="178">
        <v>0</v>
      </c>
      <c r="G991" s="356" t="s">
        <v>3166</v>
      </c>
      <c r="H991" s="356" t="s">
        <v>1443</v>
      </c>
      <c r="I991" s="178" t="s">
        <v>1444</v>
      </c>
      <c r="J991" s="178" t="s">
        <v>1577</v>
      </c>
      <c r="K991" s="360">
        <f t="shared" si="34"/>
        <v>0</v>
      </c>
      <c r="L991" s="360">
        <v>0</v>
      </c>
      <c r="M991" s="360"/>
      <c r="N991" s="360">
        <f t="shared" si="33"/>
        <v>0</v>
      </c>
      <c r="O991" s="360">
        <v>0</v>
      </c>
      <c r="P991" s="360"/>
    </row>
    <row r="992" spans="1:16">
      <c r="A992" s="179">
        <v>390</v>
      </c>
      <c r="B992" s="178">
        <v>200</v>
      </c>
      <c r="C992" s="178">
        <v>300</v>
      </c>
      <c r="D992" s="178">
        <v>200</v>
      </c>
      <c r="E992" s="178">
        <v>20</v>
      </c>
      <c r="F992" s="178">
        <v>0</v>
      </c>
      <c r="G992" s="357" t="s">
        <v>3167</v>
      </c>
      <c r="H992" s="357" t="s">
        <v>1445</v>
      </c>
      <c r="I992" s="178" t="s">
        <v>1446</v>
      </c>
      <c r="J992" s="376"/>
      <c r="K992" s="361">
        <f t="shared" si="34"/>
        <v>0</v>
      </c>
      <c r="L992" s="361">
        <v>0</v>
      </c>
      <c r="M992" s="361"/>
      <c r="N992" s="361">
        <f t="shared" si="33"/>
        <v>0</v>
      </c>
      <c r="O992" s="361">
        <v>0</v>
      </c>
      <c r="P992" s="361"/>
    </row>
    <row r="993" spans="1:16" ht="25.5">
      <c r="A993" s="179">
        <v>390</v>
      </c>
      <c r="B993" s="178">
        <v>200</v>
      </c>
      <c r="C993" s="178">
        <v>300</v>
      </c>
      <c r="D993" s="178">
        <v>200</v>
      </c>
      <c r="E993" s="178">
        <v>20</v>
      </c>
      <c r="F993" s="178">
        <v>5</v>
      </c>
      <c r="G993" s="356" t="s">
        <v>3168</v>
      </c>
      <c r="H993" s="356" t="s">
        <v>1447</v>
      </c>
      <c r="I993" s="178" t="s">
        <v>1448</v>
      </c>
      <c r="J993" s="178"/>
      <c r="K993" s="360">
        <f t="shared" si="34"/>
        <v>0</v>
      </c>
      <c r="L993" s="360">
        <v>0</v>
      </c>
      <c r="M993" s="360"/>
      <c r="N993" s="360">
        <f t="shared" si="33"/>
        <v>310120.66000000003</v>
      </c>
      <c r="O993" s="360">
        <v>310120.66000000003</v>
      </c>
      <c r="P993" s="360"/>
    </row>
    <row r="994" spans="1:16" ht="25.5">
      <c r="A994" s="179">
        <v>390</v>
      </c>
      <c r="B994" s="178">
        <v>200</v>
      </c>
      <c r="C994" s="178">
        <v>300</v>
      </c>
      <c r="D994" s="178">
        <v>200</v>
      </c>
      <c r="E994" s="178">
        <v>20</v>
      </c>
      <c r="F994" s="178">
        <v>10</v>
      </c>
      <c r="G994" s="356" t="s">
        <v>3169</v>
      </c>
      <c r="H994" s="356" t="s">
        <v>1449</v>
      </c>
      <c r="I994" s="178" t="s">
        <v>1450</v>
      </c>
      <c r="J994" s="178"/>
      <c r="K994" s="360">
        <f t="shared" si="34"/>
        <v>0</v>
      </c>
      <c r="L994" s="360">
        <v>0</v>
      </c>
      <c r="M994" s="360"/>
      <c r="N994" s="360">
        <f t="shared" si="33"/>
        <v>0</v>
      </c>
      <c r="O994" s="360">
        <v>0</v>
      </c>
      <c r="P994" s="360"/>
    </row>
    <row r="995" spans="1:16" ht="25.5">
      <c r="A995" s="179">
        <v>390</v>
      </c>
      <c r="B995" s="178">
        <v>200</v>
      </c>
      <c r="C995" s="178">
        <v>300</v>
      </c>
      <c r="D995" s="178">
        <v>200</v>
      </c>
      <c r="E995" s="178">
        <v>20</v>
      </c>
      <c r="F995" s="178">
        <v>15</v>
      </c>
      <c r="G995" s="356" t="s">
        <v>3170</v>
      </c>
      <c r="H995" s="356" t="s">
        <v>1451</v>
      </c>
      <c r="I995" s="178" t="s">
        <v>1452</v>
      </c>
      <c r="J995" s="178"/>
      <c r="K995" s="360">
        <f t="shared" si="34"/>
        <v>0</v>
      </c>
      <c r="L995" s="360">
        <v>0</v>
      </c>
      <c r="M995" s="360"/>
      <c r="N995" s="360">
        <f t="shared" si="33"/>
        <v>189734.45</v>
      </c>
      <c r="O995" s="360">
        <v>189734.45</v>
      </c>
      <c r="P995" s="360"/>
    </row>
    <row r="996" spans="1:16" ht="25.5">
      <c r="A996" s="179">
        <v>390</v>
      </c>
      <c r="B996" s="178">
        <v>200</v>
      </c>
      <c r="C996" s="178">
        <v>300</v>
      </c>
      <c r="D996" s="178">
        <v>200</v>
      </c>
      <c r="E996" s="178">
        <v>30</v>
      </c>
      <c r="F996" s="178">
        <v>0</v>
      </c>
      <c r="G996" s="356" t="s">
        <v>3171</v>
      </c>
      <c r="H996" s="356" t="s">
        <v>1453</v>
      </c>
      <c r="I996" s="178" t="s">
        <v>1454</v>
      </c>
      <c r="J996" s="178"/>
      <c r="K996" s="360">
        <f t="shared" si="34"/>
        <v>0</v>
      </c>
      <c r="L996" s="360">
        <v>0</v>
      </c>
      <c r="M996" s="360"/>
      <c r="N996" s="360">
        <f t="shared" si="33"/>
        <v>0</v>
      </c>
      <c r="O996" s="360">
        <v>0</v>
      </c>
      <c r="P996" s="360"/>
    </row>
    <row r="997" spans="1:16" ht="25.5">
      <c r="A997" s="179">
        <v>390</v>
      </c>
      <c r="B997" s="178">
        <v>200</v>
      </c>
      <c r="C997" s="178">
        <v>300</v>
      </c>
      <c r="D997" s="178">
        <v>200</v>
      </c>
      <c r="E997" s="178">
        <v>40</v>
      </c>
      <c r="F997" s="178">
        <v>0</v>
      </c>
      <c r="G997" s="356" t="s">
        <v>3172</v>
      </c>
      <c r="H997" s="356" t="s">
        <v>1455</v>
      </c>
      <c r="I997" s="178" t="s">
        <v>1456</v>
      </c>
      <c r="J997" s="178"/>
      <c r="K997" s="360">
        <f t="shared" si="34"/>
        <v>0</v>
      </c>
      <c r="L997" s="360">
        <v>0</v>
      </c>
      <c r="M997" s="360"/>
      <c r="N997" s="360">
        <f t="shared" si="33"/>
        <v>0</v>
      </c>
      <c r="O997" s="360">
        <v>0</v>
      </c>
      <c r="P997" s="360"/>
    </row>
    <row r="998" spans="1:16" ht="25.5">
      <c r="A998" s="179">
        <v>390</v>
      </c>
      <c r="B998" s="178">
        <v>200</v>
      </c>
      <c r="C998" s="178">
        <v>300</v>
      </c>
      <c r="D998" s="178">
        <v>200</v>
      </c>
      <c r="E998" s="178">
        <v>50</v>
      </c>
      <c r="F998" s="178">
        <v>0</v>
      </c>
      <c r="G998" s="356" t="s">
        <v>3173</v>
      </c>
      <c r="H998" s="356" t="s">
        <v>1457</v>
      </c>
      <c r="I998" s="178" t="s">
        <v>1458</v>
      </c>
      <c r="J998" s="178"/>
      <c r="K998" s="360">
        <f t="shared" si="34"/>
        <v>0</v>
      </c>
      <c r="L998" s="360">
        <v>0</v>
      </c>
      <c r="M998" s="360"/>
      <c r="N998" s="360">
        <f t="shared" si="33"/>
        <v>0</v>
      </c>
      <c r="O998" s="360">
        <v>0</v>
      </c>
      <c r="P998" s="360"/>
    </row>
    <row r="999" spans="1:16" ht="25.5">
      <c r="A999" s="179">
        <v>390</v>
      </c>
      <c r="B999" s="178">
        <v>200</v>
      </c>
      <c r="C999" s="178">
        <v>300</v>
      </c>
      <c r="D999" s="178">
        <v>200</v>
      </c>
      <c r="E999" s="178">
        <v>60</v>
      </c>
      <c r="F999" s="178">
        <v>0</v>
      </c>
      <c r="G999" s="356" t="s">
        <v>3174</v>
      </c>
      <c r="H999" s="356" t="s">
        <v>1459</v>
      </c>
      <c r="I999" s="178" t="s">
        <v>1460</v>
      </c>
      <c r="J999" s="178"/>
      <c r="K999" s="360">
        <f t="shared" si="34"/>
        <v>0</v>
      </c>
      <c r="L999" s="360">
        <v>0</v>
      </c>
      <c r="M999" s="360"/>
      <c r="N999" s="360">
        <f t="shared" si="33"/>
        <v>8646.31</v>
      </c>
      <c r="O999" s="360">
        <v>8646.31</v>
      </c>
      <c r="P999" s="360"/>
    </row>
    <row r="1000" spans="1:16">
      <c r="A1000" s="179">
        <v>390</v>
      </c>
      <c r="B1000" s="178">
        <v>200</v>
      </c>
      <c r="C1000" s="178">
        <v>300</v>
      </c>
      <c r="D1000" s="178">
        <v>200</v>
      </c>
      <c r="E1000" s="178">
        <v>90</v>
      </c>
      <c r="F1000" s="178">
        <v>0</v>
      </c>
      <c r="G1000" s="356" t="s">
        <v>3175</v>
      </c>
      <c r="H1000" s="356" t="s">
        <v>1461</v>
      </c>
      <c r="I1000" s="178" t="s">
        <v>1462</v>
      </c>
      <c r="J1000" s="178"/>
      <c r="K1000" s="360">
        <f t="shared" si="34"/>
        <v>0</v>
      </c>
      <c r="L1000" s="360">
        <v>0</v>
      </c>
      <c r="M1000" s="360"/>
      <c r="N1000" s="360">
        <f t="shared" si="33"/>
        <v>53064.18</v>
      </c>
      <c r="O1000" s="360">
        <v>53064.18</v>
      </c>
      <c r="P1000" s="360"/>
    </row>
    <row r="1001" spans="1:16">
      <c r="A1001" s="179">
        <v>390</v>
      </c>
      <c r="B1001" s="178">
        <v>200</v>
      </c>
      <c r="C1001" s="178">
        <v>400</v>
      </c>
      <c r="D1001" s="178">
        <v>0</v>
      </c>
      <c r="E1001" s="178">
        <v>0</v>
      </c>
      <c r="F1001" s="178">
        <v>0</v>
      </c>
      <c r="G1001" s="357" t="s">
        <v>3176</v>
      </c>
      <c r="H1001" s="357" t="s">
        <v>1463</v>
      </c>
      <c r="I1001" s="178" t="s">
        <v>1464</v>
      </c>
      <c r="J1001" s="376"/>
      <c r="K1001" s="361">
        <f t="shared" si="34"/>
        <v>0</v>
      </c>
      <c r="L1001" s="361">
        <v>0</v>
      </c>
      <c r="M1001" s="361"/>
      <c r="N1001" s="361">
        <f t="shared" si="33"/>
        <v>0</v>
      </c>
      <c r="O1001" s="361">
        <v>0</v>
      </c>
      <c r="P1001" s="361"/>
    </row>
    <row r="1002" spans="1:16">
      <c r="A1002" s="179">
        <v>390</v>
      </c>
      <c r="B1002" s="178">
        <v>200</v>
      </c>
      <c r="C1002" s="178">
        <v>400</v>
      </c>
      <c r="D1002" s="178">
        <v>50</v>
      </c>
      <c r="E1002" s="178">
        <v>0</v>
      </c>
      <c r="F1002" s="178">
        <v>0</v>
      </c>
      <c r="G1002" s="356" t="s">
        <v>3177</v>
      </c>
      <c r="H1002" s="356" t="s">
        <v>1465</v>
      </c>
      <c r="I1002" s="178" t="s">
        <v>1466</v>
      </c>
      <c r="J1002" s="178"/>
      <c r="K1002" s="360">
        <f t="shared" si="34"/>
        <v>0</v>
      </c>
      <c r="L1002" s="360">
        <v>0</v>
      </c>
      <c r="M1002" s="360"/>
      <c r="N1002" s="360">
        <f t="shared" si="33"/>
        <v>0</v>
      </c>
      <c r="O1002" s="360">
        <v>0</v>
      </c>
      <c r="P1002" s="360"/>
    </row>
    <row r="1003" spans="1:16" ht="25.5">
      <c r="A1003" s="179">
        <v>390</v>
      </c>
      <c r="B1003" s="178">
        <v>200</v>
      </c>
      <c r="C1003" s="178">
        <v>400</v>
      </c>
      <c r="D1003" s="178">
        <v>100</v>
      </c>
      <c r="E1003" s="178">
        <v>0</v>
      </c>
      <c r="F1003" s="178">
        <v>0</v>
      </c>
      <c r="G1003" s="356" t="s">
        <v>3178</v>
      </c>
      <c r="H1003" s="356" t="s">
        <v>1467</v>
      </c>
      <c r="I1003" s="178" t="s">
        <v>1468</v>
      </c>
      <c r="J1003" s="178" t="s">
        <v>1532</v>
      </c>
      <c r="K1003" s="360">
        <f t="shared" si="34"/>
        <v>0</v>
      </c>
      <c r="L1003" s="360">
        <v>0</v>
      </c>
      <c r="M1003" s="360"/>
      <c r="N1003" s="360">
        <f t="shared" si="33"/>
        <v>0</v>
      </c>
      <c r="O1003" s="360">
        <v>0</v>
      </c>
      <c r="P1003" s="360"/>
    </row>
    <row r="1004" spans="1:16">
      <c r="A1004" s="179">
        <v>390</v>
      </c>
      <c r="B1004" s="178">
        <v>200</v>
      </c>
      <c r="C1004" s="178">
        <v>400</v>
      </c>
      <c r="D1004" s="178">
        <v>200</v>
      </c>
      <c r="E1004" s="178">
        <v>0</v>
      </c>
      <c r="F1004" s="178">
        <v>0</v>
      </c>
      <c r="G1004" s="357" t="s">
        <v>3179</v>
      </c>
      <c r="H1004" s="357" t="s">
        <v>1469</v>
      </c>
      <c r="I1004" s="178" t="s">
        <v>1470</v>
      </c>
      <c r="J1004" s="376"/>
      <c r="K1004" s="361">
        <f t="shared" si="34"/>
        <v>0</v>
      </c>
      <c r="L1004" s="361">
        <v>0</v>
      </c>
      <c r="M1004" s="361"/>
      <c r="N1004" s="361">
        <f t="shared" si="33"/>
        <v>0</v>
      </c>
      <c r="O1004" s="361">
        <v>0</v>
      </c>
      <c r="P1004" s="361"/>
    </row>
    <row r="1005" spans="1:16" ht="25.5">
      <c r="A1005" s="179">
        <v>390</v>
      </c>
      <c r="B1005" s="178">
        <v>200</v>
      </c>
      <c r="C1005" s="178">
        <v>400</v>
      </c>
      <c r="D1005" s="178">
        <v>200</v>
      </c>
      <c r="E1005" s="178">
        <v>10</v>
      </c>
      <c r="F1005" s="178">
        <v>0</v>
      </c>
      <c r="G1005" s="356" t="s">
        <v>3180</v>
      </c>
      <c r="H1005" s="356" t="s">
        <v>1471</v>
      </c>
      <c r="I1005" s="178" t="s">
        <v>1472</v>
      </c>
      <c r="J1005" s="178" t="s">
        <v>1577</v>
      </c>
      <c r="K1005" s="360">
        <f t="shared" si="34"/>
        <v>0</v>
      </c>
      <c r="L1005" s="360">
        <v>0</v>
      </c>
      <c r="M1005" s="360"/>
      <c r="N1005" s="360">
        <f t="shared" si="33"/>
        <v>0</v>
      </c>
      <c r="O1005" s="360">
        <v>0</v>
      </c>
      <c r="P1005" s="360"/>
    </row>
    <row r="1006" spans="1:16" ht="31.15" customHeight="1">
      <c r="A1006" s="179">
        <v>390</v>
      </c>
      <c r="B1006" s="178">
        <v>200</v>
      </c>
      <c r="C1006" s="178">
        <v>400</v>
      </c>
      <c r="D1006" s="178">
        <v>200</v>
      </c>
      <c r="E1006" s="178">
        <v>20</v>
      </c>
      <c r="F1006" s="178">
        <v>0</v>
      </c>
      <c r="G1006" s="356" t="s">
        <v>3181</v>
      </c>
      <c r="H1006" s="356" t="s">
        <v>1473</v>
      </c>
      <c r="I1006" s="178" t="s">
        <v>1474</v>
      </c>
      <c r="J1006" s="178"/>
      <c r="K1006" s="360">
        <f t="shared" si="34"/>
        <v>0</v>
      </c>
      <c r="L1006" s="360">
        <v>0</v>
      </c>
      <c r="M1006" s="360"/>
      <c r="N1006" s="360">
        <f t="shared" si="33"/>
        <v>0</v>
      </c>
      <c r="O1006" s="360">
        <v>0</v>
      </c>
      <c r="P1006" s="360"/>
    </row>
    <row r="1007" spans="1:16" ht="31.15" customHeight="1">
      <c r="A1007" s="179">
        <v>390</v>
      </c>
      <c r="B1007" s="178">
        <v>200</v>
      </c>
      <c r="C1007" s="178">
        <v>400</v>
      </c>
      <c r="D1007" s="178">
        <v>200</v>
      </c>
      <c r="E1007" s="178">
        <v>30</v>
      </c>
      <c r="F1007" s="178">
        <v>0</v>
      </c>
      <c r="G1007" s="356" t="s">
        <v>3182</v>
      </c>
      <c r="H1007" s="356" t="s">
        <v>1475</v>
      </c>
      <c r="I1007" s="178" t="s">
        <v>1476</v>
      </c>
      <c r="J1007" s="178"/>
      <c r="K1007" s="360">
        <f t="shared" si="34"/>
        <v>0</v>
      </c>
      <c r="L1007" s="360">
        <v>0</v>
      </c>
      <c r="M1007" s="360"/>
      <c r="N1007" s="360">
        <f t="shared" si="33"/>
        <v>0</v>
      </c>
      <c r="O1007" s="360">
        <v>0</v>
      </c>
      <c r="P1007" s="360"/>
    </row>
    <row r="1008" spans="1:16" ht="25.5">
      <c r="A1008" s="179">
        <v>390</v>
      </c>
      <c r="B1008" s="178">
        <v>200</v>
      </c>
      <c r="C1008" s="178">
        <v>400</v>
      </c>
      <c r="D1008" s="178">
        <v>200</v>
      </c>
      <c r="E1008" s="178">
        <v>40</v>
      </c>
      <c r="F1008" s="178">
        <v>0</v>
      </c>
      <c r="G1008" s="356" t="s">
        <v>3183</v>
      </c>
      <c r="H1008" s="356" t="s">
        <v>1477</v>
      </c>
      <c r="I1008" s="178" t="s">
        <v>1478</v>
      </c>
      <c r="J1008" s="178"/>
      <c r="K1008" s="360">
        <f t="shared" si="34"/>
        <v>0</v>
      </c>
      <c r="L1008" s="360">
        <v>0</v>
      </c>
      <c r="M1008" s="360"/>
      <c r="N1008" s="360">
        <f t="shared" si="33"/>
        <v>0</v>
      </c>
      <c r="O1008" s="360">
        <v>0</v>
      </c>
      <c r="P1008" s="360"/>
    </row>
    <row r="1009" spans="1:16" ht="25.5">
      <c r="A1009" s="179">
        <v>390</v>
      </c>
      <c r="B1009" s="178">
        <v>200</v>
      </c>
      <c r="C1009" s="178">
        <v>400</v>
      </c>
      <c r="D1009" s="178">
        <v>200</v>
      </c>
      <c r="E1009" s="178">
        <v>50</v>
      </c>
      <c r="F1009" s="178">
        <v>0</v>
      </c>
      <c r="G1009" s="356" t="s">
        <v>3184</v>
      </c>
      <c r="H1009" s="356" t="s">
        <v>1479</v>
      </c>
      <c r="I1009" s="178" t="s">
        <v>1480</v>
      </c>
      <c r="J1009" s="178"/>
      <c r="K1009" s="360">
        <f t="shared" si="34"/>
        <v>0</v>
      </c>
      <c r="L1009" s="360">
        <v>0</v>
      </c>
      <c r="M1009" s="360"/>
      <c r="N1009" s="360">
        <f t="shared" si="33"/>
        <v>0</v>
      </c>
      <c r="O1009" s="360">
        <v>0</v>
      </c>
      <c r="P1009" s="360"/>
    </row>
    <row r="1010" spans="1:16" ht="25.5">
      <c r="A1010" s="179">
        <v>390</v>
      </c>
      <c r="B1010" s="178">
        <v>200</v>
      </c>
      <c r="C1010" s="178">
        <v>400</v>
      </c>
      <c r="D1010" s="178">
        <v>200</v>
      </c>
      <c r="E1010" s="178">
        <v>60</v>
      </c>
      <c r="F1010" s="178">
        <v>0</v>
      </c>
      <c r="G1010" s="356" t="s">
        <v>3185</v>
      </c>
      <c r="H1010" s="356" t="s">
        <v>1481</v>
      </c>
      <c r="I1010" s="178" t="s">
        <v>1482</v>
      </c>
      <c r="J1010" s="178"/>
      <c r="K1010" s="360">
        <f t="shared" si="34"/>
        <v>0</v>
      </c>
      <c r="L1010" s="360">
        <v>0</v>
      </c>
      <c r="M1010" s="360"/>
      <c r="N1010" s="360">
        <f t="shared" si="33"/>
        <v>0</v>
      </c>
      <c r="O1010" s="360">
        <v>0</v>
      </c>
      <c r="P1010" s="360"/>
    </row>
    <row r="1011" spans="1:16">
      <c r="A1011" s="179">
        <v>390</v>
      </c>
      <c r="B1011" s="178">
        <v>200</v>
      </c>
      <c r="C1011" s="178">
        <v>400</v>
      </c>
      <c r="D1011" s="178">
        <v>200</v>
      </c>
      <c r="E1011" s="178">
        <v>70</v>
      </c>
      <c r="F1011" s="178">
        <v>0</v>
      </c>
      <c r="G1011" s="356" t="s">
        <v>3186</v>
      </c>
      <c r="H1011" s="356" t="s">
        <v>1483</v>
      </c>
      <c r="I1011" s="178" t="s">
        <v>1484</v>
      </c>
      <c r="J1011" s="178"/>
      <c r="K1011" s="360">
        <f t="shared" si="34"/>
        <v>0</v>
      </c>
      <c r="L1011" s="360">
        <v>0</v>
      </c>
      <c r="M1011" s="360"/>
      <c r="N1011" s="360">
        <f t="shared" si="33"/>
        <v>20269.14</v>
      </c>
      <c r="O1011" s="360">
        <v>20269.14</v>
      </c>
      <c r="P1011" s="360"/>
    </row>
    <row r="1012" spans="1:16">
      <c r="A1012" s="179">
        <v>390</v>
      </c>
      <c r="B1012" s="178">
        <v>200</v>
      </c>
      <c r="C1012" s="178">
        <v>500</v>
      </c>
      <c r="D1012" s="178">
        <v>0</v>
      </c>
      <c r="E1012" s="178">
        <v>0</v>
      </c>
      <c r="F1012" s="178">
        <v>0</v>
      </c>
      <c r="G1012" s="356" t="s">
        <v>3187</v>
      </c>
      <c r="H1012" s="356" t="s">
        <v>1427</v>
      </c>
      <c r="I1012" s="178" t="s">
        <v>1485</v>
      </c>
      <c r="J1012" s="178"/>
      <c r="K1012" s="360">
        <f t="shared" si="34"/>
        <v>0</v>
      </c>
      <c r="L1012" s="360">
        <v>0</v>
      </c>
      <c r="M1012" s="360"/>
      <c r="N1012" s="360">
        <f t="shared" si="33"/>
        <v>139.46</v>
      </c>
      <c r="O1012" s="360">
        <v>139.46</v>
      </c>
      <c r="P1012" s="360"/>
    </row>
    <row r="1013" spans="1:16">
      <c r="A1013" s="436">
        <v>400</v>
      </c>
      <c r="B1013" s="437">
        <v>0</v>
      </c>
      <c r="C1013" s="437">
        <v>0</v>
      </c>
      <c r="D1013" s="437">
        <v>0</v>
      </c>
      <c r="E1013" s="437">
        <v>0</v>
      </c>
      <c r="F1013" s="437">
        <v>0</v>
      </c>
      <c r="G1013" s="365">
        <v>400</v>
      </c>
      <c r="H1013" s="365" t="s">
        <v>110</v>
      </c>
      <c r="I1013" s="55" t="s">
        <v>1486</v>
      </c>
      <c r="J1013" s="55"/>
      <c r="K1013" s="361">
        <f t="shared" si="34"/>
        <v>0</v>
      </c>
      <c r="L1013" s="361">
        <v>0</v>
      </c>
      <c r="M1013" s="361"/>
      <c r="N1013" s="361">
        <f t="shared" ref="N1013:N1021" si="35">+O1013+P1013</f>
        <v>0</v>
      </c>
      <c r="O1013" s="361">
        <v>0</v>
      </c>
      <c r="P1013" s="361"/>
    </row>
    <row r="1014" spans="1:16">
      <c r="A1014" s="179">
        <v>400</v>
      </c>
      <c r="B1014" s="178">
        <v>100</v>
      </c>
      <c r="C1014" s="178">
        <v>0</v>
      </c>
      <c r="D1014" s="178">
        <v>0</v>
      </c>
      <c r="E1014" s="178">
        <v>0</v>
      </c>
      <c r="F1014" s="178">
        <v>0</v>
      </c>
      <c r="G1014" s="356" t="s">
        <v>3188</v>
      </c>
      <c r="H1014" s="356" t="s">
        <v>1487</v>
      </c>
      <c r="I1014" s="178" t="s">
        <v>1488</v>
      </c>
      <c r="J1014" s="178"/>
      <c r="K1014" s="360">
        <f t="shared" ref="K1014:K1021" si="36">+L1014+M1014</f>
        <v>3081998.14</v>
      </c>
      <c r="L1014" s="360">
        <v>3081998.14</v>
      </c>
      <c r="M1014" s="360"/>
      <c r="N1014" s="360">
        <f t="shared" si="35"/>
        <v>3098179.09</v>
      </c>
      <c r="O1014" s="360">
        <v>3098179.09</v>
      </c>
      <c r="P1014" s="360"/>
    </row>
    <row r="1015" spans="1:16" ht="25.5">
      <c r="A1015" s="179">
        <v>400</v>
      </c>
      <c r="B1015" s="178">
        <v>200</v>
      </c>
      <c r="C1015" s="178">
        <v>0</v>
      </c>
      <c r="D1015" s="178">
        <v>0</v>
      </c>
      <c r="E1015" s="178">
        <v>0</v>
      </c>
      <c r="F1015" s="178">
        <v>0</v>
      </c>
      <c r="G1015" s="356" t="s">
        <v>3189</v>
      </c>
      <c r="H1015" s="356" t="s">
        <v>1489</v>
      </c>
      <c r="I1015" s="178" t="s">
        <v>1490</v>
      </c>
      <c r="J1015" s="178"/>
      <c r="K1015" s="360">
        <f t="shared" si="36"/>
        <v>163680.89000000001</v>
      </c>
      <c r="L1015" s="360">
        <v>163680.89000000001</v>
      </c>
      <c r="M1015" s="360"/>
      <c r="N1015" s="360">
        <f t="shared" si="35"/>
        <v>163680.89000000001</v>
      </c>
      <c r="O1015" s="360">
        <v>163680.89000000001</v>
      </c>
      <c r="P1015" s="360"/>
    </row>
    <row r="1016" spans="1:16" ht="25.5">
      <c r="A1016" s="179">
        <v>400</v>
      </c>
      <c r="B1016" s="178">
        <v>300</v>
      </c>
      <c r="C1016" s="178">
        <v>0</v>
      </c>
      <c r="D1016" s="178">
        <v>0</v>
      </c>
      <c r="E1016" s="178">
        <v>0</v>
      </c>
      <c r="F1016" s="178">
        <v>0</v>
      </c>
      <c r="G1016" s="356" t="s">
        <v>3190</v>
      </c>
      <c r="H1016" s="356" t="s">
        <v>1491</v>
      </c>
      <c r="I1016" s="178" t="s">
        <v>1492</v>
      </c>
      <c r="J1016" s="178"/>
      <c r="K1016" s="360">
        <f t="shared" si="36"/>
        <v>70189.710000000006</v>
      </c>
      <c r="L1016" s="360">
        <v>70189.710000000006</v>
      </c>
      <c r="M1016" s="360"/>
      <c r="N1016" s="360">
        <f t="shared" si="35"/>
        <v>70189.710000000006</v>
      </c>
      <c r="O1016" s="360">
        <v>70189.710000000006</v>
      </c>
      <c r="P1016" s="360"/>
    </row>
    <row r="1017" spans="1:16">
      <c r="A1017" s="179">
        <v>400</v>
      </c>
      <c r="B1017" s="178">
        <v>400</v>
      </c>
      <c r="C1017" s="178">
        <v>0</v>
      </c>
      <c r="D1017" s="178">
        <v>0</v>
      </c>
      <c r="E1017" s="178">
        <v>0</v>
      </c>
      <c r="F1017" s="178">
        <v>0</v>
      </c>
      <c r="G1017" s="356" t="s">
        <v>3191</v>
      </c>
      <c r="H1017" s="356" t="s">
        <v>1493</v>
      </c>
      <c r="I1017" s="178" t="s">
        <v>1494</v>
      </c>
      <c r="J1017" s="178"/>
      <c r="K1017" s="360">
        <f t="shared" si="36"/>
        <v>0</v>
      </c>
      <c r="L1017" s="360">
        <v>0</v>
      </c>
      <c r="M1017" s="360"/>
      <c r="N1017" s="360">
        <f t="shared" si="35"/>
        <v>0</v>
      </c>
      <c r="O1017" s="360">
        <v>0</v>
      </c>
      <c r="P1017" s="360"/>
    </row>
    <row r="1018" spans="1:16">
      <c r="A1018" s="436">
        <v>405</v>
      </c>
      <c r="B1018" s="437">
        <v>0</v>
      </c>
      <c r="C1018" s="437">
        <v>0</v>
      </c>
      <c r="D1018" s="437">
        <v>0</v>
      </c>
      <c r="E1018" s="437">
        <v>0</v>
      </c>
      <c r="F1018" s="437">
        <v>0</v>
      </c>
      <c r="G1018" s="365">
        <v>405</v>
      </c>
      <c r="H1018" s="365" t="s">
        <v>115</v>
      </c>
      <c r="I1018" s="55" t="s">
        <v>1495</v>
      </c>
      <c r="J1018" s="55"/>
      <c r="K1018" s="361">
        <f t="shared" si="36"/>
        <v>0</v>
      </c>
      <c r="L1018" s="361">
        <v>0</v>
      </c>
      <c r="M1018" s="361"/>
      <c r="N1018" s="361">
        <f t="shared" si="35"/>
        <v>0</v>
      </c>
      <c r="O1018" s="361">
        <v>0</v>
      </c>
      <c r="P1018" s="361"/>
    </row>
    <row r="1019" spans="1:16">
      <c r="A1019" s="179">
        <v>405</v>
      </c>
      <c r="B1019" s="178">
        <v>100</v>
      </c>
      <c r="C1019" s="178">
        <v>0</v>
      </c>
      <c r="D1019" s="178">
        <v>0</v>
      </c>
      <c r="E1019" s="178">
        <v>0</v>
      </c>
      <c r="F1019" s="178">
        <v>0</v>
      </c>
      <c r="G1019" s="356" t="s">
        <v>3192</v>
      </c>
      <c r="H1019" s="356" t="s">
        <v>1496</v>
      </c>
      <c r="I1019" s="178" t="s">
        <v>1497</v>
      </c>
      <c r="J1019" s="178"/>
      <c r="K1019" s="360">
        <f t="shared" si="36"/>
        <v>18407</v>
      </c>
      <c r="L1019" s="360">
        <v>18407</v>
      </c>
      <c r="M1019" s="360"/>
      <c r="N1019" s="360">
        <f t="shared" si="35"/>
        <v>18407</v>
      </c>
      <c r="O1019" s="360">
        <v>18407</v>
      </c>
      <c r="P1019" s="360"/>
    </row>
    <row r="1020" spans="1:16">
      <c r="A1020" s="179">
        <v>405</v>
      </c>
      <c r="B1020" s="178">
        <v>200</v>
      </c>
      <c r="C1020" s="178">
        <v>0</v>
      </c>
      <c r="D1020" s="178">
        <v>0</v>
      </c>
      <c r="E1020" s="178">
        <v>0</v>
      </c>
      <c r="F1020" s="178">
        <v>0</v>
      </c>
      <c r="G1020" s="356" t="s">
        <v>3193</v>
      </c>
      <c r="H1020" s="356" t="s">
        <v>1498</v>
      </c>
      <c r="I1020" s="178" t="s">
        <v>1499</v>
      </c>
      <c r="J1020" s="178"/>
      <c r="K1020" s="360">
        <f t="shared" si="36"/>
        <v>0</v>
      </c>
      <c r="L1020" s="360">
        <v>0</v>
      </c>
      <c r="M1020" s="360"/>
      <c r="N1020" s="360">
        <f t="shared" si="35"/>
        <v>0</v>
      </c>
      <c r="O1020" s="360">
        <v>0</v>
      </c>
      <c r="P1020" s="360"/>
    </row>
    <row r="1021" spans="1:16" ht="26.25" thickBot="1">
      <c r="A1021" s="439">
        <v>410</v>
      </c>
      <c r="B1021" s="440">
        <v>0</v>
      </c>
      <c r="C1021" s="440">
        <v>0</v>
      </c>
      <c r="D1021" s="440">
        <v>0</v>
      </c>
      <c r="E1021" s="440">
        <v>0</v>
      </c>
      <c r="F1021" s="440">
        <v>0</v>
      </c>
      <c r="G1021" s="377" t="s">
        <v>3194</v>
      </c>
      <c r="H1021" s="377" t="s">
        <v>1500</v>
      </c>
      <c r="I1021" s="355" t="s">
        <v>1501</v>
      </c>
      <c r="J1021" s="355"/>
      <c r="K1021" s="378">
        <f t="shared" si="36"/>
        <v>0</v>
      </c>
      <c r="L1021" s="378">
        <v>0</v>
      </c>
      <c r="M1021" s="378"/>
      <c r="N1021" s="378">
        <f t="shared" si="35"/>
        <v>0</v>
      </c>
      <c r="O1021" s="378">
        <v>0</v>
      </c>
      <c r="P1021" s="378"/>
    </row>
    <row r="1022" spans="1:16" ht="15">
      <c r="G1022" s="56"/>
      <c r="H1022" s="56" t="s">
        <v>534</v>
      </c>
      <c r="K1022" s="234">
        <f>SUM(K6:K1021)</f>
        <v>88144397.333849013</v>
      </c>
      <c r="L1022" s="234">
        <f>SUM(L6:L1021)</f>
        <v>88144397.333849013</v>
      </c>
      <c r="M1022" s="234">
        <f t="shared" ref="M1022:P1022" si="37">SUM(M6:M1021)</f>
        <v>0</v>
      </c>
      <c r="N1022" s="234">
        <f t="shared" si="37"/>
        <v>95097220.783441678</v>
      </c>
      <c r="O1022" s="234">
        <f t="shared" si="37"/>
        <v>95097220.783441678</v>
      </c>
      <c r="P1022" s="234">
        <f t="shared" si="37"/>
        <v>0</v>
      </c>
    </row>
    <row r="1023" spans="1:16" ht="15">
      <c r="A1023" s="53"/>
      <c r="B1023" s="53"/>
      <c r="C1023" s="53"/>
      <c r="D1023" s="53"/>
      <c r="E1023" s="53"/>
      <c r="F1023" s="53"/>
      <c r="G1023" s="56"/>
      <c r="H1023" s="56"/>
      <c r="I1023" s="57"/>
      <c r="J1023" s="57"/>
      <c r="K1023" s="234"/>
      <c r="L1023" s="234"/>
      <c r="M1023" s="234"/>
      <c r="N1023" s="234"/>
      <c r="O1023" s="234"/>
      <c r="P1023" s="234"/>
    </row>
    <row r="1024" spans="1:16" ht="15">
      <c r="G1024" s="56"/>
      <c r="H1024" s="56"/>
      <c r="K1024" s="234"/>
      <c r="L1024" s="234"/>
      <c r="M1024" s="234"/>
      <c r="N1024" s="234"/>
      <c r="O1024" s="234"/>
      <c r="P1024" s="234"/>
    </row>
    <row r="1025" spans="7:16" ht="15">
      <c r="G1025" s="56"/>
      <c r="H1025" s="56"/>
      <c r="K1025" s="234"/>
      <c r="L1025" s="234">
        <f>+L1022-K1022</f>
        <v>0</v>
      </c>
      <c r="M1025" s="234"/>
      <c r="N1025" s="234"/>
      <c r="O1025" s="234"/>
      <c r="P1025" s="234"/>
    </row>
    <row r="1026" spans="7:16" ht="15">
      <c r="G1026" s="56"/>
      <c r="H1026" s="56"/>
      <c r="K1026" s="234"/>
      <c r="L1026" s="234"/>
      <c r="M1026" s="234"/>
      <c r="N1026" s="234"/>
      <c r="O1026" s="234"/>
      <c r="P1026" s="234"/>
    </row>
    <row r="1027" spans="7:16" ht="15">
      <c r="G1027" s="56"/>
      <c r="H1027" s="56"/>
      <c r="K1027" s="234"/>
      <c r="L1027" s="234"/>
      <c r="M1027" s="234"/>
      <c r="N1027" s="234"/>
      <c r="O1027" s="234"/>
      <c r="P1027" s="234"/>
    </row>
    <row r="1028" spans="7:16" ht="15">
      <c r="G1028" s="56"/>
      <c r="H1028" s="56"/>
      <c r="K1028" s="234"/>
      <c r="L1028" s="234"/>
      <c r="M1028" s="234"/>
      <c r="N1028" s="234"/>
      <c r="O1028" s="234"/>
      <c r="P1028" s="234"/>
    </row>
    <row r="1029" spans="7:16" ht="15">
      <c r="G1029" s="56"/>
      <c r="H1029" s="56"/>
      <c r="K1029" s="234"/>
      <c r="L1029" s="234"/>
      <c r="M1029" s="234"/>
      <c r="N1029" s="234"/>
      <c r="O1029" s="234"/>
      <c r="P1029" s="234"/>
    </row>
    <row r="1030" spans="7:16" ht="15">
      <c r="G1030" s="56"/>
      <c r="H1030" s="56"/>
      <c r="K1030" s="234"/>
      <c r="L1030" s="234"/>
      <c r="M1030" s="234"/>
      <c r="N1030" s="234"/>
      <c r="O1030" s="234"/>
      <c r="P1030" s="234"/>
    </row>
    <row r="1031" spans="7:16" ht="15">
      <c r="G1031" s="56"/>
      <c r="H1031" s="56"/>
      <c r="K1031" s="234"/>
      <c r="L1031" s="234"/>
      <c r="M1031" s="234"/>
      <c r="N1031" s="234"/>
      <c r="O1031" s="234"/>
      <c r="P1031" s="234"/>
    </row>
    <row r="1032" spans="7:16" ht="15">
      <c r="G1032" s="56"/>
      <c r="H1032" s="56"/>
      <c r="K1032" s="234"/>
      <c r="L1032" s="234"/>
      <c r="M1032" s="234"/>
      <c r="N1032" s="234"/>
      <c r="O1032" s="234"/>
      <c r="P1032" s="234"/>
    </row>
    <row r="1033" spans="7:16" ht="15">
      <c r="G1033" s="56"/>
      <c r="H1033" s="56"/>
      <c r="K1033" s="234"/>
      <c r="L1033" s="234"/>
      <c r="M1033" s="234"/>
      <c r="N1033" s="234"/>
      <c r="O1033" s="234"/>
      <c r="P1033" s="234"/>
    </row>
    <row r="1034" spans="7:16" ht="15">
      <c r="G1034" s="56"/>
      <c r="H1034" s="56"/>
      <c r="K1034" s="234"/>
      <c r="L1034" s="234"/>
      <c r="M1034" s="234"/>
      <c r="N1034" s="234"/>
      <c r="O1034" s="234"/>
      <c r="P1034" s="234"/>
    </row>
    <row r="1035" spans="7:16" ht="15">
      <c r="G1035" s="56"/>
      <c r="H1035" s="56"/>
      <c r="K1035" s="234"/>
      <c r="L1035" s="234"/>
      <c r="M1035" s="234"/>
      <c r="N1035" s="234"/>
      <c r="O1035" s="234"/>
      <c r="P1035" s="234"/>
    </row>
    <row r="1036" spans="7:16" ht="15">
      <c r="G1036" s="56"/>
      <c r="H1036" s="56"/>
      <c r="K1036" s="234"/>
      <c r="L1036" s="234"/>
      <c r="M1036" s="234"/>
      <c r="N1036" s="234"/>
      <c r="O1036" s="234"/>
      <c r="P1036" s="234"/>
    </row>
    <row r="1037" spans="7:16" ht="15">
      <c r="G1037" s="56"/>
      <c r="H1037" s="56"/>
      <c r="K1037" s="234"/>
      <c r="L1037" s="234"/>
      <c r="M1037" s="234"/>
      <c r="N1037" s="234"/>
      <c r="O1037" s="234"/>
      <c r="P1037" s="234"/>
    </row>
    <row r="1038" spans="7:16" ht="15">
      <c r="G1038" s="56"/>
      <c r="H1038" s="56"/>
      <c r="K1038" s="234"/>
      <c r="L1038" s="234"/>
      <c r="M1038" s="234"/>
      <c r="N1038" s="234"/>
      <c r="O1038" s="234"/>
      <c r="P1038" s="234"/>
    </row>
    <row r="1039" spans="7:16" ht="15">
      <c r="G1039" s="56"/>
      <c r="H1039" s="56"/>
      <c r="K1039" s="234"/>
      <c r="L1039" s="234"/>
      <c r="M1039" s="234"/>
      <c r="N1039" s="234"/>
      <c r="O1039" s="234"/>
      <c r="P1039" s="234"/>
    </row>
    <row r="1040" spans="7:16" ht="15">
      <c r="G1040" s="56"/>
      <c r="H1040" s="56"/>
      <c r="K1040" s="234"/>
      <c r="L1040" s="234"/>
      <c r="M1040" s="234"/>
      <c r="N1040" s="234"/>
      <c r="O1040" s="234"/>
      <c r="P1040" s="234"/>
    </row>
    <row r="1041" spans="7:16" ht="15">
      <c r="G1041" s="56"/>
      <c r="H1041" s="56"/>
      <c r="K1041" s="234"/>
      <c r="L1041" s="234"/>
      <c r="M1041" s="234"/>
      <c r="N1041" s="234"/>
      <c r="O1041" s="234"/>
      <c r="P1041" s="234"/>
    </row>
    <row r="1042" spans="7:16" ht="15">
      <c r="G1042" s="56"/>
      <c r="H1042" s="56"/>
      <c r="K1042" s="234"/>
      <c r="L1042" s="234"/>
      <c r="M1042" s="234"/>
      <c r="N1042" s="234"/>
      <c r="O1042" s="234"/>
      <c r="P1042" s="234"/>
    </row>
    <row r="1043" spans="7:16" ht="15">
      <c r="G1043" s="56"/>
      <c r="H1043" s="56"/>
      <c r="K1043" s="234"/>
      <c r="L1043" s="234"/>
      <c r="M1043" s="234"/>
      <c r="N1043" s="234"/>
      <c r="O1043" s="234"/>
      <c r="P1043" s="234"/>
    </row>
    <row r="1044" spans="7:16" ht="15">
      <c r="G1044" s="56"/>
      <c r="H1044" s="56"/>
      <c r="K1044" s="234"/>
      <c r="L1044" s="234"/>
      <c r="M1044" s="234"/>
      <c r="N1044" s="234"/>
      <c r="O1044" s="234"/>
      <c r="P1044" s="234"/>
    </row>
    <row r="1045" spans="7:16" ht="15">
      <c r="G1045" s="56"/>
      <c r="H1045" s="56"/>
      <c r="K1045" s="234"/>
      <c r="L1045" s="234"/>
      <c r="M1045" s="234"/>
      <c r="N1045" s="234"/>
      <c r="O1045" s="234"/>
      <c r="P1045" s="234"/>
    </row>
    <row r="1046" spans="7:16" ht="15">
      <c r="G1046" s="56"/>
      <c r="H1046" s="56"/>
      <c r="K1046" s="234"/>
      <c r="L1046" s="234"/>
      <c r="M1046" s="234"/>
      <c r="N1046" s="234"/>
      <c r="O1046" s="234"/>
      <c r="P1046" s="234"/>
    </row>
    <row r="1047" spans="7:16" ht="15">
      <c r="G1047" s="56"/>
      <c r="H1047" s="56"/>
      <c r="K1047" s="234"/>
      <c r="L1047" s="234"/>
      <c r="M1047" s="234"/>
      <c r="N1047" s="234"/>
      <c r="O1047" s="234"/>
      <c r="P1047" s="234"/>
    </row>
    <row r="1048" spans="7:16" ht="15">
      <c r="G1048" s="56"/>
      <c r="H1048" s="56"/>
      <c r="K1048" s="234"/>
      <c r="L1048" s="234"/>
      <c r="M1048" s="234"/>
      <c r="N1048" s="234"/>
      <c r="O1048" s="234"/>
      <c r="P1048" s="234"/>
    </row>
    <row r="1049" spans="7:16" ht="15">
      <c r="G1049" s="56"/>
      <c r="H1049" s="56"/>
      <c r="K1049" s="234"/>
      <c r="L1049" s="234"/>
      <c r="M1049" s="234"/>
      <c r="N1049" s="234"/>
      <c r="O1049" s="234"/>
      <c r="P1049" s="234"/>
    </row>
    <row r="1050" spans="7:16" ht="15">
      <c r="G1050" s="56"/>
      <c r="H1050" s="56"/>
      <c r="K1050" s="234"/>
      <c r="L1050" s="234"/>
      <c r="M1050" s="234"/>
      <c r="N1050" s="234"/>
      <c r="O1050" s="234"/>
      <c r="P1050" s="234"/>
    </row>
    <row r="1051" spans="7:16" ht="15">
      <c r="G1051" s="56"/>
      <c r="H1051" s="56"/>
      <c r="K1051" s="234"/>
      <c r="L1051" s="234"/>
      <c r="M1051" s="234"/>
      <c r="N1051" s="234"/>
      <c r="O1051" s="234"/>
      <c r="P1051" s="234"/>
    </row>
  </sheetData>
  <autoFilter ref="A2:P1047" xr:uid="{00000000-0009-0000-0000-000002000000}"/>
  <mergeCells count="9">
    <mergeCell ref="P1:P2"/>
    <mergeCell ref="O1:O2"/>
    <mergeCell ref="G1:G2"/>
    <mergeCell ref="H1:H2"/>
    <mergeCell ref="I1:I2"/>
    <mergeCell ref="K1:K2"/>
    <mergeCell ref="L1:L2"/>
    <mergeCell ref="M1:M2"/>
    <mergeCell ref="N1:N2"/>
  </mergeCells>
  <pageMargins left="0.70866141732283472" right="0.70866141732283472" top="0.74803149606299213" bottom="0.74803149606299213" header="0.31496062992125984" footer="0.31496062992125984"/>
  <pageSetup paperSize="9" scale="57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N591"/>
  <sheetViews>
    <sheetView topLeftCell="A109" workbookViewId="0">
      <selection activeCell="L118" sqref="L118"/>
    </sheetView>
  </sheetViews>
  <sheetFormatPr defaultRowHeight="12.75"/>
  <cols>
    <col min="1" max="6" width="3.5703125" style="431" customWidth="1"/>
    <col min="7" max="7" width="22" style="272" hidden="1" customWidth="1"/>
    <col min="8" max="8" width="48.28515625" customWidth="1"/>
    <col min="9" max="9" width="14.5703125" customWidth="1"/>
    <col min="10" max="10" width="11" customWidth="1"/>
    <col min="11" max="16" width="18.7109375" customWidth="1"/>
  </cols>
  <sheetData>
    <row r="1" spans="1:16" ht="30" customHeight="1" thickBot="1">
      <c r="A1" s="256" t="s">
        <v>120</v>
      </c>
      <c r="B1" s="259"/>
      <c r="C1" s="259"/>
      <c r="D1" s="259"/>
      <c r="E1" s="259"/>
      <c r="F1" s="260"/>
      <c r="G1" s="468" t="s">
        <v>3460</v>
      </c>
      <c r="H1" s="466" t="s">
        <v>121</v>
      </c>
      <c r="I1" s="468" t="s">
        <v>122</v>
      </c>
      <c r="J1" s="468" t="s">
        <v>2221</v>
      </c>
      <c r="K1" s="469" t="s">
        <v>3527</v>
      </c>
      <c r="L1" s="471" t="s">
        <v>3528</v>
      </c>
      <c r="M1" s="471" t="s">
        <v>3529</v>
      </c>
      <c r="N1" s="473" t="s">
        <v>3530</v>
      </c>
      <c r="O1" s="466" t="s">
        <v>3531</v>
      </c>
      <c r="P1" s="466" t="s">
        <v>3532</v>
      </c>
    </row>
    <row r="2" spans="1:16" ht="24" customHeight="1" thickBot="1">
      <c r="A2" s="235" t="s">
        <v>123</v>
      </c>
      <c r="B2" s="235" t="s">
        <v>124</v>
      </c>
      <c r="C2" s="235" t="s">
        <v>125</v>
      </c>
      <c r="D2" s="235" t="s">
        <v>126</v>
      </c>
      <c r="E2" s="235" t="s">
        <v>127</v>
      </c>
      <c r="F2" s="235" t="s">
        <v>128</v>
      </c>
      <c r="G2" s="468"/>
      <c r="H2" s="467"/>
      <c r="I2" s="468"/>
      <c r="J2" s="468"/>
      <c r="K2" s="470"/>
      <c r="L2" s="472"/>
      <c r="M2" s="472"/>
      <c r="N2" s="474"/>
      <c r="O2" s="467"/>
      <c r="P2" s="467"/>
    </row>
    <row r="3" spans="1:16">
      <c r="A3" s="261">
        <v>600</v>
      </c>
      <c r="B3" s="262">
        <v>0</v>
      </c>
      <c r="C3" s="262">
        <v>0</v>
      </c>
      <c r="D3" s="262">
        <v>0</v>
      </c>
      <c r="E3" s="262">
        <v>0</v>
      </c>
      <c r="F3" s="262">
        <v>0</v>
      </c>
      <c r="G3" s="390">
        <v>600</v>
      </c>
      <c r="H3" s="258" t="s">
        <v>129</v>
      </c>
      <c r="I3" s="42" t="s">
        <v>1515</v>
      </c>
      <c r="J3" s="42"/>
      <c r="K3" s="226"/>
      <c r="L3" s="226"/>
      <c r="M3" s="226"/>
      <c r="N3" s="226"/>
      <c r="O3" s="226"/>
      <c r="P3" s="226"/>
    </row>
    <row r="4" spans="1:16" ht="25.5">
      <c r="A4" s="424">
        <v>600</v>
      </c>
      <c r="B4" s="264">
        <v>100</v>
      </c>
      <c r="C4" s="264">
        <v>0</v>
      </c>
      <c r="D4" s="264">
        <v>0</v>
      </c>
      <c r="E4" s="264">
        <v>0</v>
      </c>
      <c r="F4" s="264">
        <v>0</v>
      </c>
      <c r="G4" s="391" t="s">
        <v>3201</v>
      </c>
      <c r="H4" s="43" t="s">
        <v>130</v>
      </c>
      <c r="I4" s="44" t="s">
        <v>1517</v>
      </c>
      <c r="J4" s="44"/>
      <c r="K4" s="445"/>
      <c r="L4" s="445"/>
      <c r="M4" s="445"/>
      <c r="N4" s="445"/>
      <c r="O4" s="445"/>
      <c r="P4" s="445"/>
    </row>
    <row r="5" spans="1:16" ht="25.5">
      <c r="A5" s="424">
        <v>600</v>
      </c>
      <c r="B5" s="264">
        <v>100</v>
      </c>
      <c r="C5" s="264">
        <v>100</v>
      </c>
      <c r="D5" s="264">
        <v>0</v>
      </c>
      <c r="E5" s="264">
        <v>0</v>
      </c>
      <c r="F5" s="264">
        <v>0</v>
      </c>
      <c r="G5" s="391" t="s">
        <v>3202</v>
      </c>
      <c r="H5" s="43" t="s">
        <v>131</v>
      </c>
      <c r="I5" s="44" t="s">
        <v>132</v>
      </c>
      <c r="J5" s="44"/>
      <c r="K5" s="445"/>
      <c r="L5" s="445"/>
      <c r="M5" s="445"/>
      <c r="N5" s="445"/>
      <c r="O5" s="445"/>
      <c r="P5" s="445"/>
    </row>
    <row r="6" spans="1:16">
      <c r="A6" s="424">
        <v>600</v>
      </c>
      <c r="B6" s="264">
        <v>100</v>
      </c>
      <c r="C6" s="264">
        <v>100</v>
      </c>
      <c r="D6" s="263">
        <v>100</v>
      </c>
      <c r="E6" s="263">
        <v>0</v>
      </c>
      <c r="F6" s="263">
        <v>0</v>
      </c>
      <c r="G6" s="392" t="s">
        <v>3203</v>
      </c>
      <c r="H6" s="45" t="s">
        <v>2104</v>
      </c>
      <c r="I6" s="44" t="s">
        <v>133</v>
      </c>
      <c r="J6" s="44"/>
      <c r="K6" s="227">
        <f>+L6+M6</f>
        <v>19736915.68</v>
      </c>
      <c r="L6" s="227">
        <v>19736915.68</v>
      </c>
      <c r="M6" s="227"/>
      <c r="N6" s="227">
        <f>+O6+P6</f>
        <v>17232276.609999999</v>
      </c>
      <c r="O6" s="227">
        <v>17232276.609999999</v>
      </c>
      <c r="P6" s="227"/>
    </row>
    <row r="7" spans="1:16">
      <c r="A7" s="424">
        <v>600</v>
      </c>
      <c r="B7" s="264">
        <v>100</v>
      </c>
      <c r="C7" s="264">
        <v>100</v>
      </c>
      <c r="D7" s="263">
        <v>200</v>
      </c>
      <c r="E7" s="263">
        <v>0</v>
      </c>
      <c r="F7" s="263">
        <v>0</v>
      </c>
      <c r="G7" s="392" t="s">
        <v>3204</v>
      </c>
      <c r="H7" s="45" t="s">
        <v>134</v>
      </c>
      <c r="I7" s="44" t="s">
        <v>135</v>
      </c>
      <c r="J7" s="44"/>
      <c r="K7" s="227">
        <f t="shared" ref="K7:K70" si="0">+L7+M7</f>
        <v>600000</v>
      </c>
      <c r="L7" s="227">
        <v>600000</v>
      </c>
      <c r="M7" s="227"/>
      <c r="N7" s="227">
        <f t="shared" ref="N7:N70" si="1">+O7+P7</f>
        <v>5531254.4900000002</v>
      </c>
      <c r="O7" s="227">
        <v>5531254.4900000002</v>
      </c>
      <c r="P7" s="227"/>
    </row>
    <row r="8" spans="1:16">
      <c r="A8" s="424">
        <v>600</v>
      </c>
      <c r="B8" s="264">
        <v>100</v>
      </c>
      <c r="C8" s="264">
        <v>100</v>
      </c>
      <c r="D8" s="263">
        <v>300</v>
      </c>
      <c r="E8" s="263">
        <v>0</v>
      </c>
      <c r="F8" s="263">
        <v>0</v>
      </c>
      <c r="G8" s="392" t="s">
        <v>3205</v>
      </c>
      <c r="H8" s="45" t="s">
        <v>2105</v>
      </c>
      <c r="I8" s="44" t="s">
        <v>136</v>
      </c>
      <c r="J8" s="44"/>
      <c r="K8" s="446"/>
      <c r="L8" s="446">
        <v>0</v>
      </c>
      <c r="M8" s="446"/>
      <c r="N8" s="446"/>
      <c r="O8" s="446">
        <v>0</v>
      </c>
      <c r="P8" s="446"/>
    </row>
    <row r="9" spans="1:16">
      <c r="A9" s="424">
        <v>600</v>
      </c>
      <c r="B9" s="264">
        <v>100</v>
      </c>
      <c r="C9" s="264">
        <v>100</v>
      </c>
      <c r="D9" s="263">
        <v>300</v>
      </c>
      <c r="E9" s="263">
        <v>10</v>
      </c>
      <c r="F9" s="263">
        <v>0</v>
      </c>
      <c r="G9" s="392" t="s">
        <v>3206</v>
      </c>
      <c r="H9" s="45" t="s">
        <v>137</v>
      </c>
      <c r="I9" s="44" t="s">
        <v>138</v>
      </c>
      <c r="J9" s="44"/>
      <c r="K9" s="227">
        <f t="shared" si="0"/>
        <v>2328685</v>
      </c>
      <c r="L9" s="227">
        <v>2328685</v>
      </c>
      <c r="M9" s="227"/>
      <c r="N9" s="227">
        <f t="shared" si="1"/>
        <v>2328685</v>
      </c>
      <c r="O9" s="227">
        <v>2328685</v>
      </c>
      <c r="P9" s="227"/>
    </row>
    <row r="10" spans="1:16">
      <c r="A10" s="424">
        <v>600</v>
      </c>
      <c r="B10" s="264">
        <v>100</v>
      </c>
      <c r="C10" s="264">
        <v>100</v>
      </c>
      <c r="D10" s="263">
        <v>300</v>
      </c>
      <c r="E10" s="263">
        <v>20</v>
      </c>
      <c r="F10" s="263">
        <v>0</v>
      </c>
      <c r="G10" s="392" t="s">
        <v>3207</v>
      </c>
      <c r="H10" s="45" t="s">
        <v>139</v>
      </c>
      <c r="I10" s="44" t="s">
        <v>140</v>
      </c>
      <c r="J10" s="44"/>
      <c r="K10" s="227">
        <f t="shared" si="0"/>
        <v>5097265</v>
      </c>
      <c r="L10" s="227">
        <v>5097265</v>
      </c>
      <c r="M10" s="227"/>
      <c r="N10" s="227">
        <f t="shared" si="1"/>
        <v>5308179</v>
      </c>
      <c r="O10" s="227">
        <v>5308179</v>
      </c>
      <c r="P10" s="227"/>
    </row>
    <row r="11" spans="1:16" ht="25.5">
      <c r="A11" s="424">
        <v>600</v>
      </c>
      <c r="B11" s="264">
        <v>100</v>
      </c>
      <c r="C11" s="264">
        <v>100</v>
      </c>
      <c r="D11" s="263">
        <v>400</v>
      </c>
      <c r="E11" s="263">
        <v>0</v>
      </c>
      <c r="F11" s="263">
        <v>0</v>
      </c>
      <c r="G11" s="392" t="s">
        <v>3208</v>
      </c>
      <c r="H11" s="45" t="s">
        <v>141</v>
      </c>
      <c r="I11" s="44" t="s">
        <v>142</v>
      </c>
      <c r="J11" s="44"/>
      <c r="K11" s="227">
        <f t="shared" si="0"/>
        <v>0</v>
      </c>
      <c r="L11" s="227">
        <v>0</v>
      </c>
      <c r="M11" s="227"/>
      <c r="N11" s="227">
        <f t="shared" si="1"/>
        <v>0</v>
      </c>
      <c r="O11" s="227">
        <v>0</v>
      </c>
      <c r="P11" s="227"/>
    </row>
    <row r="12" spans="1:16" ht="25.5">
      <c r="A12" s="424">
        <v>600</v>
      </c>
      <c r="B12" s="264">
        <v>100</v>
      </c>
      <c r="C12" s="264">
        <v>200</v>
      </c>
      <c r="D12" s="264">
        <v>0</v>
      </c>
      <c r="E12" s="264">
        <v>0</v>
      </c>
      <c r="F12" s="264">
        <v>0</v>
      </c>
      <c r="G12" s="391" t="s">
        <v>3209</v>
      </c>
      <c r="H12" s="43" t="s">
        <v>143</v>
      </c>
      <c r="I12" s="44" t="s">
        <v>144</v>
      </c>
      <c r="J12" s="44"/>
      <c r="K12" s="446"/>
      <c r="L12" s="446">
        <v>0</v>
      </c>
      <c r="M12" s="446"/>
      <c r="N12" s="446"/>
      <c r="O12" s="446">
        <v>0</v>
      </c>
      <c r="P12" s="446"/>
    </row>
    <row r="13" spans="1:16">
      <c r="A13" s="424">
        <v>600</v>
      </c>
      <c r="B13" s="264">
        <v>100</v>
      </c>
      <c r="C13" s="264">
        <v>200</v>
      </c>
      <c r="D13" s="263">
        <v>300</v>
      </c>
      <c r="E13" s="263">
        <v>0</v>
      </c>
      <c r="F13" s="263">
        <v>0</v>
      </c>
      <c r="G13" s="392" t="s">
        <v>3210</v>
      </c>
      <c r="H13" s="45" t="s">
        <v>145</v>
      </c>
      <c r="I13" s="47"/>
      <c r="J13" s="47"/>
      <c r="K13" s="227">
        <f t="shared" si="0"/>
        <v>0</v>
      </c>
      <c r="L13" s="227">
        <v>0</v>
      </c>
      <c r="M13" s="227"/>
      <c r="N13" s="227">
        <f t="shared" si="1"/>
        <v>0</v>
      </c>
      <c r="O13" s="227">
        <v>0</v>
      </c>
      <c r="P13" s="227"/>
    </row>
    <row r="14" spans="1:16">
      <c r="A14" s="424">
        <v>600</v>
      </c>
      <c r="B14" s="264">
        <v>200</v>
      </c>
      <c r="C14" s="264">
        <v>0</v>
      </c>
      <c r="D14" s="264">
        <v>0</v>
      </c>
      <c r="E14" s="264">
        <v>0</v>
      </c>
      <c r="F14" s="264">
        <v>0</v>
      </c>
      <c r="G14" s="391" t="s">
        <v>3211</v>
      </c>
      <c r="H14" s="43" t="s">
        <v>146</v>
      </c>
      <c r="I14" s="44" t="s">
        <v>147</v>
      </c>
      <c r="J14" s="44"/>
      <c r="K14" s="446"/>
      <c r="L14" s="446">
        <v>0</v>
      </c>
      <c r="M14" s="446"/>
      <c r="N14" s="446"/>
      <c r="O14" s="446">
        <v>0</v>
      </c>
      <c r="P14" s="446"/>
    </row>
    <row r="15" spans="1:16">
      <c r="A15" s="424">
        <v>600</v>
      </c>
      <c r="B15" s="264">
        <v>200</v>
      </c>
      <c r="C15" s="264">
        <v>100</v>
      </c>
      <c r="D15" s="264">
        <v>0</v>
      </c>
      <c r="E15" s="264">
        <v>0</v>
      </c>
      <c r="F15" s="264">
        <v>0</v>
      </c>
      <c r="G15" s="391" t="s">
        <v>3212</v>
      </c>
      <c r="H15" s="43" t="s">
        <v>148</v>
      </c>
      <c r="I15" s="44" t="s">
        <v>149</v>
      </c>
      <c r="J15" s="44"/>
      <c r="K15" s="446"/>
      <c r="L15" s="446">
        <v>0</v>
      </c>
      <c r="M15" s="446"/>
      <c r="N15" s="446"/>
      <c r="O15" s="446">
        <v>0</v>
      </c>
      <c r="P15" s="446"/>
    </row>
    <row r="16" spans="1:16">
      <c r="A16" s="424">
        <v>600</v>
      </c>
      <c r="B16" s="264">
        <v>200</v>
      </c>
      <c r="C16" s="264">
        <v>100</v>
      </c>
      <c r="D16" s="264">
        <v>100</v>
      </c>
      <c r="E16" s="264">
        <v>0</v>
      </c>
      <c r="F16" s="264">
        <v>0</v>
      </c>
      <c r="G16" s="391" t="s">
        <v>3213</v>
      </c>
      <c r="H16" s="43" t="s">
        <v>150</v>
      </c>
      <c r="I16" s="44" t="s">
        <v>151</v>
      </c>
      <c r="J16" s="44"/>
      <c r="K16" s="446"/>
      <c r="L16" s="446">
        <v>0</v>
      </c>
      <c r="M16" s="446"/>
      <c r="N16" s="446"/>
      <c r="O16" s="446">
        <v>0</v>
      </c>
      <c r="P16" s="446"/>
    </row>
    <row r="17" spans="1:16">
      <c r="A17" s="424">
        <v>600</v>
      </c>
      <c r="B17" s="264">
        <v>200</v>
      </c>
      <c r="C17" s="264">
        <v>100</v>
      </c>
      <c r="D17" s="264">
        <v>100</v>
      </c>
      <c r="E17" s="263">
        <v>10</v>
      </c>
      <c r="F17" s="263">
        <v>0</v>
      </c>
      <c r="G17" s="392" t="s">
        <v>3214</v>
      </c>
      <c r="H17" s="45" t="s">
        <v>152</v>
      </c>
      <c r="I17" s="47"/>
      <c r="J17" s="47"/>
      <c r="K17" s="227">
        <f t="shared" si="0"/>
        <v>0</v>
      </c>
      <c r="L17" s="227">
        <v>0</v>
      </c>
      <c r="M17" s="227"/>
      <c r="N17" s="227">
        <f t="shared" si="1"/>
        <v>0</v>
      </c>
      <c r="O17" s="227">
        <v>0</v>
      </c>
      <c r="P17" s="227"/>
    </row>
    <row r="18" spans="1:16">
      <c r="A18" s="424">
        <v>600</v>
      </c>
      <c r="B18" s="264">
        <v>200</v>
      </c>
      <c r="C18" s="264">
        <v>100</v>
      </c>
      <c r="D18" s="264">
        <v>100</v>
      </c>
      <c r="E18" s="263">
        <v>20</v>
      </c>
      <c r="F18" s="263">
        <v>0</v>
      </c>
      <c r="G18" s="392" t="s">
        <v>3215</v>
      </c>
      <c r="H18" s="45" t="s">
        <v>153</v>
      </c>
      <c r="I18" s="47"/>
      <c r="J18" s="47"/>
      <c r="K18" s="227">
        <f t="shared" si="0"/>
        <v>0</v>
      </c>
      <c r="L18" s="227">
        <v>0</v>
      </c>
      <c r="M18" s="227"/>
      <c r="N18" s="227">
        <f t="shared" si="1"/>
        <v>0</v>
      </c>
      <c r="O18" s="227">
        <v>0</v>
      </c>
      <c r="P18" s="227"/>
    </row>
    <row r="19" spans="1:16" ht="25.5">
      <c r="A19" s="424">
        <v>600</v>
      </c>
      <c r="B19" s="264">
        <v>200</v>
      </c>
      <c r="C19" s="264">
        <v>100</v>
      </c>
      <c r="D19" s="264">
        <v>100</v>
      </c>
      <c r="E19" s="263">
        <v>30</v>
      </c>
      <c r="F19" s="263">
        <v>0</v>
      </c>
      <c r="G19" s="392" t="s">
        <v>3216</v>
      </c>
      <c r="H19" s="45" t="s">
        <v>154</v>
      </c>
      <c r="I19" s="47"/>
      <c r="J19" s="47"/>
      <c r="K19" s="227">
        <f t="shared" si="0"/>
        <v>0</v>
      </c>
      <c r="L19" s="227">
        <v>0</v>
      </c>
      <c r="M19" s="227"/>
      <c r="N19" s="227">
        <f t="shared" si="1"/>
        <v>0</v>
      </c>
      <c r="O19" s="227">
        <v>0</v>
      </c>
      <c r="P19" s="227"/>
    </row>
    <row r="20" spans="1:16" ht="25.5">
      <c r="A20" s="424">
        <v>600</v>
      </c>
      <c r="B20" s="264">
        <v>200</v>
      </c>
      <c r="C20" s="264">
        <v>100</v>
      </c>
      <c r="D20" s="264">
        <v>100</v>
      </c>
      <c r="E20" s="263">
        <v>40</v>
      </c>
      <c r="F20" s="263">
        <v>0</v>
      </c>
      <c r="G20" s="392" t="s">
        <v>3217</v>
      </c>
      <c r="H20" s="45" t="s">
        <v>155</v>
      </c>
      <c r="I20" s="47"/>
      <c r="J20" s="47"/>
      <c r="K20" s="227">
        <f t="shared" si="0"/>
        <v>0</v>
      </c>
      <c r="L20" s="227">
        <v>0</v>
      </c>
      <c r="M20" s="227"/>
      <c r="N20" s="227">
        <f t="shared" si="1"/>
        <v>0</v>
      </c>
      <c r="O20" s="227">
        <v>0</v>
      </c>
      <c r="P20" s="227"/>
    </row>
    <row r="21" spans="1:16" ht="25.5">
      <c r="A21" s="424">
        <v>600</v>
      </c>
      <c r="B21" s="264">
        <v>200</v>
      </c>
      <c r="C21" s="264">
        <v>100</v>
      </c>
      <c r="D21" s="264">
        <v>100</v>
      </c>
      <c r="E21" s="263">
        <v>80</v>
      </c>
      <c r="F21" s="263">
        <v>0</v>
      </c>
      <c r="G21" s="392" t="s">
        <v>3218</v>
      </c>
      <c r="H21" s="45" t="s">
        <v>156</v>
      </c>
      <c r="I21" s="47"/>
      <c r="J21" s="47"/>
      <c r="K21" s="227">
        <f t="shared" si="0"/>
        <v>95000</v>
      </c>
      <c r="L21" s="227">
        <v>95000</v>
      </c>
      <c r="M21" s="227"/>
      <c r="N21" s="227">
        <f t="shared" si="1"/>
        <v>493378.37</v>
      </c>
      <c r="O21" s="227">
        <v>493378.37</v>
      </c>
      <c r="P21" s="227"/>
    </row>
    <row r="22" spans="1:16" ht="25.5">
      <c r="A22" s="424">
        <v>600</v>
      </c>
      <c r="B22" s="264">
        <v>200</v>
      </c>
      <c r="C22" s="264">
        <v>100</v>
      </c>
      <c r="D22" s="264">
        <v>100</v>
      </c>
      <c r="E22" s="263">
        <v>90</v>
      </c>
      <c r="F22" s="263">
        <v>0</v>
      </c>
      <c r="G22" s="392" t="s">
        <v>3219</v>
      </c>
      <c r="H22" s="45" t="s">
        <v>157</v>
      </c>
      <c r="I22" s="47"/>
      <c r="J22" s="47"/>
      <c r="K22" s="227">
        <f t="shared" si="0"/>
        <v>0</v>
      </c>
      <c r="L22" s="227">
        <v>0</v>
      </c>
      <c r="M22" s="227"/>
      <c r="N22" s="227">
        <f t="shared" si="1"/>
        <v>0</v>
      </c>
      <c r="O22" s="227">
        <v>0</v>
      </c>
      <c r="P22" s="227"/>
    </row>
    <row r="23" spans="1:16" ht="38.25">
      <c r="A23" s="424">
        <v>600</v>
      </c>
      <c r="B23" s="264">
        <v>200</v>
      </c>
      <c r="C23" s="264">
        <v>100</v>
      </c>
      <c r="D23" s="263">
        <v>200</v>
      </c>
      <c r="E23" s="263">
        <v>0</v>
      </c>
      <c r="F23" s="263">
        <v>0</v>
      </c>
      <c r="G23" s="392" t="s">
        <v>3220</v>
      </c>
      <c r="H23" s="45" t="s">
        <v>3221</v>
      </c>
      <c r="I23" s="47" t="s">
        <v>158</v>
      </c>
      <c r="J23" s="47"/>
      <c r="K23" s="227">
        <f t="shared" si="0"/>
        <v>0</v>
      </c>
      <c r="L23" s="227">
        <v>0</v>
      </c>
      <c r="M23" s="227"/>
      <c r="N23" s="227">
        <f t="shared" si="1"/>
        <v>0</v>
      </c>
      <c r="O23" s="227">
        <v>0</v>
      </c>
      <c r="P23" s="227"/>
    </row>
    <row r="24" spans="1:16" ht="38.25">
      <c r="A24" s="424">
        <v>600</v>
      </c>
      <c r="B24" s="264">
        <v>200</v>
      </c>
      <c r="C24" s="264">
        <v>100</v>
      </c>
      <c r="D24" s="263">
        <v>300</v>
      </c>
      <c r="E24" s="263">
        <v>0</v>
      </c>
      <c r="F24" s="263">
        <v>0</v>
      </c>
      <c r="G24" s="392" t="s">
        <v>3222</v>
      </c>
      <c r="H24" s="45" t="s">
        <v>3223</v>
      </c>
      <c r="I24" s="47" t="s">
        <v>159</v>
      </c>
      <c r="J24" s="47"/>
      <c r="K24" s="227">
        <f t="shared" si="0"/>
        <v>0</v>
      </c>
      <c r="L24" s="227">
        <v>0</v>
      </c>
      <c r="M24" s="227"/>
      <c r="N24" s="227">
        <f t="shared" si="1"/>
        <v>430750</v>
      </c>
      <c r="O24" s="227">
        <v>430750</v>
      </c>
      <c r="P24" s="227"/>
    </row>
    <row r="25" spans="1:16" ht="25.5">
      <c r="A25" s="424">
        <v>600</v>
      </c>
      <c r="B25" s="264">
        <v>200</v>
      </c>
      <c r="C25" s="264">
        <v>100</v>
      </c>
      <c r="D25" s="264">
        <v>400</v>
      </c>
      <c r="E25" s="264">
        <v>0</v>
      </c>
      <c r="F25" s="264">
        <v>0</v>
      </c>
      <c r="G25" s="393" t="s">
        <v>3224</v>
      </c>
      <c r="H25" s="45" t="s">
        <v>160</v>
      </c>
      <c r="I25" s="44" t="s">
        <v>161</v>
      </c>
      <c r="J25" s="44"/>
      <c r="K25" s="227">
        <f t="shared" si="0"/>
        <v>0</v>
      </c>
      <c r="L25" s="227">
        <v>0</v>
      </c>
      <c r="M25" s="227"/>
      <c r="N25" s="227">
        <f t="shared" si="1"/>
        <v>0</v>
      </c>
      <c r="O25" s="227">
        <v>0</v>
      </c>
      <c r="P25" s="227"/>
    </row>
    <row r="26" spans="1:16" ht="25.5">
      <c r="A26" s="424">
        <v>600</v>
      </c>
      <c r="B26" s="264">
        <v>200</v>
      </c>
      <c r="C26" s="264">
        <v>200</v>
      </c>
      <c r="D26" s="264">
        <v>0</v>
      </c>
      <c r="E26" s="264">
        <v>0</v>
      </c>
      <c r="F26" s="264">
        <v>0</v>
      </c>
      <c r="G26" s="391" t="s">
        <v>3225</v>
      </c>
      <c r="H26" s="43" t="s">
        <v>162</v>
      </c>
      <c r="I26" s="44" t="s">
        <v>163</v>
      </c>
      <c r="J26" s="44"/>
      <c r="K26" s="446"/>
      <c r="L26" s="446">
        <v>0</v>
      </c>
      <c r="M26" s="446"/>
      <c r="N26" s="446"/>
      <c r="O26" s="446">
        <v>0</v>
      </c>
      <c r="P26" s="446"/>
    </row>
    <row r="27" spans="1:16" ht="25.5">
      <c r="A27" s="424">
        <v>600</v>
      </c>
      <c r="B27" s="264">
        <v>200</v>
      </c>
      <c r="C27" s="264">
        <v>200</v>
      </c>
      <c r="D27" s="264">
        <v>100</v>
      </c>
      <c r="E27" s="264">
        <v>0</v>
      </c>
      <c r="F27" s="264">
        <v>0</v>
      </c>
      <c r="G27" s="393" t="s">
        <v>3226</v>
      </c>
      <c r="H27" s="45" t="s">
        <v>164</v>
      </c>
      <c r="I27" s="44" t="s">
        <v>165</v>
      </c>
      <c r="J27" s="44" t="s">
        <v>1532</v>
      </c>
      <c r="K27" s="227">
        <f t="shared" si="0"/>
        <v>0</v>
      </c>
      <c r="L27" s="227">
        <v>0</v>
      </c>
      <c r="M27" s="227"/>
      <c r="N27" s="227">
        <f t="shared" si="1"/>
        <v>0</v>
      </c>
      <c r="O27" s="227">
        <v>0</v>
      </c>
      <c r="P27" s="227"/>
    </row>
    <row r="28" spans="1:16" ht="25.5">
      <c r="A28" s="424">
        <v>600</v>
      </c>
      <c r="B28" s="264">
        <v>200</v>
      </c>
      <c r="C28" s="264">
        <v>200</v>
      </c>
      <c r="D28" s="264">
        <v>200</v>
      </c>
      <c r="E28" s="264">
        <v>0</v>
      </c>
      <c r="F28" s="264">
        <v>0</v>
      </c>
      <c r="G28" s="393" t="s">
        <v>3227</v>
      </c>
      <c r="H28" s="45" t="s">
        <v>166</v>
      </c>
      <c r="I28" s="44" t="s">
        <v>167</v>
      </c>
      <c r="J28" s="44" t="s">
        <v>1532</v>
      </c>
      <c r="K28" s="227">
        <f t="shared" si="0"/>
        <v>0</v>
      </c>
      <c r="L28" s="227">
        <v>0</v>
      </c>
      <c r="M28" s="227"/>
      <c r="N28" s="227">
        <f t="shared" si="1"/>
        <v>0</v>
      </c>
      <c r="O28" s="227">
        <v>0</v>
      </c>
      <c r="P28" s="227"/>
    </row>
    <row r="29" spans="1:16" ht="25.5">
      <c r="A29" s="424">
        <v>600</v>
      </c>
      <c r="B29" s="264">
        <v>200</v>
      </c>
      <c r="C29" s="264">
        <v>300</v>
      </c>
      <c r="D29" s="264">
        <v>0</v>
      </c>
      <c r="E29" s="264">
        <v>0</v>
      </c>
      <c r="F29" s="264">
        <v>0</v>
      </c>
      <c r="G29" s="391" t="s">
        <v>3228</v>
      </c>
      <c r="H29" s="43" t="s">
        <v>168</v>
      </c>
      <c r="I29" s="44" t="s">
        <v>169</v>
      </c>
      <c r="J29" s="44"/>
      <c r="K29" s="446"/>
      <c r="L29" s="446">
        <v>0</v>
      </c>
      <c r="M29" s="446"/>
      <c r="N29" s="446"/>
      <c r="O29" s="446">
        <v>0</v>
      </c>
      <c r="P29" s="446"/>
    </row>
    <row r="30" spans="1:16">
      <c r="A30" s="424">
        <v>600</v>
      </c>
      <c r="B30" s="264">
        <v>200</v>
      </c>
      <c r="C30" s="264">
        <v>300</v>
      </c>
      <c r="D30" s="264">
        <v>50</v>
      </c>
      <c r="E30" s="264">
        <v>0</v>
      </c>
      <c r="F30" s="264">
        <v>0</v>
      </c>
      <c r="G30" s="391" t="s">
        <v>3229</v>
      </c>
      <c r="H30" s="45" t="s">
        <v>170</v>
      </c>
      <c r="I30" s="175" t="s">
        <v>171</v>
      </c>
      <c r="J30" s="175"/>
      <c r="K30" s="228">
        <f t="shared" si="0"/>
        <v>0</v>
      </c>
      <c r="L30" s="228">
        <v>0</v>
      </c>
      <c r="M30" s="228"/>
      <c r="N30" s="228">
        <f t="shared" si="1"/>
        <v>4397.6099999999997</v>
      </c>
      <c r="O30" s="228">
        <v>4397.6099999999997</v>
      </c>
      <c r="P30" s="228"/>
    </row>
    <row r="31" spans="1:16">
      <c r="A31" s="424">
        <v>600</v>
      </c>
      <c r="B31" s="264">
        <v>200</v>
      </c>
      <c r="C31" s="264">
        <v>300</v>
      </c>
      <c r="D31" s="264">
        <v>100</v>
      </c>
      <c r="E31" s="264">
        <v>0</v>
      </c>
      <c r="F31" s="264">
        <v>0</v>
      </c>
      <c r="G31" s="391" t="s">
        <v>3230</v>
      </c>
      <c r="H31" s="43" t="s">
        <v>172</v>
      </c>
      <c r="I31" s="44" t="s">
        <v>173</v>
      </c>
      <c r="J31" s="44"/>
      <c r="K31" s="446"/>
      <c r="L31" s="446">
        <v>0</v>
      </c>
      <c r="M31" s="446"/>
      <c r="N31" s="446"/>
      <c r="O31" s="446">
        <v>0</v>
      </c>
      <c r="P31" s="446"/>
    </row>
    <row r="32" spans="1:16">
      <c r="A32" s="424">
        <v>600</v>
      </c>
      <c r="B32" s="264">
        <v>200</v>
      </c>
      <c r="C32" s="264">
        <v>300</v>
      </c>
      <c r="D32" s="264">
        <v>100</v>
      </c>
      <c r="E32" s="263">
        <v>10</v>
      </c>
      <c r="F32" s="263">
        <v>0</v>
      </c>
      <c r="G32" s="392" t="s">
        <v>3231</v>
      </c>
      <c r="H32" s="45" t="s">
        <v>174</v>
      </c>
      <c r="I32" s="47"/>
      <c r="J32" s="47"/>
      <c r="K32" s="227">
        <f t="shared" si="0"/>
        <v>0</v>
      </c>
      <c r="L32" s="227">
        <v>0</v>
      </c>
      <c r="M32" s="227"/>
      <c r="N32" s="227">
        <f t="shared" si="1"/>
        <v>0</v>
      </c>
      <c r="O32" s="227">
        <v>0</v>
      </c>
      <c r="P32" s="227"/>
    </row>
    <row r="33" spans="1:16">
      <c r="A33" s="424">
        <v>600</v>
      </c>
      <c r="B33" s="264">
        <v>200</v>
      </c>
      <c r="C33" s="264">
        <v>300</v>
      </c>
      <c r="D33" s="264">
        <v>100</v>
      </c>
      <c r="E33" s="263">
        <v>20</v>
      </c>
      <c r="F33" s="263">
        <v>0</v>
      </c>
      <c r="G33" s="392" t="s">
        <v>3232</v>
      </c>
      <c r="H33" s="45" t="s">
        <v>175</v>
      </c>
      <c r="I33" s="47"/>
      <c r="J33" s="47"/>
      <c r="K33" s="227">
        <f t="shared" si="0"/>
        <v>0</v>
      </c>
      <c r="L33" s="227">
        <v>0</v>
      </c>
      <c r="M33" s="227"/>
      <c r="N33" s="227">
        <f t="shared" si="1"/>
        <v>0</v>
      </c>
      <c r="O33" s="227">
        <v>0</v>
      </c>
      <c r="P33" s="227"/>
    </row>
    <row r="34" spans="1:16" ht="25.5">
      <c r="A34" s="424">
        <v>600</v>
      </c>
      <c r="B34" s="264">
        <v>200</v>
      </c>
      <c r="C34" s="264">
        <v>300</v>
      </c>
      <c r="D34" s="264">
        <v>100</v>
      </c>
      <c r="E34" s="263">
        <v>30</v>
      </c>
      <c r="F34" s="263">
        <v>0</v>
      </c>
      <c r="G34" s="392" t="s">
        <v>3233</v>
      </c>
      <c r="H34" s="45" t="s">
        <v>176</v>
      </c>
      <c r="I34" s="47"/>
      <c r="J34" s="47"/>
      <c r="K34" s="227">
        <f t="shared" si="0"/>
        <v>0</v>
      </c>
      <c r="L34" s="227">
        <v>0</v>
      </c>
      <c r="M34" s="227"/>
      <c r="N34" s="227">
        <f t="shared" si="1"/>
        <v>0</v>
      </c>
      <c r="O34" s="227">
        <v>0</v>
      </c>
      <c r="P34" s="227"/>
    </row>
    <row r="35" spans="1:16">
      <c r="A35" s="424">
        <v>600</v>
      </c>
      <c r="B35" s="264">
        <v>200</v>
      </c>
      <c r="C35" s="264">
        <v>300</v>
      </c>
      <c r="D35" s="264">
        <v>100</v>
      </c>
      <c r="E35" s="263">
        <v>40</v>
      </c>
      <c r="F35" s="263">
        <v>0</v>
      </c>
      <c r="G35" s="392" t="s">
        <v>3234</v>
      </c>
      <c r="H35" s="45" t="s">
        <v>177</v>
      </c>
      <c r="I35" s="47"/>
      <c r="J35" s="47"/>
      <c r="K35" s="227">
        <f t="shared" si="0"/>
        <v>0</v>
      </c>
      <c r="L35" s="227">
        <v>0</v>
      </c>
      <c r="M35" s="227"/>
      <c r="N35" s="227">
        <f t="shared" si="1"/>
        <v>0</v>
      </c>
      <c r="O35" s="227">
        <v>0</v>
      </c>
      <c r="P35" s="227"/>
    </row>
    <row r="36" spans="1:16" ht="25.5">
      <c r="A36" s="424">
        <v>600</v>
      </c>
      <c r="B36" s="264">
        <v>200</v>
      </c>
      <c r="C36" s="264">
        <v>300</v>
      </c>
      <c r="D36" s="264">
        <v>100</v>
      </c>
      <c r="E36" s="263">
        <v>80</v>
      </c>
      <c r="F36" s="265">
        <v>0</v>
      </c>
      <c r="G36" s="392" t="s">
        <v>3235</v>
      </c>
      <c r="H36" s="45" t="s">
        <v>178</v>
      </c>
      <c r="I36" s="47"/>
      <c r="J36" s="47"/>
      <c r="K36" s="227">
        <f t="shared" si="0"/>
        <v>0</v>
      </c>
      <c r="L36" s="227">
        <v>0</v>
      </c>
      <c r="M36" s="227"/>
      <c r="N36" s="227">
        <f t="shared" si="1"/>
        <v>61066.98</v>
      </c>
      <c r="O36" s="227">
        <v>61066.98</v>
      </c>
      <c r="P36" s="227"/>
    </row>
    <row r="37" spans="1:16" ht="38.25">
      <c r="A37" s="424">
        <v>600</v>
      </c>
      <c r="B37" s="264">
        <v>200</v>
      </c>
      <c r="C37" s="264">
        <v>300</v>
      </c>
      <c r="D37" s="264">
        <v>100</v>
      </c>
      <c r="E37" s="263">
        <v>90</v>
      </c>
      <c r="F37" s="263">
        <v>0</v>
      </c>
      <c r="G37" s="392" t="s">
        <v>3236</v>
      </c>
      <c r="H37" s="45" t="s">
        <v>179</v>
      </c>
      <c r="I37" s="47"/>
      <c r="J37" s="47"/>
      <c r="K37" s="227">
        <f t="shared" si="0"/>
        <v>0</v>
      </c>
      <c r="L37" s="227">
        <v>0</v>
      </c>
      <c r="M37" s="227"/>
      <c r="N37" s="227">
        <f t="shared" si="1"/>
        <v>0</v>
      </c>
      <c r="O37" s="227">
        <v>0</v>
      </c>
      <c r="P37" s="227"/>
    </row>
    <row r="38" spans="1:16" ht="25.5">
      <c r="A38" s="424">
        <v>600</v>
      </c>
      <c r="B38" s="264">
        <v>200</v>
      </c>
      <c r="C38" s="264">
        <v>300</v>
      </c>
      <c r="D38" s="264">
        <v>200</v>
      </c>
      <c r="E38" s="264">
        <v>0</v>
      </c>
      <c r="F38" s="264">
        <v>0</v>
      </c>
      <c r="G38" s="393" t="s">
        <v>3237</v>
      </c>
      <c r="H38" s="45" t="s">
        <v>180</v>
      </c>
      <c r="I38" s="44" t="s">
        <v>181</v>
      </c>
      <c r="J38" s="44"/>
      <c r="K38" s="227">
        <f t="shared" si="0"/>
        <v>0</v>
      </c>
      <c r="L38" s="227">
        <v>0</v>
      </c>
      <c r="M38" s="227"/>
      <c r="N38" s="227">
        <f t="shared" si="1"/>
        <v>0</v>
      </c>
      <c r="O38" s="227">
        <v>0</v>
      </c>
      <c r="P38" s="227"/>
    </row>
    <row r="39" spans="1:16" ht="25.5">
      <c r="A39" s="424">
        <v>600</v>
      </c>
      <c r="B39" s="264">
        <v>200</v>
      </c>
      <c r="C39" s="264">
        <v>300</v>
      </c>
      <c r="D39" s="264">
        <v>300</v>
      </c>
      <c r="E39" s="264">
        <v>0</v>
      </c>
      <c r="F39" s="264">
        <v>0</v>
      </c>
      <c r="G39" s="393" t="s">
        <v>3238</v>
      </c>
      <c r="H39" s="45" t="s">
        <v>182</v>
      </c>
      <c r="I39" s="44" t="s">
        <v>183</v>
      </c>
      <c r="J39" s="44"/>
      <c r="K39" s="227">
        <f t="shared" si="0"/>
        <v>0</v>
      </c>
      <c r="L39" s="227">
        <v>0</v>
      </c>
      <c r="M39" s="227"/>
      <c r="N39" s="227">
        <f t="shared" si="1"/>
        <v>0</v>
      </c>
      <c r="O39" s="227">
        <v>0</v>
      </c>
      <c r="P39" s="227"/>
    </row>
    <row r="40" spans="1:16" ht="51">
      <c r="A40" s="424">
        <v>600</v>
      </c>
      <c r="B40" s="264">
        <v>200</v>
      </c>
      <c r="C40" s="264">
        <v>300</v>
      </c>
      <c r="D40" s="264">
        <v>400</v>
      </c>
      <c r="E40" s="264">
        <v>0</v>
      </c>
      <c r="F40" s="264">
        <v>0</v>
      </c>
      <c r="G40" s="393" t="s">
        <v>3239</v>
      </c>
      <c r="H40" s="45" t="s">
        <v>184</v>
      </c>
      <c r="I40" s="44" t="s">
        <v>185</v>
      </c>
      <c r="J40" s="44"/>
      <c r="K40" s="227">
        <f t="shared" si="0"/>
        <v>0</v>
      </c>
      <c r="L40" s="227">
        <v>0</v>
      </c>
      <c r="M40" s="227"/>
      <c r="N40" s="227">
        <f t="shared" si="1"/>
        <v>0</v>
      </c>
      <c r="O40" s="227">
        <v>0</v>
      </c>
      <c r="P40" s="227"/>
    </row>
    <row r="41" spans="1:16">
      <c r="A41" s="424">
        <v>600</v>
      </c>
      <c r="B41" s="264">
        <v>300</v>
      </c>
      <c r="C41" s="264">
        <v>0</v>
      </c>
      <c r="D41" s="264">
        <v>0</v>
      </c>
      <c r="E41" s="264">
        <v>0</v>
      </c>
      <c r="F41" s="264">
        <v>0</v>
      </c>
      <c r="G41" s="391" t="s">
        <v>3240</v>
      </c>
      <c r="H41" s="43" t="s">
        <v>186</v>
      </c>
      <c r="I41" s="44" t="s">
        <v>187</v>
      </c>
      <c r="J41" s="44"/>
      <c r="K41" s="446"/>
      <c r="L41" s="446">
        <v>0</v>
      </c>
      <c r="M41" s="446"/>
      <c r="N41" s="446"/>
      <c r="O41" s="446">
        <v>0</v>
      </c>
      <c r="P41" s="446"/>
    </row>
    <row r="42" spans="1:16" ht="25.5">
      <c r="A42" s="424">
        <v>600</v>
      </c>
      <c r="B42" s="264">
        <v>300</v>
      </c>
      <c r="C42" s="264">
        <v>100</v>
      </c>
      <c r="D42" s="264">
        <v>0</v>
      </c>
      <c r="E42" s="264">
        <v>0</v>
      </c>
      <c r="F42" s="264">
        <v>0</v>
      </c>
      <c r="G42" s="393" t="s">
        <v>3241</v>
      </c>
      <c r="H42" s="45" t="s">
        <v>188</v>
      </c>
      <c r="I42" s="44" t="s">
        <v>189</v>
      </c>
      <c r="J42" s="44"/>
      <c r="K42" s="227">
        <f t="shared" si="0"/>
        <v>2482257</v>
      </c>
      <c r="L42" s="227">
        <v>2482257</v>
      </c>
      <c r="M42" s="227"/>
      <c r="N42" s="227">
        <f t="shared" si="1"/>
        <v>3546081.76</v>
      </c>
      <c r="O42" s="227">
        <v>3546081.76</v>
      </c>
      <c r="P42" s="227"/>
    </row>
    <row r="43" spans="1:16" ht="25.5">
      <c r="A43" s="424">
        <v>600</v>
      </c>
      <c r="B43" s="264">
        <v>300</v>
      </c>
      <c r="C43" s="264">
        <v>200</v>
      </c>
      <c r="D43" s="264">
        <v>0</v>
      </c>
      <c r="E43" s="264">
        <v>0</v>
      </c>
      <c r="F43" s="264">
        <v>0</v>
      </c>
      <c r="G43" s="393" t="s">
        <v>3242</v>
      </c>
      <c r="H43" s="45" t="s">
        <v>190</v>
      </c>
      <c r="I43" s="44" t="s">
        <v>191</v>
      </c>
      <c r="J43" s="44"/>
      <c r="K43" s="227">
        <f t="shared" si="0"/>
        <v>207028.22999999998</v>
      </c>
      <c r="L43" s="227">
        <v>207028.22999999998</v>
      </c>
      <c r="M43" s="227"/>
      <c r="N43" s="227">
        <f t="shared" si="1"/>
        <v>3865376.58</v>
      </c>
      <c r="O43" s="227">
        <v>3865376.58</v>
      </c>
      <c r="P43" s="227"/>
    </row>
    <row r="44" spans="1:16" ht="25.5">
      <c r="A44" s="424">
        <v>600</v>
      </c>
      <c r="B44" s="264">
        <v>300</v>
      </c>
      <c r="C44" s="264">
        <v>300</v>
      </c>
      <c r="D44" s="264">
        <v>0</v>
      </c>
      <c r="E44" s="264">
        <v>0</v>
      </c>
      <c r="F44" s="264">
        <v>0</v>
      </c>
      <c r="G44" s="391" t="s">
        <v>3243</v>
      </c>
      <c r="H44" s="43" t="s">
        <v>192</v>
      </c>
      <c r="I44" s="44" t="s">
        <v>193</v>
      </c>
      <c r="J44" s="44"/>
      <c r="K44" s="229"/>
      <c r="L44" s="229">
        <v>0</v>
      </c>
      <c r="M44" s="229"/>
      <c r="N44" s="229"/>
      <c r="O44" s="229">
        <v>0</v>
      </c>
      <c r="P44" s="229"/>
    </row>
    <row r="45" spans="1:16">
      <c r="A45" s="424">
        <v>600</v>
      </c>
      <c r="B45" s="264">
        <v>300</v>
      </c>
      <c r="C45" s="264">
        <v>300</v>
      </c>
      <c r="D45" s="263">
        <v>100</v>
      </c>
      <c r="E45" s="263">
        <v>0</v>
      </c>
      <c r="F45" s="263">
        <v>0</v>
      </c>
      <c r="G45" s="392" t="s">
        <v>3244</v>
      </c>
      <c r="H45" s="45" t="s">
        <v>194</v>
      </c>
      <c r="I45" s="47"/>
      <c r="J45" s="47"/>
      <c r="K45" s="227">
        <f t="shared" si="0"/>
        <v>9353191.9499999993</v>
      </c>
      <c r="L45" s="227">
        <v>9353191.9499999993</v>
      </c>
      <c r="M45" s="227"/>
      <c r="N45" s="227">
        <f t="shared" si="1"/>
        <v>9380942</v>
      </c>
      <c r="O45" s="227">
        <v>9380942</v>
      </c>
      <c r="P45" s="227"/>
    </row>
    <row r="46" spans="1:16">
      <c r="A46" s="424">
        <v>600</v>
      </c>
      <c r="B46" s="264">
        <v>300</v>
      </c>
      <c r="C46" s="264">
        <v>300</v>
      </c>
      <c r="D46" s="263">
        <v>900</v>
      </c>
      <c r="E46" s="263">
        <v>0</v>
      </c>
      <c r="F46" s="263">
        <v>0</v>
      </c>
      <c r="G46" s="392" t="s">
        <v>3245</v>
      </c>
      <c r="H46" s="45" t="s">
        <v>195</v>
      </c>
      <c r="I46" s="47"/>
      <c r="J46" s="47"/>
      <c r="K46" s="227">
        <f t="shared" si="0"/>
        <v>1725124</v>
      </c>
      <c r="L46" s="227">
        <v>1725124</v>
      </c>
      <c r="M46" s="227"/>
      <c r="N46" s="227">
        <f t="shared" si="1"/>
        <v>2485022.6800000002</v>
      </c>
      <c r="O46" s="227">
        <v>2485022.6800000002</v>
      </c>
      <c r="P46" s="227"/>
    </row>
    <row r="47" spans="1:16">
      <c r="A47" s="424">
        <v>600</v>
      </c>
      <c r="B47" s="264">
        <v>300</v>
      </c>
      <c r="C47" s="264">
        <v>400</v>
      </c>
      <c r="D47" s="264">
        <v>0</v>
      </c>
      <c r="E47" s="264">
        <v>0</v>
      </c>
      <c r="F47" s="264">
        <v>0</v>
      </c>
      <c r="G47" s="393" t="s">
        <v>3246</v>
      </c>
      <c r="H47" s="45" t="s">
        <v>196</v>
      </c>
      <c r="I47" s="44" t="s">
        <v>197</v>
      </c>
      <c r="J47" s="44"/>
      <c r="K47" s="227">
        <f t="shared" si="0"/>
        <v>223084</v>
      </c>
      <c r="L47" s="227">
        <v>223084</v>
      </c>
      <c r="M47" s="227"/>
      <c r="N47" s="227">
        <f t="shared" si="1"/>
        <v>159205</v>
      </c>
      <c r="O47" s="227">
        <v>159205</v>
      </c>
      <c r="P47" s="227"/>
    </row>
    <row r="48" spans="1:16">
      <c r="A48" s="424">
        <v>600</v>
      </c>
      <c r="B48" s="264">
        <v>400</v>
      </c>
      <c r="C48" s="264">
        <v>0</v>
      </c>
      <c r="D48" s="264">
        <v>0</v>
      </c>
      <c r="E48" s="264">
        <v>0</v>
      </c>
      <c r="F48" s="264">
        <v>0</v>
      </c>
      <c r="G48" s="393" t="s">
        <v>3247</v>
      </c>
      <c r="H48" s="45" t="s">
        <v>198</v>
      </c>
      <c r="I48" s="44" t="s">
        <v>199</v>
      </c>
      <c r="J48" s="44"/>
      <c r="K48" s="227">
        <f t="shared" si="0"/>
        <v>20000</v>
      </c>
      <c r="L48" s="227">
        <v>20000</v>
      </c>
      <c r="M48" s="227"/>
      <c r="N48" s="227">
        <f t="shared" si="1"/>
        <v>0</v>
      </c>
      <c r="O48" s="227">
        <v>0</v>
      </c>
      <c r="P48" s="227"/>
    </row>
    <row r="49" spans="1:16" ht="25.5">
      <c r="A49" s="261">
        <v>610</v>
      </c>
      <c r="B49" s="262">
        <v>0</v>
      </c>
      <c r="C49" s="262">
        <v>0</v>
      </c>
      <c r="D49" s="262">
        <v>0</v>
      </c>
      <c r="E49" s="262">
        <v>0</v>
      </c>
      <c r="F49" s="262">
        <v>0</v>
      </c>
      <c r="G49" s="390">
        <v>610</v>
      </c>
      <c r="H49" s="41" t="s">
        <v>200</v>
      </c>
      <c r="I49" s="42" t="s">
        <v>201</v>
      </c>
      <c r="J49" s="42"/>
      <c r="K49" s="229"/>
      <c r="L49" s="229">
        <v>0</v>
      </c>
      <c r="M49" s="229"/>
      <c r="N49" s="229"/>
      <c r="O49" s="229">
        <v>0</v>
      </c>
      <c r="P49" s="229"/>
    </row>
    <row r="50" spans="1:16" ht="38.25">
      <c r="A50" s="424">
        <v>610</v>
      </c>
      <c r="B50" s="264">
        <v>100</v>
      </c>
      <c r="C50" s="264">
        <v>0</v>
      </c>
      <c r="D50" s="264">
        <v>0</v>
      </c>
      <c r="E50" s="264">
        <v>0</v>
      </c>
      <c r="F50" s="264">
        <v>0</v>
      </c>
      <c r="G50" s="393" t="s">
        <v>3248</v>
      </c>
      <c r="H50" s="45" t="s">
        <v>202</v>
      </c>
      <c r="I50" s="44" t="s">
        <v>203</v>
      </c>
      <c r="J50" s="44"/>
      <c r="K50" s="227">
        <f t="shared" si="0"/>
        <v>0</v>
      </c>
      <c r="L50" s="227">
        <v>0</v>
      </c>
      <c r="M50" s="227"/>
      <c r="N50" s="227">
        <f t="shared" si="1"/>
        <v>0</v>
      </c>
      <c r="O50" s="227">
        <v>0</v>
      </c>
      <c r="P50" s="227"/>
    </row>
    <row r="51" spans="1:16" ht="25.5">
      <c r="A51" s="424">
        <v>610</v>
      </c>
      <c r="B51" s="264">
        <v>200</v>
      </c>
      <c r="C51" s="264">
        <v>0</v>
      </c>
      <c r="D51" s="264">
        <v>0</v>
      </c>
      <c r="E51" s="264">
        <v>0</v>
      </c>
      <c r="F51" s="264">
        <v>0</v>
      </c>
      <c r="G51" s="393" t="s">
        <v>3249</v>
      </c>
      <c r="H51" s="45" t="s">
        <v>204</v>
      </c>
      <c r="I51" s="44" t="s">
        <v>205</v>
      </c>
      <c r="J51" s="44"/>
      <c r="K51" s="227">
        <f t="shared" si="0"/>
        <v>0</v>
      </c>
      <c r="L51" s="227">
        <v>0</v>
      </c>
      <c r="M51" s="227"/>
      <c r="N51" s="227">
        <f t="shared" si="1"/>
        <v>0</v>
      </c>
      <c r="O51" s="227">
        <v>0</v>
      </c>
      <c r="P51" s="227"/>
    </row>
    <row r="52" spans="1:16" ht="25.5">
      <c r="A52" s="261">
        <v>620</v>
      </c>
      <c r="B52" s="262">
        <v>0</v>
      </c>
      <c r="C52" s="262">
        <v>0</v>
      </c>
      <c r="D52" s="262">
        <v>0</v>
      </c>
      <c r="E52" s="262">
        <v>0</v>
      </c>
      <c r="F52" s="262">
        <v>0</v>
      </c>
      <c r="G52" s="390">
        <v>620</v>
      </c>
      <c r="H52" s="41" t="s">
        <v>206</v>
      </c>
      <c r="I52" s="42" t="s">
        <v>207</v>
      </c>
      <c r="J52" s="42"/>
      <c r="K52" s="229"/>
      <c r="L52" s="229">
        <v>0</v>
      </c>
      <c r="M52" s="229"/>
      <c r="N52" s="229"/>
      <c r="O52" s="229">
        <v>0</v>
      </c>
      <c r="P52" s="229"/>
    </row>
    <row r="53" spans="1:16" ht="38.25">
      <c r="A53" s="424">
        <v>620</v>
      </c>
      <c r="B53" s="264">
        <v>50</v>
      </c>
      <c r="C53" s="264">
        <v>0</v>
      </c>
      <c r="D53" s="264">
        <v>0</v>
      </c>
      <c r="E53" s="264">
        <v>0</v>
      </c>
      <c r="F53" s="264">
        <v>0</v>
      </c>
      <c r="G53" s="393" t="s">
        <v>3250</v>
      </c>
      <c r="H53" s="45" t="s">
        <v>208</v>
      </c>
      <c r="I53" s="157" t="s">
        <v>209</v>
      </c>
      <c r="J53" s="157"/>
      <c r="K53" s="233">
        <f t="shared" si="0"/>
        <v>0</v>
      </c>
      <c r="L53" s="233">
        <v>0</v>
      </c>
      <c r="M53" s="233"/>
      <c r="N53" s="233">
        <f t="shared" si="1"/>
        <v>0</v>
      </c>
      <c r="O53" s="233">
        <v>0</v>
      </c>
      <c r="P53" s="233"/>
    </row>
    <row r="54" spans="1:16" ht="38.25">
      <c r="A54" s="424">
        <v>620</v>
      </c>
      <c r="B54" s="264">
        <v>100</v>
      </c>
      <c r="C54" s="264">
        <v>0</v>
      </c>
      <c r="D54" s="264">
        <v>0</v>
      </c>
      <c r="E54" s="264">
        <v>0</v>
      </c>
      <c r="F54" s="264">
        <v>0</v>
      </c>
      <c r="G54" s="393" t="s">
        <v>3251</v>
      </c>
      <c r="H54" s="45" t="s">
        <v>210</v>
      </c>
      <c r="I54" s="44" t="s">
        <v>211</v>
      </c>
      <c r="J54" s="44"/>
      <c r="K54" s="227">
        <f t="shared" si="0"/>
        <v>0</v>
      </c>
      <c r="L54" s="227"/>
      <c r="M54" s="227"/>
      <c r="N54" s="227">
        <f t="shared" si="1"/>
        <v>0</v>
      </c>
      <c r="O54" s="227">
        <v>0</v>
      </c>
      <c r="P54" s="227"/>
    </row>
    <row r="55" spans="1:16" ht="38.25">
      <c r="A55" s="424">
        <v>620</v>
      </c>
      <c r="B55" s="264">
        <v>200</v>
      </c>
      <c r="C55" s="264">
        <v>0</v>
      </c>
      <c r="D55" s="264">
        <v>0</v>
      </c>
      <c r="E55" s="264">
        <v>0</v>
      </c>
      <c r="F55" s="264">
        <v>0</v>
      </c>
      <c r="G55" s="393" t="s">
        <v>3252</v>
      </c>
      <c r="H55" s="45" t="s">
        <v>212</v>
      </c>
      <c r="I55" s="44" t="s">
        <v>213</v>
      </c>
      <c r="J55" s="44"/>
      <c r="K55" s="227">
        <f t="shared" si="0"/>
        <v>509309.17</v>
      </c>
      <c r="L55" s="227">
        <v>509309.17</v>
      </c>
      <c r="M55" s="227"/>
      <c r="N55" s="227">
        <f t="shared" si="1"/>
        <v>1389495.6700000002</v>
      </c>
      <c r="O55" s="227">
        <v>1389495.6700000002</v>
      </c>
      <c r="P55" s="227"/>
    </row>
    <row r="56" spans="1:16" ht="25.5">
      <c r="A56" s="424">
        <v>620</v>
      </c>
      <c r="B56" s="264">
        <v>300</v>
      </c>
      <c r="C56" s="264">
        <v>0</v>
      </c>
      <c r="D56" s="264">
        <v>0</v>
      </c>
      <c r="E56" s="264">
        <v>0</v>
      </c>
      <c r="F56" s="264">
        <v>0</v>
      </c>
      <c r="G56" s="393" t="s">
        <v>3253</v>
      </c>
      <c r="H56" s="45" t="s">
        <v>214</v>
      </c>
      <c r="I56" s="44" t="s">
        <v>215</v>
      </c>
      <c r="J56" s="44"/>
      <c r="K56" s="227">
        <f t="shared" si="0"/>
        <v>3084723.5</v>
      </c>
      <c r="L56" s="227">
        <v>3084723.5</v>
      </c>
      <c r="M56" s="227"/>
      <c r="N56" s="227">
        <f t="shared" si="1"/>
        <v>0</v>
      </c>
      <c r="O56" s="227">
        <v>0</v>
      </c>
      <c r="P56" s="227"/>
    </row>
    <row r="57" spans="1:16" ht="25.5">
      <c r="A57" s="424">
        <v>620</v>
      </c>
      <c r="B57" s="264">
        <v>400</v>
      </c>
      <c r="C57" s="264">
        <v>0</v>
      </c>
      <c r="D57" s="264">
        <v>0</v>
      </c>
      <c r="E57" s="264">
        <v>0</v>
      </c>
      <c r="F57" s="264">
        <v>0</v>
      </c>
      <c r="G57" s="393" t="s">
        <v>3254</v>
      </c>
      <c r="H57" s="45" t="s">
        <v>216</v>
      </c>
      <c r="I57" s="44" t="s">
        <v>217</v>
      </c>
      <c r="J57" s="44"/>
      <c r="K57" s="227">
        <f t="shared" si="0"/>
        <v>9292</v>
      </c>
      <c r="L57" s="227">
        <v>9292</v>
      </c>
      <c r="M57" s="227"/>
      <c r="N57" s="227">
        <f t="shared" si="1"/>
        <v>1828822.12</v>
      </c>
      <c r="O57" s="227">
        <v>1828822.12</v>
      </c>
      <c r="P57" s="227"/>
    </row>
    <row r="58" spans="1:16" ht="25.5">
      <c r="A58" s="261">
        <v>630</v>
      </c>
      <c r="B58" s="262">
        <v>0</v>
      </c>
      <c r="C58" s="262">
        <v>0</v>
      </c>
      <c r="D58" s="262">
        <v>0</v>
      </c>
      <c r="E58" s="262">
        <v>0</v>
      </c>
      <c r="F58" s="262">
        <v>0</v>
      </c>
      <c r="G58" s="390">
        <v>630</v>
      </c>
      <c r="H58" s="41" t="s">
        <v>23</v>
      </c>
      <c r="I58" s="42" t="s">
        <v>218</v>
      </c>
      <c r="J58" s="42"/>
      <c r="K58" s="229"/>
      <c r="L58" s="229">
        <v>0</v>
      </c>
      <c r="M58" s="229"/>
      <c r="N58" s="229"/>
      <c r="O58" s="229">
        <v>0</v>
      </c>
      <c r="P58" s="229"/>
    </row>
    <row r="59" spans="1:16" ht="25.5">
      <c r="A59" s="424">
        <v>630</v>
      </c>
      <c r="B59" s="264">
        <v>100</v>
      </c>
      <c r="C59" s="264">
        <v>0</v>
      </c>
      <c r="D59" s="264">
        <v>0</v>
      </c>
      <c r="E59" s="264">
        <v>0</v>
      </c>
      <c r="F59" s="264">
        <v>0</v>
      </c>
      <c r="G59" s="391" t="s">
        <v>3255</v>
      </c>
      <c r="H59" s="43" t="s">
        <v>219</v>
      </c>
      <c r="I59" s="44" t="s">
        <v>220</v>
      </c>
      <c r="J59" s="44"/>
      <c r="K59" s="446"/>
      <c r="L59" s="446">
        <v>0</v>
      </c>
      <c r="M59" s="446"/>
      <c r="N59" s="446"/>
      <c r="O59" s="446">
        <v>0</v>
      </c>
      <c r="P59" s="446"/>
    </row>
    <row r="60" spans="1:16" ht="38.25">
      <c r="A60" s="424">
        <v>630</v>
      </c>
      <c r="B60" s="264">
        <v>100</v>
      </c>
      <c r="C60" s="264">
        <v>100</v>
      </c>
      <c r="D60" s="264">
        <v>0</v>
      </c>
      <c r="E60" s="264">
        <v>0</v>
      </c>
      <c r="F60" s="264">
        <v>0</v>
      </c>
      <c r="G60" s="391" t="s">
        <v>3256</v>
      </c>
      <c r="H60" s="43" t="s">
        <v>221</v>
      </c>
      <c r="I60" s="44" t="s">
        <v>222</v>
      </c>
      <c r="J60" s="44" t="s">
        <v>1532</v>
      </c>
      <c r="K60" s="446"/>
      <c r="L60" s="446">
        <v>0</v>
      </c>
      <c r="M60" s="446"/>
      <c r="N60" s="446"/>
      <c r="O60" s="446">
        <v>0</v>
      </c>
      <c r="P60" s="446"/>
    </row>
    <row r="61" spans="1:16">
      <c r="A61" s="424">
        <v>630</v>
      </c>
      <c r="B61" s="264">
        <v>100</v>
      </c>
      <c r="C61" s="264">
        <v>100</v>
      </c>
      <c r="D61" s="264">
        <v>100</v>
      </c>
      <c r="E61" s="264">
        <v>0</v>
      </c>
      <c r="F61" s="264">
        <v>0</v>
      </c>
      <c r="G61" s="391" t="s">
        <v>3257</v>
      </c>
      <c r="H61" s="43" t="s">
        <v>223</v>
      </c>
      <c r="I61" s="44" t="s">
        <v>224</v>
      </c>
      <c r="J61" s="44" t="s">
        <v>1532</v>
      </c>
      <c r="K61" s="446"/>
      <c r="L61" s="446">
        <v>0</v>
      </c>
      <c r="M61" s="446"/>
      <c r="N61" s="446"/>
      <c r="O61" s="446">
        <v>0</v>
      </c>
      <c r="P61" s="446"/>
    </row>
    <row r="62" spans="1:16" ht="25.5">
      <c r="A62" s="424">
        <v>630</v>
      </c>
      <c r="B62" s="264">
        <v>100</v>
      </c>
      <c r="C62" s="264">
        <v>100</v>
      </c>
      <c r="D62" s="264">
        <v>100</v>
      </c>
      <c r="E62" s="264">
        <v>10</v>
      </c>
      <c r="F62" s="264">
        <v>0</v>
      </c>
      <c r="G62" s="391" t="s">
        <v>3258</v>
      </c>
      <c r="H62" s="45" t="s">
        <v>225</v>
      </c>
      <c r="I62" s="44"/>
      <c r="J62" s="44" t="s">
        <v>1532</v>
      </c>
      <c r="K62" s="230">
        <f t="shared" si="0"/>
        <v>18953581</v>
      </c>
      <c r="L62" s="230">
        <v>18953581</v>
      </c>
      <c r="M62" s="230"/>
      <c r="N62" s="230">
        <f t="shared" si="1"/>
        <v>18197389</v>
      </c>
      <c r="O62" s="230">
        <v>18197389</v>
      </c>
      <c r="P62" s="230"/>
    </row>
    <row r="63" spans="1:16" ht="25.5">
      <c r="A63" s="424">
        <v>630</v>
      </c>
      <c r="B63" s="264">
        <v>100</v>
      </c>
      <c r="C63" s="264">
        <v>100</v>
      </c>
      <c r="D63" s="264">
        <v>100</v>
      </c>
      <c r="E63" s="264">
        <v>20</v>
      </c>
      <c r="F63" s="264">
        <v>0</v>
      </c>
      <c r="G63" s="391" t="s">
        <v>3259</v>
      </c>
      <c r="H63" s="45" t="s">
        <v>226</v>
      </c>
      <c r="I63" s="44"/>
      <c r="J63" s="44" t="s">
        <v>1532</v>
      </c>
      <c r="K63" s="230">
        <f t="shared" si="0"/>
        <v>30000</v>
      </c>
      <c r="L63" s="230">
        <v>30000</v>
      </c>
      <c r="M63" s="230"/>
      <c r="N63" s="230">
        <f t="shared" si="1"/>
        <v>30000</v>
      </c>
      <c r="O63" s="230">
        <v>30000</v>
      </c>
      <c r="P63" s="230"/>
    </row>
    <row r="64" spans="1:16">
      <c r="A64" s="424">
        <v>630</v>
      </c>
      <c r="B64" s="264">
        <v>100</v>
      </c>
      <c r="C64" s="264">
        <v>100</v>
      </c>
      <c r="D64" s="264">
        <v>200</v>
      </c>
      <c r="E64" s="264">
        <v>0</v>
      </c>
      <c r="F64" s="264">
        <v>0</v>
      </c>
      <c r="G64" s="391" t="s">
        <v>3260</v>
      </c>
      <c r="H64" s="43" t="s">
        <v>227</v>
      </c>
      <c r="I64" s="44" t="s">
        <v>228</v>
      </c>
      <c r="J64" s="44" t="s">
        <v>1532</v>
      </c>
      <c r="K64" s="446"/>
      <c r="L64" s="446">
        <v>0</v>
      </c>
      <c r="M64" s="446"/>
      <c r="N64" s="446"/>
      <c r="O64" s="446">
        <v>0</v>
      </c>
      <c r="P64" s="446"/>
    </row>
    <row r="65" spans="1:16" ht="25.5">
      <c r="A65" s="424">
        <v>630</v>
      </c>
      <c r="B65" s="264">
        <v>100</v>
      </c>
      <c r="C65" s="264">
        <v>100</v>
      </c>
      <c r="D65" s="264">
        <v>200</v>
      </c>
      <c r="E65" s="263">
        <v>10</v>
      </c>
      <c r="F65" s="263">
        <v>0</v>
      </c>
      <c r="G65" s="392" t="s">
        <v>3261</v>
      </c>
      <c r="H65" s="45" t="s">
        <v>229</v>
      </c>
      <c r="I65" s="47"/>
      <c r="J65" s="47" t="s">
        <v>1532</v>
      </c>
      <c r="K65" s="227">
        <f t="shared" si="0"/>
        <v>7286816</v>
      </c>
      <c r="L65" s="227">
        <v>7286816</v>
      </c>
      <c r="M65" s="227"/>
      <c r="N65" s="227">
        <f t="shared" si="1"/>
        <v>7172415</v>
      </c>
      <c r="O65" s="227">
        <v>7172415</v>
      </c>
      <c r="P65" s="227"/>
    </row>
    <row r="66" spans="1:16" ht="25.5">
      <c r="A66" s="424">
        <v>630</v>
      </c>
      <c r="B66" s="264">
        <v>100</v>
      </c>
      <c r="C66" s="264">
        <v>100</v>
      </c>
      <c r="D66" s="264">
        <v>200</v>
      </c>
      <c r="E66" s="263">
        <v>20</v>
      </c>
      <c r="F66" s="263">
        <v>0</v>
      </c>
      <c r="G66" s="392" t="s">
        <v>3262</v>
      </c>
      <c r="H66" s="45" t="s">
        <v>230</v>
      </c>
      <c r="I66" s="47"/>
      <c r="J66" s="47" t="s">
        <v>1532</v>
      </c>
      <c r="K66" s="227">
        <f t="shared" si="0"/>
        <v>1104521.8</v>
      </c>
      <c r="L66" s="227">
        <v>1104521.8</v>
      </c>
      <c r="M66" s="227"/>
      <c r="N66" s="227">
        <f t="shared" si="1"/>
        <v>1104521.8</v>
      </c>
      <c r="O66" s="227">
        <v>1104521.8</v>
      </c>
      <c r="P66" s="227"/>
    </row>
    <row r="67" spans="1:16">
      <c r="A67" s="424">
        <v>630</v>
      </c>
      <c r="B67" s="264">
        <v>100</v>
      </c>
      <c r="C67" s="264">
        <v>100</v>
      </c>
      <c r="D67" s="264">
        <v>250</v>
      </c>
      <c r="E67" s="264">
        <v>0</v>
      </c>
      <c r="F67" s="264">
        <v>0</v>
      </c>
      <c r="G67" s="391" t="s">
        <v>3263</v>
      </c>
      <c r="H67" s="43" t="s">
        <v>2103</v>
      </c>
      <c r="I67" s="44" t="s">
        <v>231</v>
      </c>
      <c r="J67" s="44" t="s">
        <v>1532</v>
      </c>
      <c r="K67" s="227">
        <f t="shared" si="0"/>
        <v>0</v>
      </c>
      <c r="L67" s="227">
        <v>0</v>
      </c>
      <c r="M67" s="227"/>
      <c r="N67" s="227">
        <f t="shared" si="1"/>
        <v>0</v>
      </c>
      <c r="O67" s="227">
        <v>0</v>
      </c>
      <c r="P67" s="227"/>
    </row>
    <row r="68" spans="1:16" ht="25.5">
      <c r="A68" s="424">
        <v>630</v>
      </c>
      <c r="B68" s="264">
        <v>100</v>
      </c>
      <c r="C68" s="264">
        <v>100</v>
      </c>
      <c r="D68" s="264">
        <v>300</v>
      </c>
      <c r="E68" s="264">
        <v>0</v>
      </c>
      <c r="F68" s="264">
        <v>0</v>
      </c>
      <c r="G68" s="393" t="s">
        <v>3264</v>
      </c>
      <c r="H68" s="45" t="s">
        <v>232</v>
      </c>
      <c r="I68" s="44" t="s">
        <v>233</v>
      </c>
      <c r="J68" s="44" t="s">
        <v>1532</v>
      </c>
      <c r="K68" s="227">
        <f t="shared" si="0"/>
        <v>0</v>
      </c>
      <c r="L68" s="227">
        <v>0</v>
      </c>
      <c r="M68" s="227"/>
      <c r="N68" s="227">
        <f t="shared" si="1"/>
        <v>0</v>
      </c>
      <c r="O68" s="227">
        <v>0</v>
      </c>
      <c r="P68" s="227"/>
    </row>
    <row r="69" spans="1:16">
      <c r="A69" s="424">
        <v>630</v>
      </c>
      <c r="B69" s="264">
        <v>100</v>
      </c>
      <c r="C69" s="264">
        <v>100</v>
      </c>
      <c r="D69" s="264">
        <v>400</v>
      </c>
      <c r="E69" s="264">
        <v>0</v>
      </c>
      <c r="F69" s="264">
        <v>0</v>
      </c>
      <c r="G69" s="393" t="s">
        <v>3265</v>
      </c>
      <c r="H69" s="45" t="s">
        <v>234</v>
      </c>
      <c r="I69" s="44" t="s">
        <v>235</v>
      </c>
      <c r="J69" s="44" t="s">
        <v>1532</v>
      </c>
      <c r="K69" s="227">
        <f t="shared" si="0"/>
        <v>659942</v>
      </c>
      <c r="L69" s="227">
        <v>659942</v>
      </c>
      <c r="M69" s="227"/>
      <c r="N69" s="227">
        <f t="shared" si="1"/>
        <v>643846.15</v>
      </c>
      <c r="O69" s="227">
        <v>643846.15</v>
      </c>
      <c r="P69" s="227"/>
    </row>
    <row r="70" spans="1:16" ht="25.5">
      <c r="A70" s="424">
        <v>630</v>
      </c>
      <c r="B70" s="264">
        <v>100</v>
      </c>
      <c r="C70" s="264">
        <v>100</v>
      </c>
      <c r="D70" s="264">
        <v>500</v>
      </c>
      <c r="E70" s="264">
        <v>0</v>
      </c>
      <c r="F70" s="264">
        <v>0</v>
      </c>
      <c r="G70" s="393" t="s">
        <v>3266</v>
      </c>
      <c r="H70" s="45" t="s">
        <v>236</v>
      </c>
      <c r="I70" s="44" t="s">
        <v>237</v>
      </c>
      <c r="J70" s="44" t="s">
        <v>1532</v>
      </c>
      <c r="K70" s="227">
        <f t="shared" si="0"/>
        <v>0</v>
      </c>
      <c r="L70" s="227">
        <v>0</v>
      </c>
      <c r="M70" s="227"/>
      <c r="N70" s="227">
        <f t="shared" si="1"/>
        <v>0</v>
      </c>
      <c r="O70" s="227">
        <v>0</v>
      </c>
      <c r="P70" s="227"/>
    </row>
    <row r="71" spans="1:16">
      <c r="A71" s="424">
        <v>630</v>
      </c>
      <c r="B71" s="264">
        <v>100</v>
      </c>
      <c r="C71" s="264">
        <v>100</v>
      </c>
      <c r="D71" s="264">
        <v>600</v>
      </c>
      <c r="E71" s="264">
        <v>0</v>
      </c>
      <c r="F71" s="264">
        <v>0</v>
      </c>
      <c r="G71" s="393" t="s">
        <v>3267</v>
      </c>
      <c r="H71" s="45" t="s">
        <v>238</v>
      </c>
      <c r="I71" s="44" t="s">
        <v>239</v>
      </c>
      <c r="J71" s="44" t="s">
        <v>1532</v>
      </c>
      <c r="K71" s="227">
        <f t="shared" ref="K71:K134" si="2">+L71+M71</f>
        <v>0</v>
      </c>
      <c r="L71" s="227">
        <v>0</v>
      </c>
      <c r="M71" s="227"/>
      <c r="N71" s="227">
        <f t="shared" ref="N71:N134" si="3">+O71+P71</f>
        <v>0</v>
      </c>
      <c r="O71" s="227">
        <v>0</v>
      </c>
      <c r="P71" s="227"/>
    </row>
    <row r="72" spans="1:16">
      <c r="A72" s="424">
        <v>630</v>
      </c>
      <c r="B72" s="264">
        <v>100</v>
      </c>
      <c r="C72" s="264">
        <v>100</v>
      </c>
      <c r="D72" s="264">
        <v>700</v>
      </c>
      <c r="E72" s="264">
        <v>0</v>
      </c>
      <c r="F72" s="264">
        <v>0</v>
      </c>
      <c r="G72" s="393" t="s">
        <v>3268</v>
      </c>
      <c r="H72" s="45" t="s">
        <v>240</v>
      </c>
      <c r="I72" s="44" t="s">
        <v>241</v>
      </c>
      <c r="J72" s="44" t="s">
        <v>1532</v>
      </c>
      <c r="K72" s="227">
        <f t="shared" si="2"/>
        <v>0</v>
      </c>
      <c r="L72" s="227">
        <v>0</v>
      </c>
      <c r="M72" s="227"/>
      <c r="N72" s="227">
        <f t="shared" si="3"/>
        <v>0</v>
      </c>
      <c r="O72" s="227">
        <v>0</v>
      </c>
      <c r="P72" s="227"/>
    </row>
    <row r="73" spans="1:16">
      <c r="A73" s="424">
        <v>630</v>
      </c>
      <c r="B73" s="264">
        <v>100</v>
      </c>
      <c r="C73" s="264">
        <v>100</v>
      </c>
      <c r="D73" s="264">
        <v>800</v>
      </c>
      <c r="E73" s="264">
        <v>0</v>
      </c>
      <c r="F73" s="264">
        <v>0</v>
      </c>
      <c r="G73" s="393" t="s">
        <v>3269</v>
      </c>
      <c r="H73" s="45" t="s">
        <v>242</v>
      </c>
      <c r="I73" s="44" t="s">
        <v>243</v>
      </c>
      <c r="J73" s="44" t="s">
        <v>1532</v>
      </c>
      <c r="K73" s="227">
        <f t="shared" si="2"/>
        <v>0</v>
      </c>
      <c r="L73" s="227">
        <v>0</v>
      </c>
      <c r="M73" s="227"/>
      <c r="N73" s="227">
        <f t="shared" si="3"/>
        <v>0</v>
      </c>
      <c r="O73" s="227">
        <v>0</v>
      </c>
      <c r="P73" s="227"/>
    </row>
    <row r="74" spans="1:16">
      <c r="A74" s="424">
        <v>630</v>
      </c>
      <c r="B74" s="264">
        <v>100</v>
      </c>
      <c r="C74" s="264">
        <v>100</v>
      </c>
      <c r="D74" s="264">
        <v>810</v>
      </c>
      <c r="E74" s="264">
        <v>0</v>
      </c>
      <c r="F74" s="264">
        <v>0</v>
      </c>
      <c r="G74" s="393" t="s">
        <v>3270</v>
      </c>
      <c r="H74" s="45" t="s">
        <v>244</v>
      </c>
      <c r="I74" s="44" t="s">
        <v>245</v>
      </c>
      <c r="J74" s="44" t="s">
        <v>1532</v>
      </c>
      <c r="K74" s="227">
        <f t="shared" si="2"/>
        <v>0</v>
      </c>
      <c r="L74" s="227">
        <v>0</v>
      </c>
      <c r="M74" s="227"/>
      <c r="N74" s="227">
        <f t="shared" si="3"/>
        <v>0</v>
      </c>
      <c r="O74" s="227">
        <v>0</v>
      </c>
      <c r="P74" s="227"/>
    </row>
    <row r="75" spans="1:16">
      <c r="A75" s="424">
        <v>630</v>
      </c>
      <c r="B75" s="264">
        <v>100</v>
      </c>
      <c r="C75" s="264">
        <v>100</v>
      </c>
      <c r="D75" s="264">
        <v>820</v>
      </c>
      <c r="E75" s="264">
        <v>0</v>
      </c>
      <c r="F75" s="264">
        <v>0</v>
      </c>
      <c r="G75" s="393" t="s">
        <v>3271</v>
      </c>
      <c r="H75" s="45" t="s">
        <v>246</v>
      </c>
      <c r="I75" s="44" t="s">
        <v>247</v>
      </c>
      <c r="J75" s="44" t="s">
        <v>1532</v>
      </c>
      <c r="K75" s="227">
        <f t="shared" si="2"/>
        <v>0</v>
      </c>
      <c r="L75" s="227">
        <v>0</v>
      </c>
      <c r="M75" s="227"/>
      <c r="N75" s="227">
        <f t="shared" si="3"/>
        <v>0</v>
      </c>
      <c r="O75" s="227">
        <v>0</v>
      </c>
      <c r="P75" s="227"/>
    </row>
    <row r="76" spans="1:16" ht="25.5">
      <c r="A76" s="424">
        <v>630</v>
      </c>
      <c r="B76" s="264">
        <v>100</v>
      </c>
      <c r="C76" s="264">
        <v>100</v>
      </c>
      <c r="D76" s="264">
        <v>830</v>
      </c>
      <c r="E76" s="264">
        <v>0</v>
      </c>
      <c r="F76" s="264">
        <v>0</v>
      </c>
      <c r="G76" s="393" t="s">
        <v>3272</v>
      </c>
      <c r="H76" s="45" t="s">
        <v>248</v>
      </c>
      <c r="I76" s="44" t="s">
        <v>249</v>
      </c>
      <c r="J76" s="44" t="s">
        <v>1532</v>
      </c>
      <c r="K76" s="227">
        <f t="shared" si="2"/>
        <v>0</v>
      </c>
      <c r="L76" s="227">
        <v>0</v>
      </c>
      <c r="M76" s="227"/>
      <c r="N76" s="227">
        <f t="shared" si="3"/>
        <v>0</v>
      </c>
      <c r="O76" s="227">
        <v>0</v>
      </c>
      <c r="P76" s="227"/>
    </row>
    <row r="77" spans="1:16" ht="25.5">
      <c r="A77" s="424">
        <v>630</v>
      </c>
      <c r="B77" s="264">
        <v>100</v>
      </c>
      <c r="C77" s="264">
        <v>100</v>
      </c>
      <c r="D77" s="264">
        <v>840</v>
      </c>
      <c r="E77" s="264">
        <v>0</v>
      </c>
      <c r="F77" s="264">
        <v>0</v>
      </c>
      <c r="G77" s="393" t="s">
        <v>3273</v>
      </c>
      <c r="H77" s="45" t="s">
        <v>250</v>
      </c>
      <c r="I77" s="44" t="s">
        <v>251</v>
      </c>
      <c r="J77" s="44" t="s">
        <v>1532</v>
      </c>
      <c r="K77" s="227">
        <f t="shared" si="2"/>
        <v>0</v>
      </c>
      <c r="L77" s="227">
        <v>0</v>
      </c>
      <c r="M77" s="227"/>
      <c r="N77" s="227">
        <f t="shared" si="3"/>
        <v>0</v>
      </c>
      <c r="O77" s="227">
        <v>0</v>
      </c>
      <c r="P77" s="227"/>
    </row>
    <row r="78" spans="1:16">
      <c r="A78" s="424">
        <v>630</v>
      </c>
      <c r="B78" s="264">
        <v>100</v>
      </c>
      <c r="C78" s="264">
        <v>100</v>
      </c>
      <c r="D78" s="264">
        <v>850</v>
      </c>
      <c r="E78" s="264">
        <v>0</v>
      </c>
      <c r="F78" s="264">
        <v>0</v>
      </c>
      <c r="G78" s="393" t="s">
        <v>3274</v>
      </c>
      <c r="H78" s="45" t="s">
        <v>252</v>
      </c>
      <c r="I78" s="44" t="s">
        <v>253</v>
      </c>
      <c r="J78" s="44" t="s">
        <v>1532</v>
      </c>
      <c r="K78" s="227">
        <f t="shared" si="2"/>
        <v>0</v>
      </c>
      <c r="L78" s="227">
        <v>0</v>
      </c>
      <c r="M78" s="227"/>
      <c r="N78" s="227">
        <f t="shared" si="3"/>
        <v>0</v>
      </c>
      <c r="O78" s="227">
        <v>0</v>
      </c>
      <c r="P78" s="227"/>
    </row>
    <row r="79" spans="1:16" ht="25.5">
      <c r="A79" s="424">
        <v>630</v>
      </c>
      <c r="B79" s="264">
        <v>100</v>
      </c>
      <c r="C79" s="264">
        <v>100</v>
      </c>
      <c r="D79" s="264">
        <v>900</v>
      </c>
      <c r="E79" s="264">
        <v>0</v>
      </c>
      <c r="F79" s="264">
        <v>0</v>
      </c>
      <c r="G79" s="391" t="s">
        <v>3275</v>
      </c>
      <c r="H79" s="43" t="s">
        <v>254</v>
      </c>
      <c r="I79" s="44" t="s">
        <v>255</v>
      </c>
      <c r="J79" s="44" t="s">
        <v>1532</v>
      </c>
      <c r="K79" s="446"/>
      <c r="L79" s="446">
        <v>0</v>
      </c>
      <c r="M79" s="446"/>
      <c r="N79" s="446"/>
      <c r="O79" s="446">
        <v>0</v>
      </c>
      <c r="P79" s="446"/>
    </row>
    <row r="80" spans="1:16">
      <c r="A80" s="424">
        <v>630</v>
      </c>
      <c r="B80" s="264">
        <v>100</v>
      </c>
      <c r="C80" s="264">
        <v>100</v>
      </c>
      <c r="D80" s="264">
        <v>900</v>
      </c>
      <c r="E80" s="264">
        <v>10</v>
      </c>
      <c r="F80" s="264">
        <v>0</v>
      </c>
      <c r="G80" s="393" t="s">
        <v>3276</v>
      </c>
      <c r="H80" s="45" t="s">
        <v>256</v>
      </c>
      <c r="I80" s="44"/>
      <c r="J80" s="44" t="s">
        <v>1532</v>
      </c>
      <c r="K80" s="227">
        <f t="shared" si="2"/>
        <v>0</v>
      </c>
      <c r="L80" s="227">
        <v>0</v>
      </c>
      <c r="M80" s="227"/>
      <c r="N80" s="227">
        <f t="shared" si="3"/>
        <v>0</v>
      </c>
      <c r="O80" s="227">
        <v>0</v>
      </c>
      <c r="P80" s="227"/>
    </row>
    <row r="81" spans="1:16" ht="25.5">
      <c r="A81" s="424">
        <v>630</v>
      </c>
      <c r="B81" s="264">
        <v>100</v>
      </c>
      <c r="C81" s="264">
        <v>100</v>
      </c>
      <c r="D81" s="264">
        <v>900</v>
      </c>
      <c r="E81" s="264">
        <v>90</v>
      </c>
      <c r="F81" s="264">
        <v>0</v>
      </c>
      <c r="G81" s="393" t="s">
        <v>3277</v>
      </c>
      <c r="H81" s="45" t="s">
        <v>254</v>
      </c>
      <c r="I81" s="44"/>
      <c r="J81" s="44" t="s">
        <v>1532</v>
      </c>
      <c r="K81" s="227">
        <f t="shared" si="2"/>
        <v>173770</v>
      </c>
      <c r="L81" s="227">
        <v>173770</v>
      </c>
      <c r="M81" s="227"/>
      <c r="N81" s="227">
        <f t="shared" si="3"/>
        <v>173770</v>
      </c>
      <c r="O81" s="227">
        <v>173770</v>
      </c>
      <c r="P81" s="227"/>
    </row>
    <row r="82" spans="1:16" ht="38.25">
      <c r="A82" s="424">
        <v>630</v>
      </c>
      <c r="B82" s="264">
        <v>100</v>
      </c>
      <c r="C82" s="264">
        <v>200</v>
      </c>
      <c r="D82" s="264">
        <v>0</v>
      </c>
      <c r="E82" s="264">
        <v>0</v>
      </c>
      <c r="F82" s="264">
        <v>0</v>
      </c>
      <c r="G82" s="393" t="s">
        <v>3278</v>
      </c>
      <c r="H82" s="45" t="s">
        <v>257</v>
      </c>
      <c r="I82" s="44" t="s">
        <v>258</v>
      </c>
      <c r="J82" s="44"/>
      <c r="K82" s="227">
        <f t="shared" si="2"/>
        <v>0</v>
      </c>
      <c r="L82" s="227">
        <v>0</v>
      </c>
      <c r="M82" s="227"/>
      <c r="N82" s="227">
        <f t="shared" si="3"/>
        <v>0</v>
      </c>
      <c r="O82" s="227">
        <v>0</v>
      </c>
      <c r="P82" s="227"/>
    </row>
    <row r="83" spans="1:16" ht="25.5">
      <c r="A83" s="424">
        <v>630</v>
      </c>
      <c r="B83" s="264">
        <v>100</v>
      </c>
      <c r="C83" s="264">
        <v>300</v>
      </c>
      <c r="D83" s="264">
        <v>0</v>
      </c>
      <c r="E83" s="264">
        <v>0</v>
      </c>
      <c r="F83" s="264">
        <v>0</v>
      </c>
      <c r="G83" s="391" t="s">
        <v>3279</v>
      </c>
      <c r="H83" s="43" t="s">
        <v>259</v>
      </c>
      <c r="I83" s="44" t="s">
        <v>260</v>
      </c>
      <c r="J83" s="44"/>
      <c r="K83" s="446"/>
      <c r="L83" s="446">
        <v>0</v>
      </c>
      <c r="M83" s="446"/>
      <c r="N83" s="446"/>
      <c r="O83" s="446">
        <v>0</v>
      </c>
      <c r="P83" s="446"/>
    </row>
    <row r="84" spans="1:16">
      <c r="A84" s="424">
        <v>630</v>
      </c>
      <c r="B84" s="264">
        <v>100</v>
      </c>
      <c r="C84" s="264">
        <v>300</v>
      </c>
      <c r="D84" s="264">
        <v>100</v>
      </c>
      <c r="E84" s="264">
        <v>0</v>
      </c>
      <c r="F84" s="264">
        <v>0</v>
      </c>
      <c r="G84" s="391" t="s">
        <v>3280</v>
      </c>
      <c r="H84" s="43" t="s">
        <v>223</v>
      </c>
      <c r="I84" s="44" t="s">
        <v>261</v>
      </c>
      <c r="J84" s="44" t="s">
        <v>1577</v>
      </c>
      <c r="K84" s="446"/>
      <c r="L84" s="446">
        <v>0</v>
      </c>
      <c r="M84" s="446"/>
      <c r="N84" s="446"/>
      <c r="O84" s="446">
        <v>0</v>
      </c>
      <c r="P84" s="446"/>
    </row>
    <row r="85" spans="1:16" ht="25.5">
      <c r="A85" s="424">
        <v>630</v>
      </c>
      <c r="B85" s="264">
        <v>100</v>
      </c>
      <c r="C85" s="264">
        <v>300</v>
      </c>
      <c r="D85" s="264">
        <v>100</v>
      </c>
      <c r="E85" s="263">
        <v>10</v>
      </c>
      <c r="F85" s="263">
        <v>0</v>
      </c>
      <c r="G85" s="392" t="s">
        <v>3281</v>
      </c>
      <c r="H85" s="45" t="s">
        <v>262</v>
      </c>
      <c r="I85" s="47"/>
      <c r="J85" s="47" t="s">
        <v>1577</v>
      </c>
      <c r="K85" s="227">
        <f t="shared" si="2"/>
        <v>3956495</v>
      </c>
      <c r="L85" s="227">
        <v>3956495</v>
      </c>
      <c r="M85" s="227"/>
      <c r="N85" s="227">
        <f t="shared" si="3"/>
        <v>3956495</v>
      </c>
      <c r="O85" s="227">
        <v>3956495</v>
      </c>
      <c r="P85" s="227"/>
    </row>
    <row r="86" spans="1:16">
      <c r="A86" s="424">
        <v>630</v>
      </c>
      <c r="B86" s="264">
        <v>100</v>
      </c>
      <c r="C86" s="264">
        <v>300</v>
      </c>
      <c r="D86" s="264">
        <v>150</v>
      </c>
      <c r="E86" s="264">
        <v>0</v>
      </c>
      <c r="F86" s="264">
        <v>0</v>
      </c>
      <c r="G86" s="391" t="s">
        <v>3283</v>
      </c>
      <c r="H86" s="43" t="s">
        <v>263</v>
      </c>
      <c r="I86" s="44" t="s">
        <v>264</v>
      </c>
      <c r="J86" s="44" t="s">
        <v>1577</v>
      </c>
      <c r="K86" s="446"/>
      <c r="L86" s="446">
        <v>0</v>
      </c>
      <c r="M86" s="446"/>
      <c r="N86" s="446"/>
      <c r="O86" s="446">
        <v>0</v>
      </c>
      <c r="P86" s="446"/>
    </row>
    <row r="87" spans="1:16" ht="25.5">
      <c r="A87" s="424">
        <v>630</v>
      </c>
      <c r="B87" s="264">
        <v>100</v>
      </c>
      <c r="C87" s="264">
        <v>300</v>
      </c>
      <c r="D87" s="264">
        <v>150</v>
      </c>
      <c r="E87" s="263">
        <v>100</v>
      </c>
      <c r="F87" s="263">
        <v>0</v>
      </c>
      <c r="G87" s="392" t="s">
        <v>3284</v>
      </c>
      <c r="H87" s="45" t="s">
        <v>265</v>
      </c>
      <c r="I87" s="47"/>
      <c r="J87" s="47" t="s">
        <v>1577</v>
      </c>
      <c r="K87" s="227">
        <f t="shared" si="2"/>
        <v>1120222</v>
      </c>
      <c r="L87" s="227">
        <v>1120222</v>
      </c>
      <c r="M87" s="227"/>
      <c r="N87" s="227">
        <f t="shared" si="3"/>
        <v>1120222</v>
      </c>
      <c r="O87" s="227">
        <v>1120222</v>
      </c>
      <c r="P87" s="227"/>
    </row>
    <row r="88" spans="1:16" ht="25.5">
      <c r="A88" s="424">
        <v>630</v>
      </c>
      <c r="B88" s="264">
        <v>100</v>
      </c>
      <c r="C88" s="264">
        <v>300</v>
      </c>
      <c r="D88" s="264">
        <v>160</v>
      </c>
      <c r="E88" s="263">
        <v>0</v>
      </c>
      <c r="F88" s="263">
        <v>0</v>
      </c>
      <c r="G88" s="392" t="s">
        <v>3286</v>
      </c>
      <c r="H88" s="45" t="s">
        <v>266</v>
      </c>
      <c r="I88" s="44" t="s">
        <v>267</v>
      </c>
      <c r="J88" s="44" t="s">
        <v>1577</v>
      </c>
      <c r="K88" s="227">
        <f t="shared" si="2"/>
        <v>0</v>
      </c>
      <c r="L88" s="227">
        <v>0</v>
      </c>
      <c r="M88" s="227"/>
      <c r="N88" s="227">
        <f t="shared" si="3"/>
        <v>0</v>
      </c>
      <c r="O88" s="227">
        <v>0</v>
      </c>
      <c r="P88" s="227"/>
    </row>
    <row r="89" spans="1:16" ht="25.5">
      <c r="A89" s="424">
        <v>630</v>
      </c>
      <c r="B89" s="264">
        <v>100</v>
      </c>
      <c r="C89" s="264">
        <v>300</v>
      </c>
      <c r="D89" s="264">
        <v>200</v>
      </c>
      <c r="E89" s="264">
        <v>0</v>
      </c>
      <c r="F89" s="264">
        <v>0</v>
      </c>
      <c r="G89" s="393" t="s">
        <v>3287</v>
      </c>
      <c r="H89" s="45" t="s">
        <v>268</v>
      </c>
      <c r="I89" s="44" t="s">
        <v>269</v>
      </c>
      <c r="J89" s="44" t="s">
        <v>1581</v>
      </c>
      <c r="K89" s="227">
        <f t="shared" si="2"/>
        <v>0</v>
      </c>
      <c r="L89" s="227">
        <v>0</v>
      </c>
      <c r="M89" s="227"/>
      <c r="N89" s="227">
        <f t="shared" si="3"/>
        <v>0</v>
      </c>
      <c r="O89" s="227">
        <v>0</v>
      </c>
      <c r="P89" s="227"/>
    </row>
    <row r="90" spans="1:16">
      <c r="A90" s="424">
        <v>630</v>
      </c>
      <c r="B90" s="264">
        <v>100</v>
      </c>
      <c r="C90" s="264">
        <v>300</v>
      </c>
      <c r="D90" s="264">
        <v>250</v>
      </c>
      <c r="E90" s="264">
        <v>0</v>
      </c>
      <c r="F90" s="264">
        <v>0</v>
      </c>
      <c r="G90" s="393" t="s">
        <v>3288</v>
      </c>
      <c r="H90" s="45" t="s">
        <v>234</v>
      </c>
      <c r="I90" s="44" t="s">
        <v>270</v>
      </c>
      <c r="J90" s="44" t="s">
        <v>1577</v>
      </c>
      <c r="K90" s="227">
        <f t="shared" si="2"/>
        <v>199555</v>
      </c>
      <c r="L90" s="227">
        <v>199555</v>
      </c>
      <c r="M90" s="227"/>
      <c r="N90" s="227">
        <f t="shared" si="3"/>
        <v>199555</v>
      </c>
      <c r="O90" s="227">
        <v>199555</v>
      </c>
      <c r="P90" s="227"/>
    </row>
    <row r="91" spans="1:16" ht="25.5">
      <c r="A91" s="424">
        <v>630</v>
      </c>
      <c r="B91" s="264">
        <v>100</v>
      </c>
      <c r="C91" s="264">
        <v>300</v>
      </c>
      <c r="D91" s="264">
        <v>300</v>
      </c>
      <c r="E91" s="264">
        <v>0</v>
      </c>
      <c r="F91" s="264">
        <v>0</v>
      </c>
      <c r="G91" s="393" t="s">
        <v>3289</v>
      </c>
      <c r="H91" s="45" t="s">
        <v>271</v>
      </c>
      <c r="I91" s="44" t="s">
        <v>272</v>
      </c>
      <c r="J91" s="44" t="s">
        <v>1577</v>
      </c>
      <c r="K91" s="227">
        <f t="shared" si="2"/>
        <v>0</v>
      </c>
      <c r="L91" s="227">
        <v>0</v>
      </c>
      <c r="M91" s="227"/>
      <c r="N91" s="227">
        <f t="shared" si="3"/>
        <v>0</v>
      </c>
      <c r="O91" s="227">
        <v>0</v>
      </c>
      <c r="P91" s="227"/>
    </row>
    <row r="92" spans="1:16" ht="25.5">
      <c r="A92" s="424">
        <v>630</v>
      </c>
      <c r="B92" s="264">
        <v>100</v>
      </c>
      <c r="C92" s="264">
        <v>300</v>
      </c>
      <c r="D92" s="264">
        <v>350</v>
      </c>
      <c r="E92" s="264">
        <v>0</v>
      </c>
      <c r="F92" s="264">
        <v>0</v>
      </c>
      <c r="G92" s="393" t="s">
        <v>3290</v>
      </c>
      <c r="H92" s="45" t="s">
        <v>273</v>
      </c>
      <c r="I92" s="44" t="s">
        <v>274</v>
      </c>
      <c r="J92" s="44" t="s">
        <v>1577</v>
      </c>
      <c r="K92" s="227">
        <f t="shared" si="2"/>
        <v>0</v>
      </c>
      <c r="L92" s="227">
        <v>0</v>
      </c>
      <c r="M92" s="227"/>
      <c r="N92" s="227">
        <f t="shared" si="3"/>
        <v>0</v>
      </c>
      <c r="O92" s="227">
        <v>0</v>
      </c>
      <c r="P92" s="227"/>
    </row>
    <row r="93" spans="1:16">
      <c r="A93" s="424">
        <v>630</v>
      </c>
      <c r="B93" s="264">
        <v>100</v>
      </c>
      <c r="C93" s="264">
        <v>300</v>
      </c>
      <c r="D93" s="264">
        <v>400</v>
      </c>
      <c r="E93" s="264">
        <v>0</v>
      </c>
      <c r="F93" s="264">
        <v>0</v>
      </c>
      <c r="G93" s="393" t="s">
        <v>3291</v>
      </c>
      <c r="H93" s="45" t="s">
        <v>275</v>
      </c>
      <c r="I93" s="44" t="s">
        <v>276</v>
      </c>
      <c r="J93" s="44" t="s">
        <v>1577</v>
      </c>
      <c r="K93" s="227">
        <f t="shared" si="2"/>
        <v>0</v>
      </c>
      <c r="L93" s="227">
        <v>0</v>
      </c>
      <c r="M93" s="227"/>
      <c r="N93" s="227">
        <f t="shared" si="3"/>
        <v>0</v>
      </c>
      <c r="O93" s="227">
        <v>0</v>
      </c>
      <c r="P93" s="227"/>
    </row>
    <row r="94" spans="1:16" ht="25.5">
      <c r="A94" s="424">
        <v>630</v>
      </c>
      <c r="B94" s="264">
        <v>100</v>
      </c>
      <c r="C94" s="264">
        <v>300</v>
      </c>
      <c r="D94" s="264">
        <v>450</v>
      </c>
      <c r="E94" s="264">
        <v>0</v>
      </c>
      <c r="F94" s="264">
        <v>0</v>
      </c>
      <c r="G94" s="393" t="s">
        <v>3292</v>
      </c>
      <c r="H94" s="45" t="s">
        <v>277</v>
      </c>
      <c r="I94" s="44" t="s">
        <v>278</v>
      </c>
      <c r="J94" s="44" t="s">
        <v>1577</v>
      </c>
      <c r="K94" s="227">
        <f t="shared" si="2"/>
        <v>0</v>
      </c>
      <c r="L94" s="227">
        <v>0</v>
      </c>
      <c r="M94" s="227"/>
      <c r="N94" s="227">
        <f t="shared" si="3"/>
        <v>0</v>
      </c>
      <c r="O94" s="227">
        <v>0</v>
      </c>
      <c r="P94" s="227"/>
    </row>
    <row r="95" spans="1:16" ht="25.5">
      <c r="A95" s="424">
        <v>630</v>
      </c>
      <c r="B95" s="264">
        <v>100</v>
      </c>
      <c r="C95" s="264">
        <v>300</v>
      </c>
      <c r="D95" s="264">
        <v>510</v>
      </c>
      <c r="E95" s="264">
        <v>0</v>
      </c>
      <c r="F95" s="264">
        <v>0</v>
      </c>
      <c r="G95" s="393" t="s">
        <v>3293</v>
      </c>
      <c r="H95" s="45" t="s">
        <v>279</v>
      </c>
      <c r="I95" s="44" t="s">
        <v>280</v>
      </c>
      <c r="J95" s="44" t="s">
        <v>1581</v>
      </c>
      <c r="K95" s="227">
        <f t="shared" si="2"/>
        <v>0</v>
      </c>
      <c r="L95" s="227">
        <v>0</v>
      </c>
      <c r="M95" s="227"/>
      <c r="N95" s="227">
        <f t="shared" si="3"/>
        <v>0</v>
      </c>
      <c r="O95" s="227">
        <v>0</v>
      </c>
      <c r="P95" s="227"/>
    </row>
    <row r="96" spans="1:16" ht="25.5">
      <c r="A96" s="424">
        <v>630</v>
      </c>
      <c r="B96" s="264">
        <v>100</v>
      </c>
      <c r="C96" s="264">
        <v>300</v>
      </c>
      <c r="D96" s="264">
        <v>520</v>
      </c>
      <c r="E96" s="264">
        <v>0</v>
      </c>
      <c r="F96" s="264">
        <v>0</v>
      </c>
      <c r="G96" s="393" t="s">
        <v>3294</v>
      </c>
      <c r="H96" s="45" t="s">
        <v>281</v>
      </c>
      <c r="I96" s="44" t="s">
        <v>282</v>
      </c>
      <c r="J96" s="44" t="s">
        <v>1581</v>
      </c>
      <c r="K96" s="227">
        <f t="shared" si="2"/>
        <v>0</v>
      </c>
      <c r="L96" s="227">
        <v>0</v>
      </c>
      <c r="M96" s="227"/>
      <c r="N96" s="227">
        <f t="shared" si="3"/>
        <v>0</v>
      </c>
      <c r="O96" s="227">
        <v>0</v>
      </c>
      <c r="P96" s="227"/>
    </row>
    <row r="97" spans="1:16" ht="25.5">
      <c r="A97" s="424">
        <v>630</v>
      </c>
      <c r="B97" s="264">
        <v>100</v>
      </c>
      <c r="C97" s="264">
        <v>300</v>
      </c>
      <c r="D97" s="264">
        <v>550</v>
      </c>
      <c r="E97" s="264">
        <v>0</v>
      </c>
      <c r="F97" s="264">
        <v>0</v>
      </c>
      <c r="G97" s="393" t="s">
        <v>3295</v>
      </c>
      <c r="H97" s="45" t="s">
        <v>283</v>
      </c>
      <c r="I97" s="44" t="s">
        <v>284</v>
      </c>
      <c r="J97" s="44" t="s">
        <v>1577</v>
      </c>
      <c r="K97" s="227">
        <f t="shared" si="2"/>
        <v>0</v>
      </c>
      <c r="L97" s="227">
        <v>0</v>
      </c>
      <c r="M97" s="227"/>
      <c r="N97" s="227">
        <f t="shared" si="3"/>
        <v>0</v>
      </c>
      <c r="O97" s="227">
        <v>0</v>
      </c>
      <c r="P97" s="227"/>
    </row>
    <row r="98" spans="1:16" ht="25.5">
      <c r="A98" s="424">
        <v>630</v>
      </c>
      <c r="B98" s="264">
        <v>100</v>
      </c>
      <c r="C98" s="264">
        <v>300</v>
      </c>
      <c r="D98" s="264">
        <v>600</v>
      </c>
      <c r="E98" s="264">
        <v>0</v>
      </c>
      <c r="F98" s="264">
        <v>0</v>
      </c>
      <c r="G98" s="393" t="s">
        <v>3296</v>
      </c>
      <c r="H98" s="45" t="s">
        <v>286</v>
      </c>
      <c r="I98" s="44" t="s">
        <v>285</v>
      </c>
      <c r="J98" s="44" t="s">
        <v>1577</v>
      </c>
      <c r="K98" s="227">
        <f t="shared" si="2"/>
        <v>0</v>
      </c>
      <c r="L98" s="227">
        <v>0</v>
      </c>
      <c r="M98" s="227"/>
      <c r="N98" s="227">
        <f t="shared" si="3"/>
        <v>0</v>
      </c>
      <c r="O98" s="227">
        <v>0</v>
      </c>
      <c r="P98" s="227"/>
    </row>
    <row r="99" spans="1:16" ht="38.25">
      <c r="A99" s="424">
        <v>630</v>
      </c>
      <c r="B99" s="264">
        <v>100</v>
      </c>
      <c r="C99" s="264">
        <v>300</v>
      </c>
      <c r="D99" s="264">
        <v>610</v>
      </c>
      <c r="E99" s="264">
        <v>0</v>
      </c>
      <c r="F99" s="264">
        <v>0</v>
      </c>
      <c r="G99" s="393" t="s">
        <v>3297</v>
      </c>
      <c r="H99" s="45" t="s">
        <v>287</v>
      </c>
      <c r="I99" s="44" t="s">
        <v>288</v>
      </c>
      <c r="J99" s="44" t="s">
        <v>1577</v>
      </c>
      <c r="K99" s="227">
        <f t="shared" si="2"/>
        <v>260481</v>
      </c>
      <c r="L99" s="227">
        <v>260481</v>
      </c>
      <c r="M99" s="227"/>
      <c r="N99" s="227">
        <f t="shared" si="3"/>
        <v>260481</v>
      </c>
      <c r="O99" s="227">
        <v>260481</v>
      </c>
      <c r="P99" s="227"/>
    </row>
    <row r="100" spans="1:16" ht="25.5">
      <c r="A100" s="424">
        <v>630</v>
      </c>
      <c r="B100" s="264">
        <v>100</v>
      </c>
      <c r="C100" s="264">
        <v>300</v>
      </c>
      <c r="D100" s="264">
        <v>650</v>
      </c>
      <c r="E100" s="264">
        <v>0</v>
      </c>
      <c r="F100" s="264">
        <v>0</v>
      </c>
      <c r="G100" s="391" t="s">
        <v>3298</v>
      </c>
      <c r="H100" s="43" t="s">
        <v>289</v>
      </c>
      <c r="I100" s="44" t="s">
        <v>290</v>
      </c>
      <c r="J100" s="44" t="s">
        <v>1581</v>
      </c>
      <c r="K100" s="446"/>
      <c r="L100" s="446">
        <v>0</v>
      </c>
      <c r="M100" s="446"/>
      <c r="N100" s="446"/>
      <c r="O100" s="446">
        <v>0</v>
      </c>
      <c r="P100" s="446"/>
    </row>
    <row r="101" spans="1:16" ht="25.5">
      <c r="A101" s="424">
        <v>630</v>
      </c>
      <c r="B101" s="264">
        <v>100</v>
      </c>
      <c r="C101" s="264">
        <v>300</v>
      </c>
      <c r="D101" s="264">
        <v>650</v>
      </c>
      <c r="E101" s="264">
        <v>10</v>
      </c>
      <c r="F101" s="264">
        <v>0</v>
      </c>
      <c r="G101" s="393" t="s">
        <v>3299</v>
      </c>
      <c r="H101" s="45" t="s">
        <v>291</v>
      </c>
      <c r="I101" s="44" t="s">
        <v>292</v>
      </c>
      <c r="J101" s="44" t="s">
        <v>1581</v>
      </c>
      <c r="K101" s="227">
        <f t="shared" si="2"/>
        <v>0</v>
      </c>
      <c r="L101" s="227">
        <v>0</v>
      </c>
      <c r="M101" s="227"/>
      <c r="N101" s="227">
        <f t="shared" si="3"/>
        <v>0</v>
      </c>
      <c r="O101" s="227">
        <v>0</v>
      </c>
      <c r="P101" s="227"/>
    </row>
    <row r="102" spans="1:16" ht="25.5">
      <c r="A102" s="424">
        <v>630</v>
      </c>
      <c r="B102" s="264">
        <v>100</v>
      </c>
      <c r="C102" s="264">
        <v>300</v>
      </c>
      <c r="D102" s="264">
        <v>650</v>
      </c>
      <c r="E102" s="264">
        <v>20</v>
      </c>
      <c r="F102" s="264">
        <v>0</v>
      </c>
      <c r="G102" s="391" t="s">
        <v>3300</v>
      </c>
      <c r="H102" s="43" t="s">
        <v>293</v>
      </c>
      <c r="I102" s="44" t="s">
        <v>294</v>
      </c>
      <c r="J102" s="44" t="s">
        <v>1581</v>
      </c>
      <c r="K102" s="446"/>
      <c r="L102" s="446">
        <v>0</v>
      </c>
      <c r="M102" s="446"/>
      <c r="N102" s="446"/>
      <c r="O102" s="446">
        <v>0</v>
      </c>
      <c r="P102" s="446"/>
    </row>
    <row r="103" spans="1:16">
      <c r="A103" s="424">
        <v>630</v>
      </c>
      <c r="B103" s="264">
        <v>100</v>
      </c>
      <c r="C103" s="264">
        <v>300</v>
      </c>
      <c r="D103" s="264">
        <v>650</v>
      </c>
      <c r="E103" s="264">
        <v>20</v>
      </c>
      <c r="F103" s="263">
        <v>10</v>
      </c>
      <c r="G103" s="392" t="s">
        <v>3301</v>
      </c>
      <c r="H103" s="45" t="s">
        <v>256</v>
      </c>
      <c r="I103" s="47"/>
      <c r="J103" s="47" t="s">
        <v>1581</v>
      </c>
      <c r="K103" s="227">
        <f t="shared" si="2"/>
        <v>0</v>
      </c>
      <c r="L103" s="227">
        <v>0</v>
      </c>
      <c r="M103" s="227"/>
      <c r="N103" s="227">
        <f t="shared" si="3"/>
        <v>0</v>
      </c>
      <c r="O103" s="227">
        <v>0</v>
      </c>
      <c r="P103" s="227"/>
    </row>
    <row r="104" spans="1:16" ht="25.5">
      <c r="A104" s="424">
        <v>630</v>
      </c>
      <c r="B104" s="264">
        <v>100</v>
      </c>
      <c r="C104" s="264">
        <v>300</v>
      </c>
      <c r="D104" s="264">
        <v>650</v>
      </c>
      <c r="E104" s="263">
        <v>20</v>
      </c>
      <c r="F104" s="263">
        <v>11</v>
      </c>
      <c r="G104" s="392" t="s">
        <v>3282</v>
      </c>
      <c r="H104" s="45" t="s">
        <v>226</v>
      </c>
      <c r="I104" s="401"/>
      <c r="J104" s="47" t="s">
        <v>1577</v>
      </c>
      <c r="K104" s="227">
        <f t="shared" si="2"/>
        <v>0</v>
      </c>
      <c r="L104" s="227">
        <v>0</v>
      </c>
      <c r="M104" s="227"/>
      <c r="N104" s="227">
        <f t="shared" si="3"/>
        <v>0</v>
      </c>
      <c r="O104" s="227">
        <v>0</v>
      </c>
      <c r="P104" s="227"/>
    </row>
    <row r="105" spans="1:16" ht="25.5">
      <c r="A105" s="424">
        <v>630</v>
      </c>
      <c r="B105" s="264">
        <v>100</v>
      </c>
      <c r="C105" s="264">
        <v>300</v>
      </c>
      <c r="D105" s="264">
        <v>650</v>
      </c>
      <c r="E105" s="263">
        <v>20</v>
      </c>
      <c r="F105" s="263">
        <v>12</v>
      </c>
      <c r="G105" s="392" t="s">
        <v>3285</v>
      </c>
      <c r="H105" s="45" t="s">
        <v>230</v>
      </c>
      <c r="I105" s="401"/>
      <c r="J105" s="47" t="s">
        <v>1577</v>
      </c>
      <c r="K105" s="227">
        <f t="shared" si="2"/>
        <v>0</v>
      </c>
      <c r="L105" s="227">
        <v>0</v>
      </c>
      <c r="M105" s="227"/>
      <c r="N105" s="227">
        <f t="shared" si="3"/>
        <v>0</v>
      </c>
      <c r="O105" s="227">
        <v>0</v>
      </c>
      <c r="P105" s="227"/>
    </row>
    <row r="106" spans="1:16" ht="38.25">
      <c r="A106" s="424">
        <v>630</v>
      </c>
      <c r="B106" s="264">
        <v>100</v>
      </c>
      <c r="C106" s="264">
        <v>300</v>
      </c>
      <c r="D106" s="264">
        <v>650</v>
      </c>
      <c r="E106" s="264">
        <v>20</v>
      </c>
      <c r="F106" s="263">
        <v>20</v>
      </c>
      <c r="G106" s="392" t="s">
        <v>3302</v>
      </c>
      <c r="H106" s="45" t="s">
        <v>293</v>
      </c>
      <c r="I106" s="47"/>
      <c r="J106" s="47" t="s">
        <v>1581</v>
      </c>
      <c r="K106" s="227">
        <f t="shared" si="2"/>
        <v>66000</v>
      </c>
      <c r="L106" s="227">
        <v>66000</v>
      </c>
      <c r="M106" s="227"/>
      <c r="N106" s="227">
        <f t="shared" si="3"/>
        <v>66000</v>
      </c>
      <c r="O106" s="227">
        <v>66000</v>
      </c>
      <c r="P106" s="227"/>
    </row>
    <row r="107" spans="1:16" ht="25.5">
      <c r="A107" s="424">
        <v>630</v>
      </c>
      <c r="B107" s="264">
        <v>100</v>
      </c>
      <c r="C107" s="264">
        <v>300</v>
      </c>
      <c r="D107" s="264">
        <v>700</v>
      </c>
      <c r="E107" s="264">
        <v>0</v>
      </c>
      <c r="F107" s="264">
        <v>0</v>
      </c>
      <c r="G107" s="393" t="s">
        <v>3303</v>
      </c>
      <c r="H107" s="45" t="s">
        <v>295</v>
      </c>
      <c r="I107" s="44" t="s">
        <v>296</v>
      </c>
      <c r="J107" s="44"/>
      <c r="K107" s="227">
        <f t="shared" si="2"/>
        <v>110616</v>
      </c>
      <c r="L107" s="227">
        <v>110616</v>
      </c>
      <c r="M107" s="227"/>
      <c r="N107" s="227">
        <f t="shared" si="3"/>
        <v>110616</v>
      </c>
      <c r="O107" s="227">
        <v>110616</v>
      </c>
      <c r="P107" s="227"/>
    </row>
    <row r="108" spans="1:16" ht="38.25">
      <c r="A108" s="424">
        <v>630</v>
      </c>
      <c r="B108" s="264">
        <v>100</v>
      </c>
      <c r="C108" s="264">
        <v>300</v>
      </c>
      <c r="D108" s="264">
        <v>800</v>
      </c>
      <c r="E108" s="264">
        <v>0</v>
      </c>
      <c r="F108" s="264">
        <v>0</v>
      </c>
      <c r="G108" s="393" t="s">
        <v>3304</v>
      </c>
      <c r="H108" s="45" t="s">
        <v>297</v>
      </c>
      <c r="I108" s="44" t="s">
        <v>298</v>
      </c>
      <c r="J108" s="44" t="s">
        <v>1532</v>
      </c>
      <c r="K108" s="227">
        <f t="shared" si="2"/>
        <v>0</v>
      </c>
      <c r="L108" s="227">
        <v>0</v>
      </c>
      <c r="M108" s="227"/>
      <c r="N108" s="227">
        <f t="shared" si="3"/>
        <v>0</v>
      </c>
      <c r="O108" s="227">
        <v>0</v>
      </c>
      <c r="P108" s="227"/>
    </row>
    <row r="109" spans="1:16" ht="38.25">
      <c r="A109" s="424">
        <v>630</v>
      </c>
      <c r="B109" s="264">
        <v>100</v>
      </c>
      <c r="C109" s="264">
        <v>300</v>
      </c>
      <c r="D109" s="264">
        <v>900</v>
      </c>
      <c r="E109" s="264">
        <v>0</v>
      </c>
      <c r="F109" s="264">
        <v>0</v>
      </c>
      <c r="G109" s="393" t="s">
        <v>3305</v>
      </c>
      <c r="H109" s="45" t="s">
        <v>299</v>
      </c>
      <c r="I109" s="44" t="s">
        <v>300</v>
      </c>
      <c r="J109" s="44" t="s">
        <v>1581</v>
      </c>
      <c r="K109" s="227">
        <f t="shared" si="2"/>
        <v>0</v>
      </c>
      <c r="L109" s="227">
        <v>0</v>
      </c>
      <c r="M109" s="227"/>
      <c r="N109" s="227">
        <f t="shared" si="3"/>
        <v>0</v>
      </c>
      <c r="O109" s="227">
        <v>0</v>
      </c>
      <c r="P109" s="227"/>
    </row>
    <row r="110" spans="1:16" ht="38.25">
      <c r="A110" s="424">
        <v>630</v>
      </c>
      <c r="B110" s="264">
        <v>200</v>
      </c>
      <c r="C110" s="264">
        <v>0</v>
      </c>
      <c r="D110" s="264">
        <v>0</v>
      </c>
      <c r="E110" s="264">
        <v>0</v>
      </c>
      <c r="F110" s="264">
        <v>0</v>
      </c>
      <c r="G110" s="391" t="s">
        <v>3306</v>
      </c>
      <c r="H110" s="43" t="s">
        <v>301</v>
      </c>
      <c r="I110" s="44" t="s">
        <v>302</v>
      </c>
      <c r="J110" s="44" t="s">
        <v>1577</v>
      </c>
      <c r="K110" s="446"/>
      <c r="L110" s="446">
        <v>0</v>
      </c>
      <c r="M110" s="446"/>
      <c r="N110" s="446"/>
      <c r="O110" s="446">
        <v>0</v>
      </c>
      <c r="P110" s="446"/>
    </row>
    <row r="111" spans="1:16" ht="25.5">
      <c r="A111" s="424">
        <v>630</v>
      </c>
      <c r="B111" s="264">
        <v>200</v>
      </c>
      <c r="C111" s="264">
        <v>100</v>
      </c>
      <c r="D111" s="264">
        <v>0</v>
      </c>
      <c r="E111" s="264">
        <v>0</v>
      </c>
      <c r="F111" s="264">
        <v>0</v>
      </c>
      <c r="G111" s="393" t="s">
        <v>3307</v>
      </c>
      <c r="H111" s="45" t="s">
        <v>303</v>
      </c>
      <c r="I111" s="44" t="s">
        <v>304</v>
      </c>
      <c r="J111" s="44" t="s">
        <v>1577</v>
      </c>
      <c r="K111" s="227">
        <f t="shared" si="2"/>
        <v>0</v>
      </c>
      <c r="L111" s="227">
        <v>0</v>
      </c>
      <c r="M111" s="227"/>
      <c r="N111" s="227">
        <f t="shared" si="3"/>
        <v>0</v>
      </c>
      <c r="O111" s="227">
        <v>0</v>
      </c>
      <c r="P111" s="227"/>
    </row>
    <row r="112" spans="1:16" ht="25.5">
      <c r="A112" s="424">
        <v>630</v>
      </c>
      <c r="B112" s="264">
        <v>200</v>
      </c>
      <c r="C112" s="264">
        <v>200</v>
      </c>
      <c r="D112" s="264">
        <v>0</v>
      </c>
      <c r="E112" s="264">
        <v>0</v>
      </c>
      <c r="F112" s="264">
        <v>0</v>
      </c>
      <c r="G112" s="393" t="s">
        <v>3308</v>
      </c>
      <c r="H112" s="45" t="s">
        <v>305</v>
      </c>
      <c r="I112" s="44" t="s">
        <v>306</v>
      </c>
      <c r="J112" s="44" t="s">
        <v>1577</v>
      </c>
      <c r="K112" s="227">
        <f t="shared" si="2"/>
        <v>0</v>
      </c>
      <c r="L112" s="227">
        <v>0</v>
      </c>
      <c r="M112" s="227"/>
      <c r="N112" s="227">
        <f t="shared" si="3"/>
        <v>0</v>
      </c>
      <c r="O112" s="227">
        <v>0</v>
      </c>
      <c r="P112" s="227"/>
    </row>
    <row r="113" spans="1:16" ht="38.25">
      <c r="A113" s="424">
        <v>630</v>
      </c>
      <c r="B113" s="264">
        <v>200</v>
      </c>
      <c r="C113" s="264">
        <v>250</v>
      </c>
      <c r="D113" s="264">
        <v>0</v>
      </c>
      <c r="E113" s="264">
        <v>0</v>
      </c>
      <c r="F113" s="264">
        <v>0</v>
      </c>
      <c r="G113" s="393" t="s">
        <v>3309</v>
      </c>
      <c r="H113" s="45" t="s">
        <v>307</v>
      </c>
      <c r="I113" s="44" t="s">
        <v>308</v>
      </c>
      <c r="J113" s="44" t="s">
        <v>1577</v>
      </c>
      <c r="K113" s="227">
        <f t="shared" si="2"/>
        <v>0</v>
      </c>
      <c r="L113" s="227">
        <v>0</v>
      </c>
      <c r="M113" s="227"/>
      <c r="N113" s="227">
        <f t="shared" si="3"/>
        <v>0</v>
      </c>
      <c r="O113" s="227">
        <v>0</v>
      </c>
      <c r="P113" s="227"/>
    </row>
    <row r="114" spans="1:16" ht="25.5">
      <c r="A114" s="424">
        <v>630</v>
      </c>
      <c r="B114" s="264">
        <v>200</v>
      </c>
      <c r="C114" s="264">
        <v>300</v>
      </c>
      <c r="D114" s="264">
        <v>0</v>
      </c>
      <c r="E114" s="264">
        <v>0</v>
      </c>
      <c r="F114" s="264">
        <v>0</v>
      </c>
      <c r="G114" s="393" t="s">
        <v>3310</v>
      </c>
      <c r="H114" s="45" t="s">
        <v>309</v>
      </c>
      <c r="I114" s="44" t="s">
        <v>310</v>
      </c>
      <c r="J114" s="44" t="s">
        <v>1577</v>
      </c>
      <c r="K114" s="227">
        <f t="shared" si="2"/>
        <v>0</v>
      </c>
      <c r="L114" s="227">
        <v>0</v>
      </c>
      <c r="M114" s="227"/>
      <c r="N114" s="227">
        <f t="shared" si="3"/>
        <v>0</v>
      </c>
      <c r="O114" s="227">
        <v>0</v>
      </c>
      <c r="P114" s="227"/>
    </row>
    <row r="115" spans="1:16" ht="38.25">
      <c r="A115" s="424">
        <v>630</v>
      </c>
      <c r="B115" s="264">
        <v>200</v>
      </c>
      <c r="C115" s="264">
        <v>400</v>
      </c>
      <c r="D115" s="264">
        <v>0</v>
      </c>
      <c r="E115" s="264">
        <v>0</v>
      </c>
      <c r="F115" s="264">
        <v>0</v>
      </c>
      <c r="G115" s="393" t="s">
        <v>3311</v>
      </c>
      <c r="H115" s="45" t="s">
        <v>311</v>
      </c>
      <c r="I115" s="44" t="s">
        <v>312</v>
      </c>
      <c r="J115" s="44" t="s">
        <v>1577</v>
      </c>
      <c r="K115" s="227">
        <f t="shared" si="2"/>
        <v>0</v>
      </c>
      <c r="L115" s="227">
        <v>0</v>
      </c>
      <c r="M115" s="227"/>
      <c r="N115" s="227">
        <f t="shared" si="3"/>
        <v>0</v>
      </c>
      <c r="O115" s="227">
        <v>0</v>
      </c>
      <c r="P115" s="227"/>
    </row>
    <row r="116" spans="1:16" ht="25.5">
      <c r="A116" s="424">
        <v>630</v>
      </c>
      <c r="B116" s="264">
        <v>300</v>
      </c>
      <c r="C116" s="264">
        <v>0</v>
      </c>
      <c r="D116" s="264">
        <v>0</v>
      </c>
      <c r="E116" s="264">
        <v>0</v>
      </c>
      <c r="F116" s="264">
        <v>0</v>
      </c>
      <c r="G116" s="391" t="s">
        <v>3312</v>
      </c>
      <c r="H116" s="43" t="s">
        <v>313</v>
      </c>
      <c r="I116" s="44" t="s">
        <v>314</v>
      </c>
      <c r="J116" s="44"/>
      <c r="K116" s="446"/>
      <c r="L116" s="446">
        <v>0</v>
      </c>
      <c r="M116" s="446"/>
      <c r="N116" s="446"/>
      <c r="O116" s="446">
        <v>0</v>
      </c>
      <c r="P116" s="446"/>
    </row>
    <row r="117" spans="1:16">
      <c r="A117" s="424">
        <v>630</v>
      </c>
      <c r="B117" s="264">
        <v>300</v>
      </c>
      <c r="C117" s="263">
        <v>100</v>
      </c>
      <c r="D117" s="263">
        <v>0</v>
      </c>
      <c r="E117" s="263">
        <v>0</v>
      </c>
      <c r="F117" s="263">
        <v>0</v>
      </c>
      <c r="G117" s="394" t="s">
        <v>3313</v>
      </c>
      <c r="H117" s="43" t="s">
        <v>315</v>
      </c>
      <c r="I117" s="47"/>
      <c r="J117" s="47"/>
      <c r="K117" s="446"/>
      <c r="L117" s="446">
        <v>0</v>
      </c>
      <c r="M117" s="446"/>
      <c r="N117" s="446"/>
      <c r="O117" s="446">
        <v>0</v>
      </c>
      <c r="P117" s="446"/>
    </row>
    <row r="118" spans="1:16">
      <c r="A118" s="424">
        <v>630</v>
      </c>
      <c r="B118" s="264">
        <v>300</v>
      </c>
      <c r="C118" s="263">
        <v>100</v>
      </c>
      <c r="D118" s="263">
        <v>100</v>
      </c>
      <c r="E118" s="263">
        <v>0</v>
      </c>
      <c r="F118" s="263">
        <v>0</v>
      </c>
      <c r="G118" s="392" t="s">
        <v>3314</v>
      </c>
      <c r="H118" s="45" t="s">
        <v>223</v>
      </c>
      <c r="I118" s="47"/>
      <c r="J118" s="47"/>
      <c r="K118" s="227">
        <f>+L118+M118</f>
        <v>483475.63</v>
      </c>
      <c r="L118" s="227">
        <f>483072.95+402.68</f>
        <v>483475.63</v>
      </c>
      <c r="M118" s="227"/>
      <c r="N118" s="227">
        <f t="shared" si="3"/>
        <v>479307.52000000002</v>
      </c>
      <c r="O118" s="227">
        <v>479307.52000000002</v>
      </c>
      <c r="P118" s="227"/>
    </row>
    <row r="119" spans="1:16">
      <c r="A119" s="424">
        <v>630</v>
      </c>
      <c r="B119" s="264">
        <v>300</v>
      </c>
      <c r="C119" s="263">
        <v>100</v>
      </c>
      <c r="D119" s="263">
        <v>200</v>
      </c>
      <c r="E119" s="263">
        <v>0</v>
      </c>
      <c r="F119" s="263">
        <v>0</v>
      </c>
      <c r="G119" s="392" t="s">
        <v>3315</v>
      </c>
      <c r="H119" s="45" t="s">
        <v>316</v>
      </c>
      <c r="I119" s="47"/>
      <c r="J119" s="47"/>
      <c r="K119" s="227">
        <f t="shared" si="2"/>
        <v>0</v>
      </c>
      <c r="L119" s="227">
        <v>0</v>
      </c>
      <c r="M119" s="227"/>
      <c r="N119" s="227">
        <f t="shared" si="3"/>
        <v>0</v>
      </c>
      <c r="O119" s="227">
        <v>0</v>
      </c>
      <c r="P119" s="227"/>
    </row>
    <row r="120" spans="1:16">
      <c r="A120" s="424">
        <v>630</v>
      </c>
      <c r="B120" s="264">
        <v>300</v>
      </c>
      <c r="C120" s="263">
        <v>100</v>
      </c>
      <c r="D120" s="263">
        <v>300</v>
      </c>
      <c r="E120" s="263">
        <v>0</v>
      </c>
      <c r="F120" s="263">
        <v>0</v>
      </c>
      <c r="G120" s="392" t="s">
        <v>3316</v>
      </c>
      <c r="H120" s="45" t="s">
        <v>317</v>
      </c>
      <c r="I120" s="47"/>
      <c r="J120" s="47"/>
      <c r="K120" s="227">
        <f t="shared" si="2"/>
        <v>0</v>
      </c>
      <c r="L120" s="227">
        <v>0</v>
      </c>
      <c r="M120" s="227"/>
      <c r="N120" s="227">
        <f t="shared" si="3"/>
        <v>0</v>
      </c>
      <c r="O120" s="227">
        <v>0</v>
      </c>
      <c r="P120" s="227"/>
    </row>
    <row r="121" spans="1:16">
      <c r="A121" s="424">
        <v>630</v>
      </c>
      <c r="B121" s="264">
        <v>300</v>
      </c>
      <c r="C121" s="263">
        <v>100</v>
      </c>
      <c r="D121" s="263">
        <v>400</v>
      </c>
      <c r="E121" s="263">
        <v>0</v>
      </c>
      <c r="F121" s="263">
        <v>0</v>
      </c>
      <c r="G121" s="392" t="s">
        <v>3317</v>
      </c>
      <c r="H121" s="45" t="s">
        <v>263</v>
      </c>
      <c r="I121" s="47"/>
      <c r="J121" s="47"/>
      <c r="K121" s="227">
        <f t="shared" si="2"/>
        <v>339775.99</v>
      </c>
      <c r="L121" s="227">
        <v>339775.99</v>
      </c>
      <c r="M121" s="227"/>
      <c r="N121" s="227">
        <f t="shared" si="3"/>
        <v>339775.99</v>
      </c>
      <c r="O121" s="227">
        <v>339775.99</v>
      </c>
      <c r="P121" s="227"/>
    </row>
    <row r="122" spans="1:16">
      <c r="A122" s="424">
        <v>630</v>
      </c>
      <c r="B122" s="264">
        <v>300</v>
      </c>
      <c r="C122" s="263">
        <v>100</v>
      </c>
      <c r="D122" s="263">
        <v>500</v>
      </c>
      <c r="E122" s="263">
        <v>0</v>
      </c>
      <c r="F122" s="263">
        <v>0</v>
      </c>
      <c r="G122" s="392" t="s">
        <v>3318</v>
      </c>
      <c r="H122" s="45" t="s">
        <v>318</v>
      </c>
      <c r="I122" s="47"/>
      <c r="J122" s="47"/>
      <c r="K122" s="227">
        <f t="shared" si="2"/>
        <v>0</v>
      </c>
      <c r="L122" s="227">
        <v>0</v>
      </c>
      <c r="M122" s="227"/>
      <c r="N122" s="227">
        <f t="shared" si="3"/>
        <v>0</v>
      </c>
      <c r="O122" s="227">
        <v>0</v>
      </c>
      <c r="P122" s="227"/>
    </row>
    <row r="123" spans="1:16">
      <c r="A123" s="424">
        <v>630</v>
      </c>
      <c r="B123" s="264">
        <v>300</v>
      </c>
      <c r="C123" s="263">
        <v>100</v>
      </c>
      <c r="D123" s="263">
        <v>600</v>
      </c>
      <c r="E123" s="263">
        <v>0</v>
      </c>
      <c r="F123" s="263">
        <v>0</v>
      </c>
      <c r="G123" s="392" t="s">
        <v>3319</v>
      </c>
      <c r="H123" s="45" t="s">
        <v>319</v>
      </c>
      <c r="I123" s="47"/>
      <c r="J123" s="47"/>
      <c r="K123" s="227">
        <f t="shared" si="2"/>
        <v>0</v>
      </c>
      <c r="L123" s="227">
        <v>0</v>
      </c>
      <c r="M123" s="227"/>
      <c r="N123" s="227">
        <f t="shared" si="3"/>
        <v>0</v>
      </c>
      <c r="O123" s="227">
        <v>0</v>
      </c>
      <c r="P123" s="227"/>
    </row>
    <row r="124" spans="1:16">
      <c r="A124" s="424">
        <v>630</v>
      </c>
      <c r="B124" s="264">
        <v>300</v>
      </c>
      <c r="C124" s="263">
        <v>100</v>
      </c>
      <c r="D124" s="263">
        <v>900</v>
      </c>
      <c r="E124" s="263">
        <v>0</v>
      </c>
      <c r="F124" s="263">
        <v>0</v>
      </c>
      <c r="G124" s="392" t="s">
        <v>3320</v>
      </c>
      <c r="H124" s="45" t="s">
        <v>320</v>
      </c>
      <c r="I124" s="47"/>
      <c r="J124" s="47"/>
      <c r="K124" s="227">
        <f t="shared" si="2"/>
        <v>0</v>
      </c>
      <c r="L124" s="227">
        <v>0</v>
      </c>
      <c r="M124" s="227"/>
      <c r="N124" s="227">
        <f t="shared" si="3"/>
        <v>0</v>
      </c>
      <c r="O124" s="227">
        <v>0</v>
      </c>
      <c r="P124" s="227"/>
    </row>
    <row r="125" spans="1:16">
      <c r="A125" s="424">
        <v>630</v>
      </c>
      <c r="B125" s="264">
        <v>300</v>
      </c>
      <c r="C125" s="263">
        <v>200</v>
      </c>
      <c r="D125" s="263">
        <v>0</v>
      </c>
      <c r="E125" s="263">
        <v>0</v>
      </c>
      <c r="F125" s="263">
        <v>0</v>
      </c>
      <c r="G125" s="394" t="s">
        <v>3321</v>
      </c>
      <c r="H125" s="43" t="s">
        <v>321</v>
      </c>
      <c r="I125" s="47"/>
      <c r="J125" s="47"/>
      <c r="K125" s="446"/>
      <c r="L125" s="446">
        <v>0</v>
      </c>
      <c r="M125" s="446"/>
      <c r="N125" s="446"/>
      <c r="O125" s="446">
        <v>0</v>
      </c>
      <c r="P125" s="446"/>
    </row>
    <row r="126" spans="1:16">
      <c r="A126" s="424">
        <v>630</v>
      </c>
      <c r="B126" s="264">
        <v>300</v>
      </c>
      <c r="C126" s="263">
        <v>200</v>
      </c>
      <c r="D126" s="263">
        <v>50</v>
      </c>
      <c r="E126" s="263">
        <v>0</v>
      </c>
      <c r="F126" s="263">
        <v>0</v>
      </c>
      <c r="G126" s="392" t="s">
        <v>3322</v>
      </c>
      <c r="H126" s="45" t="s">
        <v>322</v>
      </c>
      <c r="I126" s="47"/>
      <c r="J126" s="47"/>
      <c r="K126" s="227">
        <f t="shared" si="2"/>
        <v>0</v>
      </c>
      <c r="L126" s="227">
        <v>0</v>
      </c>
      <c r="M126" s="227"/>
      <c r="N126" s="227">
        <f t="shared" si="3"/>
        <v>0</v>
      </c>
      <c r="O126" s="227">
        <v>0</v>
      </c>
      <c r="P126" s="227"/>
    </row>
    <row r="127" spans="1:16">
      <c r="A127" s="424">
        <v>630</v>
      </c>
      <c r="B127" s="264">
        <v>300</v>
      </c>
      <c r="C127" s="263">
        <v>200</v>
      </c>
      <c r="D127" s="263">
        <v>100</v>
      </c>
      <c r="E127" s="263">
        <v>0</v>
      </c>
      <c r="F127" s="263">
        <v>0</v>
      </c>
      <c r="G127" s="392" t="s">
        <v>3323</v>
      </c>
      <c r="H127" s="45" t="s">
        <v>323</v>
      </c>
      <c r="I127" s="47"/>
      <c r="J127" s="47"/>
      <c r="K127" s="227">
        <f t="shared" si="2"/>
        <v>0</v>
      </c>
      <c r="L127" s="227">
        <v>0</v>
      </c>
      <c r="M127" s="227"/>
      <c r="N127" s="227">
        <f t="shared" si="3"/>
        <v>0</v>
      </c>
      <c r="O127" s="227">
        <v>0</v>
      </c>
      <c r="P127" s="227"/>
    </row>
    <row r="128" spans="1:16">
      <c r="A128" s="424">
        <v>630</v>
      </c>
      <c r="B128" s="264">
        <v>300</v>
      </c>
      <c r="C128" s="263">
        <v>200</v>
      </c>
      <c r="D128" s="263">
        <v>150</v>
      </c>
      <c r="E128" s="263">
        <v>0</v>
      </c>
      <c r="F128" s="263">
        <v>0</v>
      </c>
      <c r="G128" s="392" t="s">
        <v>3324</v>
      </c>
      <c r="H128" s="45" t="s">
        <v>324</v>
      </c>
      <c r="I128" s="47"/>
      <c r="J128" s="47"/>
      <c r="K128" s="227">
        <f t="shared" si="2"/>
        <v>0</v>
      </c>
      <c r="L128" s="227">
        <v>0</v>
      </c>
      <c r="M128" s="227"/>
      <c r="N128" s="227">
        <f t="shared" si="3"/>
        <v>0</v>
      </c>
      <c r="O128" s="227">
        <v>0</v>
      </c>
      <c r="P128" s="227"/>
    </row>
    <row r="129" spans="1:16" ht="25.5">
      <c r="A129" s="424">
        <v>630</v>
      </c>
      <c r="B129" s="264">
        <v>300</v>
      </c>
      <c r="C129" s="263">
        <v>200</v>
      </c>
      <c r="D129" s="263">
        <v>200</v>
      </c>
      <c r="E129" s="263">
        <v>0</v>
      </c>
      <c r="F129" s="263">
        <v>0</v>
      </c>
      <c r="G129" s="392" t="s">
        <v>3325</v>
      </c>
      <c r="H129" s="45" t="s">
        <v>325</v>
      </c>
      <c r="I129" s="47"/>
      <c r="J129" s="47"/>
      <c r="K129" s="227">
        <f t="shared" si="2"/>
        <v>0</v>
      </c>
      <c r="L129" s="227">
        <v>0</v>
      </c>
      <c r="M129" s="227"/>
      <c r="N129" s="227">
        <f t="shared" si="3"/>
        <v>0</v>
      </c>
      <c r="O129" s="227">
        <v>0</v>
      </c>
      <c r="P129" s="227"/>
    </row>
    <row r="130" spans="1:16">
      <c r="A130" s="424">
        <v>630</v>
      </c>
      <c r="B130" s="264">
        <v>300</v>
      </c>
      <c r="C130" s="263">
        <v>200</v>
      </c>
      <c r="D130" s="263">
        <v>250</v>
      </c>
      <c r="E130" s="263">
        <v>0</v>
      </c>
      <c r="F130" s="263">
        <v>0</v>
      </c>
      <c r="G130" s="392" t="s">
        <v>3326</v>
      </c>
      <c r="H130" s="45" t="s">
        <v>326</v>
      </c>
      <c r="I130" s="47"/>
      <c r="J130" s="47"/>
      <c r="K130" s="227">
        <f t="shared" si="2"/>
        <v>0</v>
      </c>
      <c r="L130" s="227">
        <v>0</v>
      </c>
      <c r="M130" s="227"/>
      <c r="N130" s="227">
        <f t="shared" si="3"/>
        <v>0</v>
      </c>
      <c r="O130" s="227">
        <v>0</v>
      </c>
      <c r="P130" s="227"/>
    </row>
    <row r="131" spans="1:16">
      <c r="A131" s="424">
        <v>630</v>
      </c>
      <c r="B131" s="264">
        <v>300</v>
      </c>
      <c r="C131" s="263">
        <v>200</v>
      </c>
      <c r="D131" s="263">
        <v>300</v>
      </c>
      <c r="E131" s="263">
        <v>0</v>
      </c>
      <c r="F131" s="263">
        <v>0</v>
      </c>
      <c r="G131" s="392" t="s">
        <v>3327</v>
      </c>
      <c r="H131" s="45" t="s">
        <v>327</v>
      </c>
      <c r="I131" s="47"/>
      <c r="J131" s="47"/>
      <c r="K131" s="227">
        <f t="shared" si="2"/>
        <v>0</v>
      </c>
      <c r="L131" s="227">
        <v>0</v>
      </c>
      <c r="M131" s="227"/>
      <c r="N131" s="227">
        <f t="shared" si="3"/>
        <v>0</v>
      </c>
      <c r="O131" s="227">
        <v>0</v>
      </c>
      <c r="P131" s="227"/>
    </row>
    <row r="132" spans="1:16">
      <c r="A132" s="424">
        <v>630</v>
      </c>
      <c r="B132" s="264">
        <v>300</v>
      </c>
      <c r="C132" s="263">
        <v>200</v>
      </c>
      <c r="D132" s="263">
        <v>350</v>
      </c>
      <c r="E132" s="263">
        <v>0</v>
      </c>
      <c r="F132" s="263">
        <v>0</v>
      </c>
      <c r="G132" s="392" t="s">
        <v>3328</v>
      </c>
      <c r="H132" s="45" t="s">
        <v>328</v>
      </c>
      <c r="I132" s="47"/>
      <c r="J132" s="47"/>
      <c r="K132" s="227">
        <f t="shared" si="2"/>
        <v>0</v>
      </c>
      <c r="L132" s="227">
        <v>0</v>
      </c>
      <c r="M132" s="227"/>
      <c r="N132" s="227">
        <f t="shared" si="3"/>
        <v>0</v>
      </c>
      <c r="O132" s="227">
        <v>0</v>
      </c>
      <c r="P132" s="227"/>
    </row>
    <row r="133" spans="1:16" ht="25.5">
      <c r="A133" s="424">
        <v>630</v>
      </c>
      <c r="B133" s="264">
        <v>300</v>
      </c>
      <c r="C133" s="263">
        <v>200</v>
      </c>
      <c r="D133" s="263">
        <v>400</v>
      </c>
      <c r="E133" s="263">
        <v>0</v>
      </c>
      <c r="F133" s="263">
        <v>0</v>
      </c>
      <c r="G133" s="392" t="s">
        <v>3329</v>
      </c>
      <c r="H133" s="45" t="s">
        <v>329</v>
      </c>
      <c r="I133" s="47"/>
      <c r="J133" s="47"/>
      <c r="K133" s="227">
        <f t="shared" si="2"/>
        <v>0</v>
      </c>
      <c r="L133" s="227">
        <v>0</v>
      </c>
      <c r="M133" s="227"/>
      <c r="N133" s="227">
        <f t="shared" si="3"/>
        <v>0</v>
      </c>
      <c r="O133" s="227">
        <v>0</v>
      </c>
      <c r="P133" s="227"/>
    </row>
    <row r="134" spans="1:16">
      <c r="A134" s="424">
        <v>630</v>
      </c>
      <c r="B134" s="264">
        <v>300</v>
      </c>
      <c r="C134" s="263">
        <v>200</v>
      </c>
      <c r="D134" s="263">
        <v>450</v>
      </c>
      <c r="E134" s="263">
        <v>0</v>
      </c>
      <c r="F134" s="263">
        <v>0</v>
      </c>
      <c r="G134" s="392" t="s">
        <v>3330</v>
      </c>
      <c r="H134" s="45" t="s">
        <v>330</v>
      </c>
      <c r="I134" s="47"/>
      <c r="J134" s="47"/>
      <c r="K134" s="227">
        <f t="shared" si="2"/>
        <v>0</v>
      </c>
      <c r="L134" s="227">
        <v>0</v>
      </c>
      <c r="M134" s="227"/>
      <c r="N134" s="227">
        <f t="shared" si="3"/>
        <v>0</v>
      </c>
      <c r="O134" s="227">
        <v>0</v>
      </c>
      <c r="P134" s="227"/>
    </row>
    <row r="135" spans="1:16">
      <c r="A135" s="424">
        <v>630</v>
      </c>
      <c r="B135" s="264">
        <v>300</v>
      </c>
      <c r="C135" s="263">
        <v>200</v>
      </c>
      <c r="D135" s="263">
        <v>500</v>
      </c>
      <c r="E135" s="263">
        <v>0</v>
      </c>
      <c r="F135" s="263">
        <v>0</v>
      </c>
      <c r="G135" s="392" t="s">
        <v>3331</v>
      </c>
      <c r="H135" s="45" t="s">
        <v>331</v>
      </c>
      <c r="I135" s="47"/>
      <c r="J135" s="47"/>
      <c r="K135" s="227">
        <f t="shared" ref="K135:K198" si="4">+L135+M135</f>
        <v>0</v>
      </c>
      <c r="L135" s="227">
        <v>0</v>
      </c>
      <c r="M135" s="227"/>
      <c r="N135" s="227">
        <f t="shared" ref="N135:N198" si="5">+O135+P135</f>
        <v>0</v>
      </c>
      <c r="O135" s="227">
        <v>0</v>
      </c>
      <c r="P135" s="227"/>
    </row>
    <row r="136" spans="1:16">
      <c r="A136" s="424">
        <v>630</v>
      </c>
      <c r="B136" s="264">
        <v>300</v>
      </c>
      <c r="C136" s="263">
        <v>200</v>
      </c>
      <c r="D136" s="263">
        <v>550</v>
      </c>
      <c r="E136" s="263">
        <v>0</v>
      </c>
      <c r="F136" s="263">
        <v>0</v>
      </c>
      <c r="G136" s="392" t="s">
        <v>3332</v>
      </c>
      <c r="H136" s="45" t="s">
        <v>332</v>
      </c>
      <c r="I136" s="47"/>
      <c r="J136" s="47"/>
      <c r="K136" s="227">
        <f t="shared" si="4"/>
        <v>0</v>
      </c>
      <c r="L136" s="227">
        <v>0</v>
      </c>
      <c r="M136" s="227"/>
      <c r="N136" s="227">
        <f t="shared" si="5"/>
        <v>0</v>
      </c>
      <c r="O136" s="227">
        <v>0</v>
      </c>
      <c r="P136" s="227"/>
    </row>
    <row r="137" spans="1:16">
      <c r="A137" s="424">
        <v>630</v>
      </c>
      <c r="B137" s="264">
        <v>300</v>
      </c>
      <c r="C137" s="263">
        <v>200</v>
      </c>
      <c r="D137" s="263">
        <v>600</v>
      </c>
      <c r="E137" s="263">
        <v>0</v>
      </c>
      <c r="F137" s="263">
        <v>0</v>
      </c>
      <c r="G137" s="392" t="s">
        <v>3333</v>
      </c>
      <c r="H137" s="45" t="s">
        <v>333</v>
      </c>
      <c r="I137" s="47"/>
      <c r="J137" s="47"/>
      <c r="K137" s="227">
        <f t="shared" si="4"/>
        <v>0</v>
      </c>
      <c r="L137" s="227">
        <v>0</v>
      </c>
      <c r="M137" s="227"/>
      <c r="N137" s="227">
        <f t="shared" si="5"/>
        <v>0</v>
      </c>
      <c r="O137" s="227">
        <v>0</v>
      </c>
      <c r="P137" s="227"/>
    </row>
    <row r="138" spans="1:16">
      <c r="A138" s="424">
        <v>630</v>
      </c>
      <c r="B138" s="264">
        <v>300</v>
      </c>
      <c r="C138" s="263">
        <v>200</v>
      </c>
      <c r="D138" s="263">
        <v>650</v>
      </c>
      <c r="E138" s="263">
        <v>0</v>
      </c>
      <c r="F138" s="263">
        <v>0</v>
      </c>
      <c r="G138" s="392" t="s">
        <v>3334</v>
      </c>
      <c r="H138" s="45" t="s">
        <v>334</v>
      </c>
      <c r="I138" s="47"/>
      <c r="J138" s="47"/>
      <c r="K138" s="227">
        <f t="shared" si="4"/>
        <v>0</v>
      </c>
      <c r="L138" s="227">
        <v>0</v>
      </c>
      <c r="M138" s="227"/>
      <c r="N138" s="227">
        <f t="shared" si="5"/>
        <v>0</v>
      </c>
      <c r="O138" s="227">
        <v>0</v>
      </c>
      <c r="P138" s="227"/>
    </row>
    <row r="139" spans="1:16" ht="25.5">
      <c r="A139" s="424">
        <v>630</v>
      </c>
      <c r="B139" s="264">
        <v>300</v>
      </c>
      <c r="C139" s="263">
        <v>200</v>
      </c>
      <c r="D139" s="263">
        <v>700</v>
      </c>
      <c r="E139" s="263">
        <v>0</v>
      </c>
      <c r="F139" s="263">
        <v>0</v>
      </c>
      <c r="G139" s="392" t="s">
        <v>3335</v>
      </c>
      <c r="H139" s="45" t="s">
        <v>335</v>
      </c>
      <c r="I139" s="47"/>
      <c r="J139" s="47"/>
      <c r="K139" s="227">
        <f t="shared" si="4"/>
        <v>0</v>
      </c>
      <c r="L139" s="227">
        <v>0</v>
      </c>
      <c r="M139" s="227"/>
      <c r="N139" s="227">
        <f t="shared" si="5"/>
        <v>0</v>
      </c>
      <c r="O139" s="227">
        <v>0</v>
      </c>
      <c r="P139" s="227"/>
    </row>
    <row r="140" spans="1:16" ht="25.5">
      <c r="A140" s="424">
        <v>630</v>
      </c>
      <c r="B140" s="264">
        <v>300</v>
      </c>
      <c r="C140" s="263">
        <v>200</v>
      </c>
      <c r="D140" s="263">
        <v>750</v>
      </c>
      <c r="E140" s="263">
        <v>0</v>
      </c>
      <c r="F140" s="263">
        <v>0</v>
      </c>
      <c r="G140" s="394" t="s">
        <v>3336</v>
      </c>
      <c r="H140" s="43" t="s">
        <v>336</v>
      </c>
      <c r="I140" s="47"/>
      <c r="J140" s="47"/>
      <c r="K140" s="446"/>
      <c r="L140" s="446">
        <v>0</v>
      </c>
      <c r="M140" s="446"/>
      <c r="N140" s="446"/>
      <c r="O140" s="446">
        <v>0</v>
      </c>
      <c r="P140" s="446"/>
    </row>
    <row r="141" spans="1:16">
      <c r="A141" s="424">
        <v>630</v>
      </c>
      <c r="B141" s="264">
        <v>300</v>
      </c>
      <c r="C141" s="263">
        <v>200</v>
      </c>
      <c r="D141" s="263">
        <v>750</v>
      </c>
      <c r="E141" s="263">
        <v>10</v>
      </c>
      <c r="F141" s="263">
        <v>0</v>
      </c>
      <c r="G141" s="392" t="s">
        <v>3337</v>
      </c>
      <c r="H141" s="45" t="s">
        <v>337</v>
      </c>
      <c r="I141" s="47"/>
      <c r="J141" s="47"/>
      <c r="K141" s="227">
        <f t="shared" si="4"/>
        <v>0</v>
      </c>
      <c r="L141" s="227">
        <v>0</v>
      </c>
      <c r="M141" s="227"/>
      <c r="N141" s="227">
        <f t="shared" si="5"/>
        <v>0</v>
      </c>
      <c r="O141" s="227">
        <v>0</v>
      </c>
      <c r="P141" s="227"/>
    </row>
    <row r="142" spans="1:16">
      <c r="A142" s="424">
        <v>630</v>
      </c>
      <c r="B142" s="264">
        <v>300</v>
      </c>
      <c r="C142" s="263">
        <v>200</v>
      </c>
      <c r="D142" s="263">
        <v>750</v>
      </c>
      <c r="E142" s="263">
        <v>20</v>
      </c>
      <c r="F142" s="263">
        <v>0</v>
      </c>
      <c r="G142" s="392" t="s">
        <v>3338</v>
      </c>
      <c r="H142" s="45" t="s">
        <v>338</v>
      </c>
      <c r="I142" s="47"/>
      <c r="J142" s="47"/>
      <c r="K142" s="227">
        <f t="shared" si="4"/>
        <v>0</v>
      </c>
      <c r="L142" s="227">
        <v>0</v>
      </c>
      <c r="M142" s="227"/>
      <c r="N142" s="227">
        <f t="shared" si="5"/>
        <v>0</v>
      </c>
      <c r="O142" s="227">
        <v>0</v>
      </c>
      <c r="P142" s="227"/>
    </row>
    <row r="143" spans="1:16">
      <c r="A143" s="424">
        <v>630</v>
      </c>
      <c r="B143" s="264">
        <v>300</v>
      </c>
      <c r="C143" s="263">
        <v>200</v>
      </c>
      <c r="D143" s="263">
        <v>900</v>
      </c>
      <c r="E143" s="263">
        <v>0</v>
      </c>
      <c r="F143" s="263">
        <v>0</v>
      </c>
      <c r="G143" s="392" t="s">
        <v>3339</v>
      </c>
      <c r="H143" s="45" t="s">
        <v>339</v>
      </c>
      <c r="I143" s="47"/>
      <c r="J143" s="47"/>
      <c r="K143" s="227">
        <f t="shared" si="4"/>
        <v>0</v>
      </c>
      <c r="L143" s="227">
        <v>0</v>
      </c>
      <c r="M143" s="227"/>
      <c r="N143" s="227">
        <f t="shared" si="5"/>
        <v>0</v>
      </c>
      <c r="O143" s="227">
        <v>0</v>
      </c>
      <c r="P143" s="227"/>
    </row>
    <row r="144" spans="1:16">
      <c r="A144" s="424">
        <v>630</v>
      </c>
      <c r="B144" s="264">
        <v>300</v>
      </c>
      <c r="C144" s="263">
        <v>300</v>
      </c>
      <c r="D144" s="263">
        <v>0</v>
      </c>
      <c r="E144" s="263">
        <v>0</v>
      </c>
      <c r="F144" s="263">
        <v>0</v>
      </c>
      <c r="G144" s="392" t="s">
        <v>3340</v>
      </c>
      <c r="H144" s="45" t="s">
        <v>340</v>
      </c>
      <c r="I144" s="47"/>
      <c r="J144" s="47"/>
      <c r="K144" s="227">
        <f t="shared" si="4"/>
        <v>0</v>
      </c>
      <c r="L144" s="227">
        <v>0</v>
      </c>
      <c r="M144" s="227"/>
      <c r="N144" s="227">
        <f t="shared" si="5"/>
        <v>0</v>
      </c>
      <c r="O144" s="227">
        <v>0</v>
      </c>
      <c r="P144" s="227"/>
    </row>
    <row r="145" spans="1:16">
      <c r="A145" s="424">
        <v>630</v>
      </c>
      <c r="B145" s="264">
        <v>300</v>
      </c>
      <c r="C145" s="263">
        <v>400</v>
      </c>
      <c r="D145" s="263">
        <v>0</v>
      </c>
      <c r="E145" s="263">
        <v>0</v>
      </c>
      <c r="F145" s="263">
        <v>0</v>
      </c>
      <c r="G145" s="392" t="s">
        <v>3341</v>
      </c>
      <c r="H145" s="45" t="s">
        <v>341</v>
      </c>
      <c r="I145" s="47"/>
      <c r="J145" s="47"/>
      <c r="K145" s="227">
        <f t="shared" si="4"/>
        <v>0</v>
      </c>
      <c r="L145" s="227">
        <v>0</v>
      </c>
      <c r="M145" s="227"/>
      <c r="N145" s="227">
        <f t="shared" si="5"/>
        <v>0</v>
      </c>
      <c r="O145" s="227">
        <v>0</v>
      </c>
      <c r="P145" s="227"/>
    </row>
    <row r="146" spans="1:16" ht="25.5">
      <c r="A146" s="424">
        <v>630</v>
      </c>
      <c r="B146" s="264">
        <v>300</v>
      </c>
      <c r="C146" s="263">
        <v>500</v>
      </c>
      <c r="D146" s="263">
        <v>0</v>
      </c>
      <c r="E146" s="263">
        <v>0</v>
      </c>
      <c r="F146" s="263">
        <v>0</v>
      </c>
      <c r="G146" s="392" t="s">
        <v>3342</v>
      </c>
      <c r="H146" s="45" t="s">
        <v>342</v>
      </c>
      <c r="I146" s="47"/>
      <c r="J146" s="47"/>
      <c r="K146" s="227">
        <f t="shared" si="4"/>
        <v>12000</v>
      </c>
      <c r="L146" s="227">
        <v>12000</v>
      </c>
      <c r="M146" s="227"/>
      <c r="N146" s="227">
        <f t="shared" si="5"/>
        <v>12000</v>
      </c>
      <c r="O146" s="227">
        <v>12000</v>
      </c>
      <c r="P146" s="227"/>
    </row>
    <row r="147" spans="1:16">
      <c r="A147" s="424">
        <v>630</v>
      </c>
      <c r="B147" s="264">
        <v>300</v>
      </c>
      <c r="C147" s="263">
        <v>600</v>
      </c>
      <c r="D147" s="263">
        <v>0</v>
      </c>
      <c r="E147" s="263">
        <v>0</v>
      </c>
      <c r="F147" s="263">
        <v>0</v>
      </c>
      <c r="G147" s="392" t="s">
        <v>3343</v>
      </c>
      <c r="H147" s="45" t="s">
        <v>343</v>
      </c>
      <c r="I147" s="47"/>
      <c r="J147" s="47"/>
      <c r="K147" s="227">
        <f t="shared" si="4"/>
        <v>0</v>
      </c>
      <c r="L147" s="227">
        <v>0</v>
      </c>
      <c r="M147" s="227"/>
      <c r="N147" s="227">
        <f t="shared" si="5"/>
        <v>0</v>
      </c>
      <c r="O147" s="227">
        <v>0</v>
      </c>
      <c r="P147" s="227"/>
    </row>
    <row r="148" spans="1:16">
      <c r="A148" s="424">
        <v>630</v>
      </c>
      <c r="B148" s="264">
        <v>300</v>
      </c>
      <c r="C148" s="263">
        <v>700</v>
      </c>
      <c r="D148" s="263">
        <v>0</v>
      </c>
      <c r="E148" s="263">
        <v>0</v>
      </c>
      <c r="F148" s="263">
        <v>0</v>
      </c>
      <c r="G148" s="392" t="s">
        <v>3344</v>
      </c>
      <c r="H148" s="45" t="s">
        <v>344</v>
      </c>
      <c r="I148" s="47"/>
      <c r="J148" s="47"/>
      <c r="K148" s="227">
        <f t="shared" si="4"/>
        <v>40000</v>
      </c>
      <c r="L148" s="227">
        <v>40000</v>
      </c>
      <c r="M148" s="227"/>
      <c r="N148" s="227">
        <f t="shared" si="5"/>
        <v>40000</v>
      </c>
      <c r="O148" s="227">
        <v>40000</v>
      </c>
      <c r="P148" s="227"/>
    </row>
    <row r="149" spans="1:16">
      <c r="A149" s="424">
        <v>630</v>
      </c>
      <c r="B149" s="264">
        <v>300</v>
      </c>
      <c r="C149" s="263">
        <v>800</v>
      </c>
      <c r="D149" s="263">
        <v>0</v>
      </c>
      <c r="E149" s="263">
        <v>0</v>
      </c>
      <c r="F149" s="263">
        <v>0</v>
      </c>
      <c r="G149" s="392" t="s">
        <v>3345</v>
      </c>
      <c r="H149" s="45" t="s">
        <v>345</v>
      </c>
      <c r="I149" s="47"/>
      <c r="J149" s="47"/>
      <c r="K149" s="227">
        <f t="shared" si="4"/>
        <v>0</v>
      </c>
      <c r="L149" s="227">
        <v>0</v>
      </c>
      <c r="M149" s="227"/>
      <c r="N149" s="227">
        <f t="shared" si="5"/>
        <v>0</v>
      </c>
      <c r="O149" s="227">
        <v>0</v>
      </c>
      <c r="P149" s="227"/>
    </row>
    <row r="150" spans="1:16">
      <c r="A150" s="424">
        <v>630</v>
      </c>
      <c r="B150" s="264">
        <v>300</v>
      </c>
      <c r="C150" s="263">
        <v>900</v>
      </c>
      <c r="D150" s="263">
        <v>0</v>
      </c>
      <c r="E150" s="263">
        <v>0</v>
      </c>
      <c r="F150" s="263">
        <v>0</v>
      </c>
      <c r="G150" s="394" t="s">
        <v>3346</v>
      </c>
      <c r="H150" s="43" t="s">
        <v>346</v>
      </c>
      <c r="I150" s="47"/>
      <c r="J150" s="47"/>
      <c r="K150" s="446"/>
      <c r="L150" s="446">
        <v>0</v>
      </c>
      <c r="M150" s="446"/>
      <c r="N150" s="446"/>
      <c r="O150" s="446">
        <v>0</v>
      </c>
      <c r="P150" s="446"/>
    </row>
    <row r="151" spans="1:16">
      <c r="A151" s="424">
        <v>630</v>
      </c>
      <c r="B151" s="264">
        <v>300</v>
      </c>
      <c r="C151" s="263">
        <v>900</v>
      </c>
      <c r="D151" s="263">
        <v>100</v>
      </c>
      <c r="E151" s="263">
        <v>0</v>
      </c>
      <c r="F151" s="263">
        <v>0</v>
      </c>
      <c r="G151" s="392" t="s">
        <v>3347</v>
      </c>
      <c r="H151" s="45" t="s">
        <v>347</v>
      </c>
      <c r="I151" s="47"/>
      <c r="J151" s="47"/>
      <c r="K151" s="227">
        <f t="shared" si="4"/>
        <v>0</v>
      </c>
      <c r="L151" s="227">
        <v>0</v>
      </c>
      <c r="M151" s="227"/>
      <c r="N151" s="227">
        <f t="shared" si="5"/>
        <v>0</v>
      </c>
      <c r="O151" s="227">
        <v>0</v>
      </c>
      <c r="P151" s="227"/>
    </row>
    <row r="152" spans="1:16">
      <c r="A152" s="424">
        <v>630</v>
      </c>
      <c r="B152" s="264">
        <v>300</v>
      </c>
      <c r="C152" s="263">
        <v>900</v>
      </c>
      <c r="D152" s="263">
        <v>900</v>
      </c>
      <c r="E152" s="263">
        <v>0</v>
      </c>
      <c r="F152" s="263">
        <v>0</v>
      </c>
      <c r="G152" s="392" t="s">
        <v>3348</v>
      </c>
      <c r="H152" s="45" t="s">
        <v>348</v>
      </c>
      <c r="I152" s="47"/>
      <c r="J152" s="47"/>
      <c r="K152" s="227">
        <f t="shared" si="4"/>
        <v>0</v>
      </c>
      <c r="L152" s="227">
        <v>0</v>
      </c>
      <c r="M152" s="227"/>
      <c r="N152" s="227">
        <f t="shared" si="5"/>
        <v>0</v>
      </c>
      <c r="O152" s="227">
        <v>0</v>
      </c>
      <c r="P152" s="227"/>
    </row>
    <row r="153" spans="1:16" ht="25.5">
      <c r="A153" s="424">
        <v>630</v>
      </c>
      <c r="B153" s="264">
        <v>400</v>
      </c>
      <c r="C153" s="263">
        <v>0</v>
      </c>
      <c r="D153" s="264">
        <v>0</v>
      </c>
      <c r="E153" s="264">
        <v>0</v>
      </c>
      <c r="F153" s="264">
        <v>0</v>
      </c>
      <c r="G153" s="391" t="s">
        <v>3349</v>
      </c>
      <c r="H153" s="43" t="s">
        <v>349</v>
      </c>
      <c r="I153" s="44"/>
      <c r="J153" s="44"/>
      <c r="K153" s="446"/>
      <c r="L153" s="446">
        <v>0</v>
      </c>
      <c r="M153" s="446"/>
      <c r="N153" s="446"/>
      <c r="O153" s="446">
        <v>0</v>
      </c>
      <c r="P153" s="446"/>
    </row>
    <row r="154" spans="1:16" ht="25.5">
      <c r="A154" s="424">
        <v>630</v>
      </c>
      <c r="B154" s="264">
        <v>400</v>
      </c>
      <c r="C154" s="264">
        <v>100</v>
      </c>
      <c r="D154" s="264">
        <v>0</v>
      </c>
      <c r="E154" s="264">
        <v>0</v>
      </c>
      <c r="F154" s="264">
        <v>0</v>
      </c>
      <c r="G154" s="393" t="s">
        <v>3350</v>
      </c>
      <c r="H154" s="45" t="s">
        <v>350</v>
      </c>
      <c r="I154" s="44" t="s">
        <v>351</v>
      </c>
      <c r="J154" s="44"/>
      <c r="K154" s="227">
        <f t="shared" si="4"/>
        <v>128383.27</v>
      </c>
      <c r="L154" s="227">
        <v>128383.27</v>
      </c>
      <c r="M154" s="227"/>
      <c r="N154" s="227">
        <f t="shared" si="5"/>
        <v>128383.27</v>
      </c>
      <c r="O154" s="227">
        <v>128383.27</v>
      </c>
      <c r="P154" s="227"/>
    </row>
    <row r="155" spans="1:16" ht="25.5">
      <c r="A155" s="424">
        <v>630</v>
      </c>
      <c r="B155" s="264">
        <v>400</v>
      </c>
      <c r="C155" s="264">
        <v>200</v>
      </c>
      <c r="D155" s="264">
        <v>0</v>
      </c>
      <c r="E155" s="264">
        <v>0</v>
      </c>
      <c r="F155" s="264">
        <v>0</v>
      </c>
      <c r="G155" s="393" t="s">
        <v>3351</v>
      </c>
      <c r="H155" s="45" t="s">
        <v>352</v>
      </c>
      <c r="I155" s="44" t="s">
        <v>353</v>
      </c>
      <c r="J155" s="44"/>
      <c r="K155" s="227">
        <f t="shared" si="4"/>
        <v>830638</v>
      </c>
      <c r="L155" s="227">
        <v>830638</v>
      </c>
      <c r="M155" s="227"/>
      <c r="N155" s="227">
        <f t="shared" si="5"/>
        <v>830638</v>
      </c>
      <c r="O155" s="227">
        <v>830638</v>
      </c>
      <c r="P155" s="227"/>
    </row>
    <row r="156" spans="1:16" ht="25.5">
      <c r="A156" s="424">
        <v>630</v>
      </c>
      <c r="B156" s="264">
        <v>400</v>
      </c>
      <c r="C156" s="264">
        <v>300</v>
      </c>
      <c r="D156" s="264">
        <v>0</v>
      </c>
      <c r="E156" s="264">
        <v>0</v>
      </c>
      <c r="F156" s="264">
        <v>0</v>
      </c>
      <c r="G156" s="393" t="s">
        <v>3352</v>
      </c>
      <c r="H156" s="45" t="s">
        <v>354</v>
      </c>
      <c r="I156" s="44" t="s">
        <v>355</v>
      </c>
      <c r="J156" s="44"/>
      <c r="K156" s="227">
        <f t="shared" si="4"/>
        <v>0</v>
      </c>
      <c r="L156" s="227">
        <v>0</v>
      </c>
      <c r="M156" s="227"/>
      <c r="N156" s="227">
        <f t="shared" si="5"/>
        <v>0</v>
      </c>
      <c r="O156" s="227">
        <v>0</v>
      </c>
      <c r="P156" s="227"/>
    </row>
    <row r="157" spans="1:16" ht="38.25">
      <c r="A157" s="424">
        <v>630</v>
      </c>
      <c r="B157" s="264">
        <v>400</v>
      </c>
      <c r="C157" s="264">
        <v>400</v>
      </c>
      <c r="D157" s="264">
        <v>0</v>
      </c>
      <c r="E157" s="264">
        <v>0</v>
      </c>
      <c r="F157" s="264">
        <v>0</v>
      </c>
      <c r="G157" s="393" t="s">
        <v>3353</v>
      </c>
      <c r="H157" s="45" t="s">
        <v>356</v>
      </c>
      <c r="I157" s="44" t="s">
        <v>357</v>
      </c>
      <c r="J157" s="44"/>
      <c r="K157" s="227">
        <f t="shared" si="4"/>
        <v>200356.08</v>
      </c>
      <c r="L157" s="227">
        <v>200356.08</v>
      </c>
      <c r="M157" s="227"/>
      <c r="N157" s="227">
        <f t="shared" si="5"/>
        <v>200356.08</v>
      </c>
      <c r="O157" s="227">
        <v>200356.08</v>
      </c>
      <c r="P157" s="227"/>
    </row>
    <row r="158" spans="1:16" ht="38.25">
      <c r="A158" s="424">
        <v>630</v>
      </c>
      <c r="B158" s="264">
        <v>400</v>
      </c>
      <c r="C158" s="264">
        <v>500</v>
      </c>
      <c r="D158" s="264">
        <v>0</v>
      </c>
      <c r="E158" s="264">
        <v>0</v>
      </c>
      <c r="F158" s="264">
        <v>0</v>
      </c>
      <c r="G158" s="393" t="s">
        <v>3354</v>
      </c>
      <c r="H158" s="45" t="s">
        <v>358</v>
      </c>
      <c r="I158" s="44" t="s">
        <v>359</v>
      </c>
      <c r="J158" s="44" t="s">
        <v>1532</v>
      </c>
      <c r="K158" s="227">
        <f t="shared" si="4"/>
        <v>41000</v>
      </c>
      <c r="L158" s="227">
        <v>41000</v>
      </c>
      <c r="M158" s="227"/>
      <c r="N158" s="227">
        <f t="shared" si="5"/>
        <v>41000</v>
      </c>
      <c r="O158" s="227">
        <v>41000</v>
      </c>
      <c r="P158" s="227"/>
    </row>
    <row r="159" spans="1:16">
      <c r="A159" s="424">
        <v>630</v>
      </c>
      <c r="B159" s="264">
        <v>400</v>
      </c>
      <c r="C159" s="264">
        <v>600</v>
      </c>
      <c r="D159" s="264">
        <v>0</v>
      </c>
      <c r="E159" s="264">
        <v>0</v>
      </c>
      <c r="F159" s="264">
        <v>0</v>
      </c>
      <c r="G159" s="393" t="s">
        <v>3355</v>
      </c>
      <c r="H159" s="45" t="s">
        <v>360</v>
      </c>
      <c r="I159" s="44" t="s">
        <v>361</v>
      </c>
      <c r="J159" s="44"/>
      <c r="K159" s="227">
        <f t="shared" si="4"/>
        <v>8229.11</v>
      </c>
      <c r="L159" s="227">
        <v>8229.11</v>
      </c>
      <c r="M159" s="227"/>
      <c r="N159" s="227">
        <f t="shared" si="5"/>
        <v>8229.11</v>
      </c>
      <c r="O159" s="227">
        <v>8229.11</v>
      </c>
      <c r="P159" s="227"/>
    </row>
    <row r="160" spans="1:16" ht="25.5">
      <c r="A160" s="424">
        <v>630</v>
      </c>
      <c r="B160" s="264">
        <v>400</v>
      </c>
      <c r="C160" s="264">
        <v>700</v>
      </c>
      <c r="D160" s="264">
        <v>0</v>
      </c>
      <c r="E160" s="264">
        <v>0</v>
      </c>
      <c r="F160" s="264">
        <v>0</v>
      </c>
      <c r="G160" s="393" t="s">
        <v>3356</v>
      </c>
      <c r="H160" s="45" t="s">
        <v>362</v>
      </c>
      <c r="I160" s="44" t="s">
        <v>363</v>
      </c>
      <c r="J160" s="44" t="s">
        <v>1532</v>
      </c>
      <c r="K160" s="227">
        <f t="shared" si="4"/>
        <v>0</v>
      </c>
      <c r="L160" s="227">
        <v>0</v>
      </c>
      <c r="M160" s="227"/>
      <c r="N160" s="227">
        <f t="shared" si="5"/>
        <v>0</v>
      </c>
      <c r="O160" s="227">
        <v>0</v>
      </c>
      <c r="P160" s="227"/>
    </row>
    <row r="161" spans="1:16">
      <c r="A161" s="261">
        <v>640</v>
      </c>
      <c r="B161" s="262">
        <v>0</v>
      </c>
      <c r="C161" s="262">
        <v>0</v>
      </c>
      <c r="D161" s="262">
        <v>0</v>
      </c>
      <c r="E161" s="262">
        <v>0</v>
      </c>
      <c r="F161" s="262">
        <v>0</v>
      </c>
      <c r="G161" s="390">
        <v>640</v>
      </c>
      <c r="H161" s="41" t="s">
        <v>364</v>
      </c>
      <c r="I161" s="42"/>
      <c r="J161" s="42"/>
      <c r="K161" s="229"/>
      <c r="L161" s="229">
        <v>0</v>
      </c>
      <c r="M161" s="229"/>
      <c r="N161" s="229"/>
      <c r="O161" s="229">
        <v>0</v>
      </c>
      <c r="P161" s="229"/>
    </row>
    <row r="162" spans="1:16">
      <c r="A162" s="424">
        <v>640</v>
      </c>
      <c r="B162" s="264">
        <v>100</v>
      </c>
      <c r="C162" s="264">
        <v>0</v>
      </c>
      <c r="D162" s="264">
        <v>0</v>
      </c>
      <c r="E162" s="264">
        <v>0</v>
      </c>
      <c r="F162" s="264">
        <v>0</v>
      </c>
      <c r="G162" s="393" t="s">
        <v>3357</v>
      </c>
      <c r="H162" s="45" t="s">
        <v>365</v>
      </c>
      <c r="I162" s="44" t="s">
        <v>366</v>
      </c>
      <c r="J162" s="44"/>
      <c r="K162" s="227">
        <f t="shared" si="4"/>
        <v>0</v>
      </c>
      <c r="L162" s="227">
        <v>0</v>
      </c>
      <c r="M162" s="227"/>
      <c r="N162" s="227">
        <f t="shared" si="5"/>
        <v>2538.8000000000002</v>
      </c>
      <c r="O162" s="227">
        <v>2538.8000000000002</v>
      </c>
      <c r="P162" s="227"/>
    </row>
    <row r="163" spans="1:16">
      <c r="A163" s="424">
        <v>640</v>
      </c>
      <c r="B163" s="264">
        <v>200</v>
      </c>
      <c r="C163" s="264">
        <v>0</v>
      </c>
      <c r="D163" s="264">
        <v>0</v>
      </c>
      <c r="E163" s="264">
        <v>0</v>
      </c>
      <c r="F163" s="264">
        <v>0</v>
      </c>
      <c r="G163" s="391" t="s">
        <v>3358</v>
      </c>
      <c r="H163" s="43" t="s">
        <v>367</v>
      </c>
      <c r="I163" s="44"/>
      <c r="J163" s="44"/>
      <c r="K163" s="446"/>
      <c r="L163" s="446">
        <v>0</v>
      </c>
      <c r="M163" s="446"/>
      <c r="N163" s="446"/>
      <c r="O163" s="446">
        <v>0</v>
      </c>
      <c r="P163" s="446"/>
    </row>
    <row r="164" spans="1:16" ht="38.25">
      <c r="A164" s="424">
        <v>640</v>
      </c>
      <c r="B164" s="264">
        <v>200</v>
      </c>
      <c r="C164" s="264">
        <v>100</v>
      </c>
      <c r="D164" s="264">
        <v>0</v>
      </c>
      <c r="E164" s="264">
        <v>0</v>
      </c>
      <c r="F164" s="264">
        <v>0</v>
      </c>
      <c r="G164" s="393" t="s">
        <v>3359</v>
      </c>
      <c r="H164" s="45" t="s">
        <v>368</v>
      </c>
      <c r="I164" s="44" t="s">
        <v>369</v>
      </c>
      <c r="J164" s="44"/>
      <c r="K164" s="227">
        <f t="shared" si="4"/>
        <v>0</v>
      </c>
      <c r="L164" s="227">
        <v>0</v>
      </c>
      <c r="M164" s="227"/>
      <c r="N164" s="227">
        <f t="shared" si="5"/>
        <v>0</v>
      </c>
      <c r="O164" s="227">
        <v>0</v>
      </c>
      <c r="P164" s="227"/>
    </row>
    <row r="165" spans="1:16" ht="25.5">
      <c r="A165" s="424">
        <v>640</v>
      </c>
      <c r="B165" s="264">
        <v>200</v>
      </c>
      <c r="C165" s="264">
        <v>200</v>
      </c>
      <c r="D165" s="264">
        <v>0</v>
      </c>
      <c r="E165" s="264">
        <v>0</v>
      </c>
      <c r="F165" s="264">
        <v>0</v>
      </c>
      <c r="G165" s="393" t="s">
        <v>3360</v>
      </c>
      <c r="H165" s="45" t="s">
        <v>370</v>
      </c>
      <c r="I165" s="44" t="s">
        <v>371</v>
      </c>
      <c r="J165" s="44"/>
      <c r="K165" s="227">
        <f t="shared" si="4"/>
        <v>0</v>
      </c>
      <c r="L165" s="227">
        <v>0</v>
      </c>
      <c r="M165" s="227"/>
      <c r="N165" s="227">
        <f t="shared" si="5"/>
        <v>0</v>
      </c>
      <c r="O165" s="227">
        <v>0</v>
      </c>
      <c r="P165" s="227"/>
    </row>
    <row r="166" spans="1:16" ht="25.5">
      <c r="A166" s="424">
        <v>640</v>
      </c>
      <c r="B166" s="264">
        <v>300</v>
      </c>
      <c r="C166" s="264">
        <v>0</v>
      </c>
      <c r="D166" s="264">
        <v>0</v>
      </c>
      <c r="E166" s="264">
        <v>0</v>
      </c>
      <c r="F166" s="264">
        <v>0</v>
      </c>
      <c r="G166" s="391" t="s">
        <v>3361</v>
      </c>
      <c r="H166" s="43" t="s">
        <v>372</v>
      </c>
      <c r="I166" s="44"/>
      <c r="J166" s="44"/>
      <c r="K166" s="446"/>
      <c r="L166" s="446">
        <v>0</v>
      </c>
      <c r="M166" s="446"/>
      <c r="N166" s="446"/>
      <c r="O166" s="446">
        <v>0</v>
      </c>
      <c r="P166" s="446"/>
    </row>
    <row r="167" spans="1:16" ht="38.25">
      <c r="A167" s="424">
        <v>640</v>
      </c>
      <c r="B167" s="264">
        <v>300</v>
      </c>
      <c r="C167" s="264">
        <v>100</v>
      </c>
      <c r="D167" s="264">
        <v>0</v>
      </c>
      <c r="E167" s="264">
        <v>0</v>
      </c>
      <c r="F167" s="264">
        <v>0</v>
      </c>
      <c r="G167" s="393" t="s">
        <v>3362</v>
      </c>
      <c r="H167" s="45" t="s">
        <v>373</v>
      </c>
      <c r="I167" s="44" t="s">
        <v>374</v>
      </c>
      <c r="J167" s="44" t="s">
        <v>1532</v>
      </c>
      <c r="K167" s="227">
        <f t="shared" si="4"/>
        <v>97023</v>
      </c>
      <c r="L167" s="227">
        <v>97023</v>
      </c>
      <c r="M167" s="227"/>
      <c r="N167" s="227">
        <f t="shared" si="5"/>
        <v>44023.28</v>
      </c>
      <c r="O167" s="227">
        <v>44023.28</v>
      </c>
      <c r="P167" s="227"/>
    </row>
    <row r="168" spans="1:16" ht="25.5">
      <c r="A168" s="424">
        <v>640</v>
      </c>
      <c r="B168" s="264">
        <v>300</v>
      </c>
      <c r="C168" s="264">
        <v>200</v>
      </c>
      <c r="D168" s="264">
        <v>0</v>
      </c>
      <c r="E168" s="264">
        <v>0</v>
      </c>
      <c r="F168" s="264">
        <v>0</v>
      </c>
      <c r="G168" s="393" t="s">
        <v>3363</v>
      </c>
      <c r="H168" s="45" t="s">
        <v>375</v>
      </c>
      <c r="I168" s="44" t="s">
        <v>376</v>
      </c>
      <c r="J168" s="44" t="s">
        <v>1532</v>
      </c>
      <c r="K168" s="227">
        <f t="shared" si="4"/>
        <v>0</v>
      </c>
      <c r="L168" s="227">
        <v>0</v>
      </c>
      <c r="M168" s="227"/>
      <c r="N168" s="227">
        <f t="shared" si="5"/>
        <v>0</v>
      </c>
      <c r="O168" s="227">
        <v>0</v>
      </c>
      <c r="P168" s="227"/>
    </row>
    <row r="169" spans="1:16" ht="25.5">
      <c r="A169" s="424">
        <v>640</v>
      </c>
      <c r="B169" s="264">
        <v>300</v>
      </c>
      <c r="C169" s="264">
        <v>300</v>
      </c>
      <c r="D169" s="264">
        <v>0</v>
      </c>
      <c r="E169" s="264">
        <v>0</v>
      </c>
      <c r="F169" s="264">
        <v>0</v>
      </c>
      <c r="G169" s="393" t="s">
        <v>3364</v>
      </c>
      <c r="H169" s="43" t="s">
        <v>377</v>
      </c>
      <c r="I169" s="44" t="s">
        <v>378</v>
      </c>
      <c r="J169" s="44" t="s">
        <v>1532</v>
      </c>
      <c r="K169" s="446"/>
      <c r="L169" s="446">
        <v>0</v>
      </c>
      <c r="M169" s="446"/>
      <c r="N169" s="446"/>
      <c r="O169" s="446">
        <v>0</v>
      </c>
      <c r="P169" s="446"/>
    </row>
    <row r="170" spans="1:16">
      <c r="A170" s="424">
        <v>640</v>
      </c>
      <c r="B170" s="264">
        <v>300</v>
      </c>
      <c r="C170" s="264">
        <v>300</v>
      </c>
      <c r="D170" s="264">
        <v>100</v>
      </c>
      <c r="E170" s="264">
        <v>0</v>
      </c>
      <c r="F170" s="264">
        <v>0</v>
      </c>
      <c r="G170" s="393" t="s">
        <v>3365</v>
      </c>
      <c r="H170" s="45" t="s">
        <v>340</v>
      </c>
      <c r="I170" s="44"/>
      <c r="J170" s="44" t="s">
        <v>1532</v>
      </c>
      <c r="K170" s="227">
        <f t="shared" si="4"/>
        <v>0</v>
      </c>
      <c r="L170" s="227">
        <v>0</v>
      </c>
      <c r="M170" s="227"/>
      <c r="N170" s="227">
        <f t="shared" si="5"/>
        <v>0</v>
      </c>
      <c r="O170" s="227">
        <v>0</v>
      </c>
      <c r="P170" s="227"/>
    </row>
    <row r="171" spans="1:16">
      <c r="A171" s="424">
        <v>640</v>
      </c>
      <c r="B171" s="264">
        <v>300</v>
      </c>
      <c r="C171" s="264">
        <v>300</v>
      </c>
      <c r="D171" s="264">
        <v>200</v>
      </c>
      <c r="E171" s="264">
        <v>0</v>
      </c>
      <c r="F171" s="264">
        <v>0</v>
      </c>
      <c r="G171" s="393" t="s">
        <v>3366</v>
      </c>
      <c r="H171" s="45" t="s">
        <v>379</v>
      </c>
      <c r="I171" s="44"/>
      <c r="J171" s="44" t="s">
        <v>1532</v>
      </c>
      <c r="K171" s="227">
        <f t="shared" si="4"/>
        <v>0</v>
      </c>
      <c r="L171" s="227">
        <v>0</v>
      </c>
      <c r="M171" s="227"/>
      <c r="N171" s="227">
        <f t="shared" si="5"/>
        <v>0</v>
      </c>
      <c r="O171" s="227">
        <v>0</v>
      </c>
      <c r="P171" s="227"/>
    </row>
    <row r="172" spans="1:16">
      <c r="A172" s="424">
        <v>640</v>
      </c>
      <c r="B172" s="264">
        <v>300</v>
      </c>
      <c r="C172" s="264">
        <v>300</v>
      </c>
      <c r="D172" s="264">
        <v>900</v>
      </c>
      <c r="E172" s="264">
        <v>0</v>
      </c>
      <c r="F172" s="264">
        <v>0</v>
      </c>
      <c r="G172" s="393" t="s">
        <v>3367</v>
      </c>
      <c r="H172" s="45" t="s">
        <v>380</v>
      </c>
      <c r="I172" s="44"/>
      <c r="J172" s="44" t="s">
        <v>1532</v>
      </c>
      <c r="K172" s="227">
        <f t="shared" si="4"/>
        <v>38000</v>
      </c>
      <c r="L172" s="227">
        <v>38000</v>
      </c>
      <c r="M172" s="227"/>
      <c r="N172" s="227">
        <f t="shared" si="5"/>
        <v>38000</v>
      </c>
      <c r="O172" s="227">
        <v>38000</v>
      </c>
      <c r="P172" s="227"/>
    </row>
    <row r="173" spans="1:16" ht="25.5">
      <c r="A173" s="424">
        <v>640</v>
      </c>
      <c r="B173" s="264">
        <v>300</v>
      </c>
      <c r="C173" s="264">
        <v>400</v>
      </c>
      <c r="D173" s="264">
        <v>0</v>
      </c>
      <c r="E173" s="264">
        <v>0</v>
      </c>
      <c r="F173" s="264">
        <v>0</v>
      </c>
      <c r="G173" s="391" t="s">
        <v>3368</v>
      </c>
      <c r="H173" s="43" t="s">
        <v>381</v>
      </c>
      <c r="I173" s="44" t="s">
        <v>382</v>
      </c>
      <c r="J173" s="44" t="s">
        <v>1532</v>
      </c>
      <c r="K173" s="227">
        <f t="shared" si="4"/>
        <v>0</v>
      </c>
      <c r="L173" s="227">
        <v>0</v>
      </c>
      <c r="M173" s="227"/>
      <c r="N173" s="227">
        <f t="shared" si="5"/>
        <v>0</v>
      </c>
      <c r="O173" s="227">
        <v>0</v>
      </c>
      <c r="P173" s="227"/>
    </row>
    <row r="174" spans="1:16">
      <c r="A174" s="424">
        <v>640</v>
      </c>
      <c r="B174" s="264">
        <v>400</v>
      </c>
      <c r="C174" s="264">
        <v>0</v>
      </c>
      <c r="D174" s="264">
        <v>0</v>
      </c>
      <c r="E174" s="264">
        <v>0</v>
      </c>
      <c r="F174" s="264">
        <v>0</v>
      </c>
      <c r="G174" s="391" t="s">
        <v>3369</v>
      </c>
      <c r="H174" s="43" t="s">
        <v>383</v>
      </c>
      <c r="I174" s="44" t="s">
        <v>384</v>
      </c>
      <c r="J174" s="44"/>
      <c r="K174" s="446"/>
      <c r="L174" s="446">
        <v>0</v>
      </c>
      <c r="M174" s="446"/>
      <c r="N174" s="446"/>
      <c r="O174" s="446">
        <v>0</v>
      </c>
      <c r="P174" s="446"/>
    </row>
    <row r="175" spans="1:16" ht="38.25">
      <c r="A175" s="424">
        <v>640</v>
      </c>
      <c r="B175" s="264">
        <v>400</v>
      </c>
      <c r="C175" s="264">
        <v>100</v>
      </c>
      <c r="D175" s="264">
        <v>0</v>
      </c>
      <c r="E175" s="264">
        <v>0</v>
      </c>
      <c r="F175" s="264">
        <v>0</v>
      </c>
      <c r="G175" s="393" t="s">
        <v>3370</v>
      </c>
      <c r="H175" s="45" t="s">
        <v>385</v>
      </c>
      <c r="I175" s="44" t="s">
        <v>386</v>
      </c>
      <c r="J175" s="44"/>
      <c r="K175" s="227">
        <f t="shared" si="4"/>
        <v>0</v>
      </c>
      <c r="L175" s="227">
        <v>0</v>
      </c>
      <c r="M175" s="227"/>
      <c r="N175" s="227">
        <f t="shared" si="5"/>
        <v>0</v>
      </c>
      <c r="O175" s="227">
        <v>0</v>
      </c>
      <c r="P175" s="227"/>
    </row>
    <row r="176" spans="1:16" ht="25.5">
      <c r="A176" s="424">
        <v>640</v>
      </c>
      <c r="B176" s="264">
        <v>400</v>
      </c>
      <c r="C176" s="264">
        <v>200</v>
      </c>
      <c r="D176" s="264">
        <v>0</v>
      </c>
      <c r="E176" s="264">
        <v>0</v>
      </c>
      <c r="F176" s="264">
        <v>0</v>
      </c>
      <c r="G176" s="393" t="s">
        <v>3371</v>
      </c>
      <c r="H176" s="45" t="s">
        <v>387</v>
      </c>
      <c r="I176" s="44" t="s">
        <v>388</v>
      </c>
      <c r="J176" s="44"/>
      <c r="K176" s="227">
        <f t="shared" si="4"/>
        <v>0</v>
      </c>
      <c r="L176" s="227">
        <v>0</v>
      </c>
      <c r="M176" s="227"/>
      <c r="N176" s="227">
        <f t="shared" si="5"/>
        <v>0</v>
      </c>
      <c r="O176" s="227">
        <v>0</v>
      </c>
      <c r="P176" s="227"/>
    </row>
    <row r="177" spans="1:16" ht="25.5">
      <c r="A177" s="424">
        <v>640</v>
      </c>
      <c r="B177" s="264">
        <v>400</v>
      </c>
      <c r="C177" s="264">
        <v>300</v>
      </c>
      <c r="D177" s="264">
        <v>0</v>
      </c>
      <c r="E177" s="264">
        <v>0</v>
      </c>
      <c r="F177" s="264">
        <v>0</v>
      </c>
      <c r="G177" s="391" t="s">
        <v>3372</v>
      </c>
      <c r="H177" s="43" t="s">
        <v>389</v>
      </c>
      <c r="I177" s="44" t="s">
        <v>390</v>
      </c>
      <c r="J177" s="44"/>
      <c r="K177" s="446"/>
      <c r="L177" s="446">
        <v>0</v>
      </c>
      <c r="M177" s="446"/>
      <c r="N177" s="446"/>
      <c r="O177" s="446">
        <v>0</v>
      </c>
      <c r="P177" s="446"/>
    </row>
    <row r="178" spans="1:16">
      <c r="A178" s="424">
        <v>640</v>
      </c>
      <c r="B178" s="264">
        <v>400</v>
      </c>
      <c r="C178" s="264">
        <v>300</v>
      </c>
      <c r="D178" s="263">
        <v>100</v>
      </c>
      <c r="E178" s="263">
        <v>0</v>
      </c>
      <c r="F178" s="263">
        <v>0</v>
      </c>
      <c r="G178" s="392" t="s">
        <v>3373</v>
      </c>
      <c r="H178" s="45" t="s">
        <v>391</v>
      </c>
      <c r="I178" s="47"/>
      <c r="J178" s="47"/>
      <c r="K178" s="227">
        <f t="shared" si="4"/>
        <v>0</v>
      </c>
      <c r="L178" s="227">
        <v>0</v>
      </c>
      <c r="M178" s="227"/>
      <c r="N178" s="227">
        <f t="shared" si="5"/>
        <v>0</v>
      </c>
      <c r="O178" s="227">
        <v>0</v>
      </c>
      <c r="P178" s="227"/>
    </row>
    <row r="179" spans="1:16">
      <c r="A179" s="424">
        <v>640</v>
      </c>
      <c r="B179" s="264">
        <v>400</v>
      </c>
      <c r="C179" s="264">
        <v>300</v>
      </c>
      <c r="D179" s="263">
        <v>200</v>
      </c>
      <c r="E179" s="263">
        <v>0</v>
      </c>
      <c r="F179" s="263">
        <v>0</v>
      </c>
      <c r="G179" s="392" t="s">
        <v>3374</v>
      </c>
      <c r="H179" s="45" t="s">
        <v>392</v>
      </c>
      <c r="I179" s="47"/>
      <c r="J179" s="47"/>
      <c r="K179" s="227">
        <f t="shared" si="4"/>
        <v>0</v>
      </c>
      <c r="L179" s="227">
        <v>0</v>
      </c>
      <c r="M179" s="227"/>
      <c r="N179" s="227">
        <f t="shared" si="5"/>
        <v>0</v>
      </c>
      <c r="O179" s="227">
        <v>0</v>
      </c>
      <c r="P179" s="227"/>
    </row>
    <row r="180" spans="1:16">
      <c r="A180" s="424">
        <v>640</v>
      </c>
      <c r="B180" s="264">
        <v>400</v>
      </c>
      <c r="C180" s="264">
        <v>300</v>
      </c>
      <c r="D180" s="263">
        <v>300</v>
      </c>
      <c r="E180" s="263">
        <v>0</v>
      </c>
      <c r="F180" s="263">
        <v>0</v>
      </c>
      <c r="G180" s="392" t="s">
        <v>3375</v>
      </c>
      <c r="H180" s="45" t="s">
        <v>393</v>
      </c>
      <c r="I180" s="47"/>
      <c r="J180" s="47"/>
      <c r="K180" s="227">
        <f t="shared" si="4"/>
        <v>10000</v>
      </c>
      <c r="L180" s="227">
        <v>10000</v>
      </c>
      <c r="M180" s="227"/>
      <c r="N180" s="227">
        <f t="shared" si="5"/>
        <v>10000</v>
      </c>
      <c r="O180" s="227">
        <v>10000</v>
      </c>
      <c r="P180" s="227"/>
    </row>
    <row r="181" spans="1:16" ht="25.5">
      <c r="A181" s="424">
        <v>640</v>
      </c>
      <c r="B181" s="264">
        <v>400</v>
      </c>
      <c r="C181" s="264">
        <v>300</v>
      </c>
      <c r="D181" s="263">
        <v>400</v>
      </c>
      <c r="E181" s="263">
        <v>0</v>
      </c>
      <c r="F181" s="263">
        <v>0</v>
      </c>
      <c r="G181" s="392" t="s">
        <v>3376</v>
      </c>
      <c r="H181" s="45" t="s">
        <v>394</v>
      </c>
      <c r="I181" s="47"/>
      <c r="J181" s="47"/>
      <c r="K181" s="227">
        <f t="shared" si="4"/>
        <v>0</v>
      </c>
      <c r="L181" s="227">
        <v>0</v>
      </c>
      <c r="M181" s="227"/>
      <c r="N181" s="227">
        <f t="shared" si="5"/>
        <v>0</v>
      </c>
      <c r="O181" s="227">
        <v>0</v>
      </c>
      <c r="P181" s="227"/>
    </row>
    <row r="182" spans="1:16">
      <c r="A182" s="424">
        <v>640</v>
      </c>
      <c r="B182" s="264">
        <v>400</v>
      </c>
      <c r="C182" s="264">
        <v>300</v>
      </c>
      <c r="D182" s="263">
        <v>500</v>
      </c>
      <c r="E182" s="263">
        <v>0</v>
      </c>
      <c r="F182" s="263">
        <v>0</v>
      </c>
      <c r="G182" s="392" t="s">
        <v>3377</v>
      </c>
      <c r="H182" s="45" t="s">
        <v>395</v>
      </c>
      <c r="I182" s="47"/>
      <c r="J182" s="47"/>
      <c r="K182" s="227">
        <f t="shared" si="4"/>
        <v>13167.35</v>
      </c>
      <c r="L182" s="227">
        <v>13167.35</v>
      </c>
      <c r="M182" s="227"/>
      <c r="N182" s="227">
        <f t="shared" si="5"/>
        <v>13167.35</v>
      </c>
      <c r="O182" s="227">
        <v>13167.35</v>
      </c>
      <c r="P182" s="227"/>
    </row>
    <row r="183" spans="1:16" ht="25.5">
      <c r="A183" s="424">
        <v>640</v>
      </c>
      <c r="B183" s="264">
        <v>400</v>
      </c>
      <c r="C183" s="264">
        <v>300</v>
      </c>
      <c r="D183" s="263">
        <v>900</v>
      </c>
      <c r="E183" s="263">
        <v>0</v>
      </c>
      <c r="F183" s="263">
        <v>0</v>
      </c>
      <c r="G183" s="392" t="s">
        <v>3378</v>
      </c>
      <c r="H183" s="45" t="s">
        <v>389</v>
      </c>
      <c r="I183" s="47"/>
      <c r="J183" s="47"/>
      <c r="K183" s="227">
        <f t="shared" si="4"/>
        <v>49493.19</v>
      </c>
      <c r="L183" s="227">
        <v>49493.19</v>
      </c>
      <c r="M183" s="227"/>
      <c r="N183" s="227">
        <f t="shared" si="5"/>
        <v>141009</v>
      </c>
      <c r="O183" s="227">
        <v>141009</v>
      </c>
      <c r="P183" s="227"/>
    </row>
    <row r="184" spans="1:16">
      <c r="A184" s="424">
        <v>640</v>
      </c>
      <c r="B184" s="264">
        <v>500</v>
      </c>
      <c r="C184" s="264">
        <v>0</v>
      </c>
      <c r="D184" s="264">
        <v>0</v>
      </c>
      <c r="E184" s="264">
        <v>0</v>
      </c>
      <c r="F184" s="264">
        <v>0</v>
      </c>
      <c r="G184" s="391" t="s">
        <v>3379</v>
      </c>
      <c r="H184" s="43" t="s">
        <v>396</v>
      </c>
      <c r="I184" s="44" t="s">
        <v>397</v>
      </c>
      <c r="J184" s="44"/>
      <c r="K184" s="446"/>
      <c r="L184" s="446">
        <v>0</v>
      </c>
      <c r="M184" s="446"/>
      <c r="N184" s="446"/>
      <c r="O184" s="446">
        <v>0</v>
      </c>
      <c r="P184" s="446"/>
    </row>
    <row r="185" spans="1:16">
      <c r="A185" s="424">
        <v>640</v>
      </c>
      <c r="B185" s="264">
        <v>500</v>
      </c>
      <c r="C185" s="264">
        <v>100</v>
      </c>
      <c r="D185" s="264">
        <v>0</v>
      </c>
      <c r="E185" s="264">
        <v>0</v>
      </c>
      <c r="F185" s="264">
        <v>0</v>
      </c>
      <c r="G185" s="391" t="s">
        <v>3380</v>
      </c>
      <c r="H185" s="43" t="s">
        <v>398</v>
      </c>
      <c r="I185" s="44" t="s">
        <v>399</v>
      </c>
      <c r="J185" s="44"/>
      <c r="K185" s="446"/>
      <c r="L185" s="446">
        <v>0</v>
      </c>
      <c r="M185" s="446"/>
      <c r="N185" s="446"/>
      <c r="O185" s="446">
        <v>0</v>
      </c>
      <c r="P185" s="446"/>
    </row>
    <row r="186" spans="1:16" ht="25.5">
      <c r="A186" s="424">
        <v>640</v>
      </c>
      <c r="B186" s="264">
        <v>500</v>
      </c>
      <c r="C186" s="264">
        <v>100</v>
      </c>
      <c r="D186" s="264">
        <v>100</v>
      </c>
      <c r="E186" s="264">
        <v>0</v>
      </c>
      <c r="F186" s="264">
        <v>0</v>
      </c>
      <c r="G186" s="393" t="s">
        <v>3381</v>
      </c>
      <c r="H186" s="45" t="s">
        <v>400</v>
      </c>
      <c r="I186" s="44" t="s">
        <v>401</v>
      </c>
      <c r="J186" s="44"/>
      <c r="K186" s="227">
        <f t="shared" si="4"/>
        <v>0</v>
      </c>
      <c r="L186" s="227">
        <v>0</v>
      </c>
      <c r="M186" s="227"/>
      <c r="N186" s="227">
        <f t="shared" si="5"/>
        <v>0</v>
      </c>
      <c r="O186" s="227">
        <v>0</v>
      </c>
      <c r="P186" s="227"/>
    </row>
    <row r="187" spans="1:16" ht="25.5">
      <c r="A187" s="424">
        <v>640</v>
      </c>
      <c r="B187" s="264">
        <v>500</v>
      </c>
      <c r="C187" s="264">
        <v>100</v>
      </c>
      <c r="D187" s="264">
        <v>200</v>
      </c>
      <c r="E187" s="264">
        <v>0</v>
      </c>
      <c r="F187" s="264">
        <v>0</v>
      </c>
      <c r="G187" s="393" t="s">
        <v>3382</v>
      </c>
      <c r="H187" s="45" t="s">
        <v>402</v>
      </c>
      <c r="I187" s="44" t="s">
        <v>403</v>
      </c>
      <c r="J187" s="44"/>
      <c r="K187" s="227">
        <f t="shared" si="4"/>
        <v>1389469</v>
      </c>
      <c r="L187" s="227">
        <v>1389469</v>
      </c>
      <c r="M187" s="227"/>
      <c r="N187" s="227">
        <f t="shared" si="5"/>
        <v>0</v>
      </c>
      <c r="O187" s="227"/>
      <c r="P187" s="227"/>
    </row>
    <row r="188" spans="1:16">
      <c r="A188" s="424">
        <v>640</v>
      </c>
      <c r="B188" s="264">
        <v>500</v>
      </c>
      <c r="C188" s="264">
        <v>100</v>
      </c>
      <c r="D188" s="264">
        <v>300</v>
      </c>
      <c r="E188" s="264">
        <v>0</v>
      </c>
      <c r="F188" s="264">
        <v>0</v>
      </c>
      <c r="G188" s="393" t="s">
        <v>3383</v>
      </c>
      <c r="H188" s="45" t="s">
        <v>404</v>
      </c>
      <c r="I188" s="44" t="s">
        <v>405</v>
      </c>
      <c r="J188" s="44"/>
      <c r="K188" s="227">
        <f t="shared" si="4"/>
        <v>0</v>
      </c>
      <c r="L188" s="227">
        <v>0</v>
      </c>
      <c r="M188" s="227"/>
      <c r="N188" s="227">
        <f t="shared" si="5"/>
        <v>26843.59</v>
      </c>
      <c r="O188" s="227">
        <v>26843.59</v>
      </c>
      <c r="P188" s="227"/>
    </row>
    <row r="189" spans="1:16">
      <c r="A189" s="424">
        <v>640</v>
      </c>
      <c r="B189" s="264">
        <v>500</v>
      </c>
      <c r="C189" s="264">
        <v>150</v>
      </c>
      <c r="D189" s="264">
        <v>0</v>
      </c>
      <c r="E189" s="264">
        <v>0</v>
      </c>
      <c r="F189" s="264">
        <v>0</v>
      </c>
      <c r="G189" s="393" t="s">
        <v>3384</v>
      </c>
      <c r="H189" s="45" t="s">
        <v>406</v>
      </c>
      <c r="I189" s="44" t="s">
        <v>407</v>
      </c>
      <c r="J189" s="44"/>
      <c r="K189" s="227">
        <f t="shared" si="4"/>
        <v>0</v>
      </c>
      <c r="L189" s="227">
        <v>0</v>
      </c>
      <c r="M189" s="227"/>
      <c r="N189" s="227">
        <f t="shared" si="5"/>
        <v>0</v>
      </c>
      <c r="O189" s="227">
        <v>0</v>
      </c>
      <c r="P189" s="227"/>
    </row>
    <row r="190" spans="1:16">
      <c r="A190" s="424">
        <v>640</v>
      </c>
      <c r="B190" s="264">
        <v>500</v>
      </c>
      <c r="C190" s="264">
        <v>200</v>
      </c>
      <c r="D190" s="264">
        <v>0</v>
      </c>
      <c r="E190" s="264">
        <v>0</v>
      </c>
      <c r="F190" s="264">
        <v>0</v>
      </c>
      <c r="G190" s="391" t="s">
        <v>3385</v>
      </c>
      <c r="H190" s="43" t="s">
        <v>408</v>
      </c>
      <c r="I190" s="44" t="s">
        <v>409</v>
      </c>
      <c r="J190" s="44"/>
      <c r="K190" s="446"/>
      <c r="L190" s="446">
        <v>0</v>
      </c>
      <c r="M190" s="446"/>
      <c r="N190" s="446"/>
      <c r="O190" s="446">
        <v>0</v>
      </c>
      <c r="P190" s="446"/>
    </row>
    <row r="191" spans="1:16">
      <c r="A191" s="424">
        <v>640</v>
      </c>
      <c r="B191" s="264">
        <v>500</v>
      </c>
      <c r="C191" s="264">
        <v>200</v>
      </c>
      <c r="D191" s="263">
        <v>50</v>
      </c>
      <c r="E191" s="263">
        <v>0</v>
      </c>
      <c r="F191" s="263">
        <v>0</v>
      </c>
      <c r="G191" s="392" t="s">
        <v>3386</v>
      </c>
      <c r="H191" s="45" t="s">
        <v>410</v>
      </c>
      <c r="I191" s="47"/>
      <c r="J191" s="47"/>
      <c r="K191" s="227">
        <f t="shared" si="4"/>
        <v>0</v>
      </c>
      <c r="L191" s="227">
        <v>0</v>
      </c>
      <c r="M191" s="227"/>
      <c r="N191" s="227">
        <f t="shared" si="5"/>
        <v>0</v>
      </c>
      <c r="O191" s="227">
        <v>0</v>
      </c>
      <c r="P191" s="227"/>
    </row>
    <row r="192" spans="1:16" ht="25.5">
      <c r="A192" s="424">
        <v>640</v>
      </c>
      <c r="B192" s="264">
        <v>500</v>
      </c>
      <c r="C192" s="264">
        <v>200</v>
      </c>
      <c r="D192" s="263">
        <v>100</v>
      </c>
      <c r="E192" s="263">
        <v>0</v>
      </c>
      <c r="F192" s="263">
        <v>0</v>
      </c>
      <c r="G192" s="392" t="s">
        <v>3387</v>
      </c>
      <c r="H192" s="45" t="s">
        <v>411</v>
      </c>
      <c r="I192" s="47"/>
      <c r="J192" s="47"/>
      <c r="K192" s="227">
        <f t="shared" si="4"/>
        <v>38950.891199999998</v>
      </c>
      <c r="L192" s="227">
        <v>38950.891199999998</v>
      </c>
      <c r="M192" s="227"/>
      <c r="N192" s="227">
        <f t="shared" si="5"/>
        <v>38950.891199999998</v>
      </c>
      <c r="O192" s="227">
        <v>38950.891199999998</v>
      </c>
      <c r="P192" s="227"/>
    </row>
    <row r="193" spans="1:16" ht="25.5">
      <c r="A193" s="424">
        <v>640</v>
      </c>
      <c r="B193" s="264">
        <v>500</v>
      </c>
      <c r="C193" s="264">
        <v>200</v>
      </c>
      <c r="D193" s="263">
        <v>150</v>
      </c>
      <c r="E193" s="263">
        <v>0</v>
      </c>
      <c r="F193" s="263">
        <v>0</v>
      </c>
      <c r="G193" s="392" t="s">
        <v>3388</v>
      </c>
      <c r="H193" s="45" t="s">
        <v>412</v>
      </c>
      <c r="I193" s="47"/>
      <c r="J193" s="47"/>
      <c r="K193" s="227">
        <f t="shared" si="4"/>
        <v>0</v>
      </c>
      <c r="L193" s="227">
        <v>0</v>
      </c>
      <c r="M193" s="227"/>
      <c r="N193" s="227">
        <f t="shared" si="5"/>
        <v>0</v>
      </c>
      <c r="O193" s="227">
        <v>0</v>
      </c>
      <c r="P193" s="227"/>
    </row>
    <row r="194" spans="1:16">
      <c r="A194" s="424">
        <v>640</v>
      </c>
      <c r="B194" s="264">
        <v>500</v>
      </c>
      <c r="C194" s="264">
        <v>200</v>
      </c>
      <c r="D194" s="263">
        <v>200</v>
      </c>
      <c r="E194" s="263">
        <v>0</v>
      </c>
      <c r="F194" s="263">
        <v>0</v>
      </c>
      <c r="G194" s="392" t="s">
        <v>3389</v>
      </c>
      <c r="H194" s="45" t="s">
        <v>413</v>
      </c>
      <c r="I194" s="47"/>
      <c r="J194" s="47"/>
      <c r="K194" s="227">
        <f t="shared" si="4"/>
        <v>15229</v>
      </c>
      <c r="L194" s="227">
        <v>15229</v>
      </c>
      <c r="M194" s="227"/>
      <c r="N194" s="227">
        <f t="shared" si="5"/>
        <v>15229</v>
      </c>
      <c r="O194" s="227">
        <v>15229</v>
      </c>
      <c r="P194" s="227"/>
    </row>
    <row r="195" spans="1:16">
      <c r="A195" s="424">
        <v>640</v>
      </c>
      <c r="B195" s="264">
        <v>500</v>
      </c>
      <c r="C195" s="264">
        <v>200</v>
      </c>
      <c r="D195" s="263">
        <v>250</v>
      </c>
      <c r="E195" s="263">
        <v>0</v>
      </c>
      <c r="F195" s="263">
        <v>0</v>
      </c>
      <c r="G195" s="392" t="s">
        <v>3390</v>
      </c>
      <c r="H195" s="45" t="s">
        <v>414</v>
      </c>
      <c r="I195" s="47"/>
      <c r="J195" s="47"/>
      <c r="K195" s="227">
        <f t="shared" si="4"/>
        <v>0</v>
      </c>
      <c r="L195" s="227">
        <v>0</v>
      </c>
      <c r="M195" s="227"/>
      <c r="N195" s="227">
        <f t="shared" si="5"/>
        <v>0</v>
      </c>
      <c r="O195" s="227">
        <v>0</v>
      </c>
      <c r="P195" s="227"/>
    </row>
    <row r="196" spans="1:16">
      <c r="A196" s="424">
        <v>640</v>
      </c>
      <c r="B196" s="264">
        <v>500</v>
      </c>
      <c r="C196" s="264">
        <v>200</v>
      </c>
      <c r="D196" s="263">
        <v>300</v>
      </c>
      <c r="E196" s="263">
        <v>0</v>
      </c>
      <c r="F196" s="263">
        <v>0</v>
      </c>
      <c r="G196" s="392" t="s">
        <v>3391</v>
      </c>
      <c r="H196" s="45" t="s">
        <v>415</v>
      </c>
      <c r="I196" s="47"/>
      <c r="J196" s="47"/>
      <c r="K196" s="227">
        <f t="shared" si="4"/>
        <v>23269.1</v>
      </c>
      <c r="L196" s="227">
        <v>23269.1</v>
      </c>
      <c r="M196" s="227"/>
      <c r="N196" s="227">
        <f t="shared" si="5"/>
        <v>23269.1</v>
      </c>
      <c r="O196" s="227">
        <v>23269.1</v>
      </c>
      <c r="P196" s="227"/>
    </row>
    <row r="197" spans="1:16">
      <c r="A197" s="424">
        <v>640</v>
      </c>
      <c r="B197" s="264">
        <v>500</v>
      </c>
      <c r="C197" s="264">
        <v>200</v>
      </c>
      <c r="D197" s="263">
        <v>350</v>
      </c>
      <c r="E197" s="263">
        <v>0</v>
      </c>
      <c r="F197" s="263">
        <v>0</v>
      </c>
      <c r="G197" s="392" t="s">
        <v>3392</v>
      </c>
      <c r="H197" s="45" t="s">
        <v>416</v>
      </c>
      <c r="I197" s="47"/>
      <c r="J197" s="47"/>
      <c r="K197" s="227">
        <f t="shared" si="4"/>
        <v>0</v>
      </c>
      <c r="L197" s="227">
        <v>0</v>
      </c>
      <c r="M197" s="227"/>
      <c r="N197" s="227">
        <f t="shared" si="5"/>
        <v>0</v>
      </c>
      <c r="O197" s="227">
        <v>0</v>
      </c>
      <c r="P197" s="227"/>
    </row>
    <row r="198" spans="1:16">
      <c r="A198" s="424">
        <v>640</v>
      </c>
      <c r="B198" s="264">
        <v>500</v>
      </c>
      <c r="C198" s="264">
        <v>200</v>
      </c>
      <c r="D198" s="263">
        <v>400</v>
      </c>
      <c r="E198" s="263">
        <v>0</v>
      </c>
      <c r="F198" s="263">
        <v>0</v>
      </c>
      <c r="G198" s="392" t="s">
        <v>3393</v>
      </c>
      <c r="H198" s="45" t="s">
        <v>417</v>
      </c>
      <c r="I198" s="47"/>
      <c r="J198" s="47"/>
      <c r="K198" s="227">
        <f t="shared" si="4"/>
        <v>7000</v>
      </c>
      <c r="L198" s="227">
        <v>7000</v>
      </c>
      <c r="M198" s="227"/>
      <c r="N198" s="227">
        <f t="shared" si="5"/>
        <v>7000</v>
      </c>
      <c r="O198" s="227">
        <v>7000</v>
      </c>
      <c r="P198" s="227"/>
    </row>
    <row r="199" spans="1:16">
      <c r="A199" s="424">
        <v>640</v>
      </c>
      <c r="B199" s="264">
        <v>500</v>
      </c>
      <c r="C199" s="264">
        <v>200</v>
      </c>
      <c r="D199" s="263">
        <v>450</v>
      </c>
      <c r="E199" s="263">
        <v>0</v>
      </c>
      <c r="F199" s="263">
        <v>0</v>
      </c>
      <c r="G199" s="392" t="s">
        <v>3394</v>
      </c>
      <c r="H199" s="45" t="s">
        <v>418</v>
      </c>
      <c r="I199" s="47"/>
      <c r="J199" s="47"/>
      <c r="K199" s="227">
        <f t="shared" ref="K199:K261" si="6">+L199+M199</f>
        <v>1415.21</v>
      </c>
      <c r="L199" s="227">
        <v>1415.21</v>
      </c>
      <c r="M199" s="227"/>
      <c r="N199" s="227">
        <f t="shared" ref="N199:N261" si="7">+O199+P199</f>
        <v>1415.21</v>
      </c>
      <c r="O199" s="227">
        <v>1415.21</v>
      </c>
      <c r="P199" s="227"/>
    </row>
    <row r="200" spans="1:16" ht="25.5">
      <c r="A200" s="424">
        <v>640</v>
      </c>
      <c r="B200" s="264">
        <v>500</v>
      </c>
      <c r="C200" s="264">
        <v>200</v>
      </c>
      <c r="D200" s="263">
        <v>500</v>
      </c>
      <c r="E200" s="263">
        <v>0</v>
      </c>
      <c r="F200" s="263">
        <v>0</v>
      </c>
      <c r="G200" s="392" t="s">
        <v>3395</v>
      </c>
      <c r="H200" s="45" t="s">
        <v>419</v>
      </c>
      <c r="I200" s="47"/>
      <c r="J200" s="47"/>
      <c r="K200" s="227">
        <f t="shared" si="6"/>
        <v>26204.83</v>
      </c>
      <c r="L200" s="227">
        <v>26204.83</v>
      </c>
      <c r="M200" s="227"/>
      <c r="N200" s="227">
        <f t="shared" si="7"/>
        <v>26204.83</v>
      </c>
      <c r="O200" s="227">
        <v>26204.83</v>
      </c>
      <c r="P200" s="227"/>
    </row>
    <row r="201" spans="1:16" ht="25.5">
      <c r="A201" s="424">
        <v>640</v>
      </c>
      <c r="B201" s="264">
        <v>500</v>
      </c>
      <c r="C201" s="264">
        <v>200</v>
      </c>
      <c r="D201" s="263">
        <v>550</v>
      </c>
      <c r="E201" s="263">
        <v>0</v>
      </c>
      <c r="F201" s="263">
        <v>0</v>
      </c>
      <c r="G201" s="392" t="s">
        <v>3396</v>
      </c>
      <c r="H201" s="45" t="s">
        <v>420</v>
      </c>
      <c r="I201" s="47"/>
      <c r="J201" s="47"/>
      <c r="K201" s="227">
        <f t="shared" si="6"/>
        <v>0</v>
      </c>
      <c r="L201" s="227">
        <v>0</v>
      </c>
      <c r="M201" s="227"/>
      <c r="N201" s="227">
        <f t="shared" si="7"/>
        <v>0</v>
      </c>
      <c r="O201" s="227">
        <v>0</v>
      </c>
      <c r="P201" s="227"/>
    </row>
    <row r="202" spans="1:16">
      <c r="A202" s="424">
        <v>640</v>
      </c>
      <c r="B202" s="264">
        <v>500</v>
      </c>
      <c r="C202" s="264">
        <v>200</v>
      </c>
      <c r="D202" s="263">
        <v>600</v>
      </c>
      <c r="E202" s="263">
        <v>0</v>
      </c>
      <c r="F202" s="263">
        <v>0</v>
      </c>
      <c r="G202" s="392" t="s">
        <v>3397</v>
      </c>
      <c r="H202" s="45" t="s">
        <v>421</v>
      </c>
      <c r="I202" s="47"/>
      <c r="J202" s="47"/>
      <c r="K202" s="227">
        <f t="shared" si="6"/>
        <v>0</v>
      </c>
      <c r="L202" s="227">
        <v>0</v>
      </c>
      <c r="M202" s="227"/>
      <c r="N202" s="227">
        <f t="shared" si="7"/>
        <v>0</v>
      </c>
      <c r="O202" s="227">
        <v>0</v>
      </c>
      <c r="P202" s="227"/>
    </row>
    <row r="203" spans="1:16">
      <c r="A203" s="424">
        <v>640</v>
      </c>
      <c r="B203" s="264">
        <v>500</v>
      </c>
      <c r="C203" s="264">
        <v>200</v>
      </c>
      <c r="D203" s="263">
        <v>900</v>
      </c>
      <c r="E203" s="263">
        <v>0</v>
      </c>
      <c r="F203" s="263">
        <v>0</v>
      </c>
      <c r="G203" s="392" t="s">
        <v>3398</v>
      </c>
      <c r="H203" s="45" t="s">
        <v>408</v>
      </c>
      <c r="I203" s="47"/>
      <c r="J203" s="47"/>
      <c r="K203" s="227">
        <f t="shared" si="6"/>
        <v>6719.05</v>
      </c>
      <c r="L203" s="227">
        <v>6719.05</v>
      </c>
      <c r="M203" s="227"/>
      <c r="N203" s="227">
        <f t="shared" si="7"/>
        <v>6719.05</v>
      </c>
      <c r="O203" s="227">
        <v>6719.05</v>
      </c>
      <c r="P203" s="227"/>
    </row>
    <row r="204" spans="1:16" ht="25.5">
      <c r="A204" s="261">
        <v>650</v>
      </c>
      <c r="B204" s="262">
        <v>0</v>
      </c>
      <c r="C204" s="262">
        <v>0</v>
      </c>
      <c r="D204" s="262">
        <v>0</v>
      </c>
      <c r="E204" s="262">
        <v>0</v>
      </c>
      <c r="F204" s="262">
        <v>0</v>
      </c>
      <c r="G204" s="390">
        <v>650</v>
      </c>
      <c r="H204" s="41" t="s">
        <v>422</v>
      </c>
      <c r="I204" s="42" t="s">
        <v>423</v>
      </c>
      <c r="J204" s="42"/>
      <c r="K204" s="229"/>
      <c r="L204" s="229">
        <v>0</v>
      </c>
      <c r="M204" s="229"/>
      <c r="N204" s="229"/>
      <c r="O204" s="229">
        <v>0</v>
      </c>
      <c r="P204" s="229"/>
    </row>
    <row r="205" spans="1:16" ht="38.25">
      <c r="A205" s="424">
        <v>650</v>
      </c>
      <c r="B205" s="264">
        <v>100</v>
      </c>
      <c r="C205" s="264">
        <v>0</v>
      </c>
      <c r="D205" s="264">
        <v>0</v>
      </c>
      <c r="E205" s="264">
        <v>0</v>
      </c>
      <c r="F205" s="264">
        <v>0</v>
      </c>
      <c r="G205" s="393" t="s">
        <v>3399</v>
      </c>
      <c r="H205" s="45" t="s">
        <v>2106</v>
      </c>
      <c r="I205" s="44" t="s">
        <v>424</v>
      </c>
      <c r="J205" s="44"/>
      <c r="K205" s="227">
        <f t="shared" si="6"/>
        <v>1792592.55</v>
      </c>
      <c r="L205" s="227">
        <v>1792592.55</v>
      </c>
      <c r="M205" s="227"/>
      <c r="N205" s="227">
        <f t="shared" si="7"/>
        <v>1792592.55</v>
      </c>
      <c r="O205" s="227">
        <v>1792592.55</v>
      </c>
      <c r="P205" s="227"/>
    </row>
    <row r="206" spans="1:16" ht="25.5">
      <c r="A206" s="424">
        <v>650</v>
      </c>
      <c r="B206" s="264">
        <v>200</v>
      </c>
      <c r="C206" s="264">
        <v>0</v>
      </c>
      <c r="D206" s="264">
        <v>0</v>
      </c>
      <c r="E206" s="264">
        <v>0</v>
      </c>
      <c r="F206" s="264">
        <v>0</v>
      </c>
      <c r="G206" s="393" t="s">
        <v>3400</v>
      </c>
      <c r="H206" s="45" t="s">
        <v>425</v>
      </c>
      <c r="I206" s="44" t="s">
        <v>426</v>
      </c>
      <c r="J206" s="44"/>
      <c r="K206" s="227">
        <f t="shared" si="6"/>
        <v>14614.1</v>
      </c>
      <c r="L206" s="227">
        <v>14614.1</v>
      </c>
      <c r="M206" s="227"/>
      <c r="N206" s="227">
        <f t="shared" si="7"/>
        <v>14614.1</v>
      </c>
      <c r="O206" s="227">
        <v>14614.1</v>
      </c>
      <c r="P206" s="227"/>
    </row>
    <row r="207" spans="1:16" ht="25.5">
      <c r="A207" s="424">
        <v>650</v>
      </c>
      <c r="B207" s="264">
        <v>300</v>
      </c>
      <c r="C207" s="264">
        <v>0</v>
      </c>
      <c r="D207" s="264">
        <v>0</v>
      </c>
      <c r="E207" s="264">
        <v>0</v>
      </c>
      <c r="F207" s="264">
        <v>0</v>
      </c>
      <c r="G207" s="393" t="s">
        <v>3401</v>
      </c>
      <c r="H207" s="45" t="s">
        <v>427</v>
      </c>
      <c r="I207" s="44" t="s">
        <v>428</v>
      </c>
      <c r="J207" s="44"/>
      <c r="K207" s="227">
        <f t="shared" si="6"/>
        <v>0</v>
      </c>
      <c r="L207" s="227">
        <v>0</v>
      </c>
      <c r="M207" s="227"/>
      <c r="N207" s="227">
        <f t="shared" si="7"/>
        <v>0</v>
      </c>
      <c r="O207" s="227">
        <v>0</v>
      </c>
      <c r="P207" s="227"/>
    </row>
    <row r="208" spans="1:16">
      <c r="A208" s="261">
        <v>660</v>
      </c>
      <c r="B208" s="262">
        <v>0</v>
      </c>
      <c r="C208" s="262">
        <v>0</v>
      </c>
      <c r="D208" s="262">
        <v>0</v>
      </c>
      <c r="E208" s="262">
        <v>0</v>
      </c>
      <c r="F208" s="262">
        <v>0</v>
      </c>
      <c r="G208" s="390">
        <v>660</v>
      </c>
      <c r="H208" s="41" t="s">
        <v>429</v>
      </c>
      <c r="I208" s="42" t="s">
        <v>430</v>
      </c>
      <c r="J208" s="42"/>
      <c r="K208" s="229"/>
      <c r="L208" s="229">
        <v>0</v>
      </c>
      <c r="M208" s="229"/>
      <c r="N208" s="229"/>
      <c r="O208" s="229">
        <v>0</v>
      </c>
      <c r="P208" s="229"/>
    </row>
    <row r="209" spans="1:16" ht="25.5">
      <c r="A209" s="424">
        <v>660</v>
      </c>
      <c r="B209" s="264">
        <v>100</v>
      </c>
      <c r="C209" s="264">
        <v>0</v>
      </c>
      <c r="D209" s="264">
        <v>0</v>
      </c>
      <c r="E209" s="264">
        <v>0</v>
      </c>
      <c r="F209" s="264">
        <v>0</v>
      </c>
      <c r="G209" s="393" t="s">
        <v>3402</v>
      </c>
      <c r="H209" s="45" t="s">
        <v>431</v>
      </c>
      <c r="I209" s="44" t="s">
        <v>432</v>
      </c>
      <c r="J209" s="44"/>
      <c r="K209" s="227">
        <f t="shared" si="6"/>
        <v>555733.81999999995</v>
      </c>
      <c r="L209" s="227">
        <v>555733.81999999995</v>
      </c>
      <c r="M209" s="227"/>
      <c r="N209" s="227">
        <f t="shared" si="7"/>
        <v>555733.81999999995</v>
      </c>
      <c r="O209" s="227">
        <v>555733.81999999995</v>
      </c>
      <c r="P209" s="227"/>
    </row>
    <row r="210" spans="1:16" ht="25.5">
      <c r="A210" s="424">
        <v>660</v>
      </c>
      <c r="B210" s="264">
        <v>200</v>
      </c>
      <c r="C210" s="264">
        <v>0</v>
      </c>
      <c r="D210" s="264">
        <v>0</v>
      </c>
      <c r="E210" s="264">
        <v>0</v>
      </c>
      <c r="F210" s="264">
        <v>0</v>
      </c>
      <c r="G210" s="393" t="s">
        <v>3403</v>
      </c>
      <c r="H210" s="45" t="s">
        <v>433</v>
      </c>
      <c r="I210" s="44" t="s">
        <v>434</v>
      </c>
      <c r="J210" s="44"/>
      <c r="K210" s="227">
        <f t="shared" si="6"/>
        <v>1737503.22</v>
      </c>
      <c r="L210" s="227">
        <v>1737503.22</v>
      </c>
      <c r="M210" s="227"/>
      <c r="N210" s="227">
        <f t="shared" si="7"/>
        <v>1737503.22</v>
      </c>
      <c r="O210" s="227">
        <v>1737503.22</v>
      </c>
      <c r="P210" s="227"/>
    </row>
    <row r="211" spans="1:16" ht="25.5">
      <c r="A211" s="424">
        <v>660</v>
      </c>
      <c r="B211" s="264">
        <v>300</v>
      </c>
      <c r="C211" s="264">
        <v>0</v>
      </c>
      <c r="D211" s="264">
        <v>0</v>
      </c>
      <c r="E211" s="264">
        <v>0</v>
      </c>
      <c r="F211" s="264">
        <v>0</v>
      </c>
      <c r="G211" s="393" t="s">
        <v>3404</v>
      </c>
      <c r="H211" s="45" t="s">
        <v>435</v>
      </c>
      <c r="I211" s="44" t="s">
        <v>436</v>
      </c>
      <c r="J211" s="44"/>
      <c r="K211" s="227">
        <f t="shared" si="6"/>
        <v>185533.9</v>
      </c>
      <c r="L211" s="227">
        <v>185533.9</v>
      </c>
      <c r="M211" s="227"/>
      <c r="N211" s="227">
        <f t="shared" si="7"/>
        <v>185533.9</v>
      </c>
      <c r="O211" s="227">
        <v>185533.9</v>
      </c>
      <c r="P211" s="227"/>
    </row>
    <row r="212" spans="1:16" ht="25.5">
      <c r="A212" s="424">
        <v>660</v>
      </c>
      <c r="B212" s="264">
        <v>400</v>
      </c>
      <c r="C212" s="264">
        <v>0</v>
      </c>
      <c r="D212" s="264">
        <v>0</v>
      </c>
      <c r="E212" s="264">
        <v>0</v>
      </c>
      <c r="F212" s="264">
        <v>0</v>
      </c>
      <c r="G212" s="393" t="s">
        <v>3405</v>
      </c>
      <c r="H212" s="45" t="s">
        <v>437</v>
      </c>
      <c r="I212" s="44" t="s">
        <v>438</v>
      </c>
      <c r="J212" s="44"/>
      <c r="K212" s="227">
        <f t="shared" si="6"/>
        <v>0</v>
      </c>
      <c r="L212" s="227">
        <v>0</v>
      </c>
      <c r="M212" s="227"/>
      <c r="N212" s="227">
        <f t="shared" si="7"/>
        <v>0</v>
      </c>
      <c r="O212" s="227">
        <v>0</v>
      </c>
      <c r="P212" s="227"/>
    </row>
    <row r="213" spans="1:16" ht="25.5">
      <c r="A213" s="424">
        <v>660</v>
      </c>
      <c r="B213" s="264">
        <v>500</v>
      </c>
      <c r="C213" s="264">
        <v>0</v>
      </c>
      <c r="D213" s="264">
        <v>0</v>
      </c>
      <c r="E213" s="264">
        <v>0</v>
      </c>
      <c r="F213" s="264">
        <v>0</v>
      </c>
      <c r="G213" s="393" t="s">
        <v>3406</v>
      </c>
      <c r="H213" s="45" t="s">
        <v>439</v>
      </c>
      <c r="I213" s="44" t="s">
        <v>440</v>
      </c>
      <c r="J213" s="44"/>
      <c r="K213" s="227">
        <f t="shared" si="6"/>
        <v>16467.14</v>
      </c>
      <c r="L213" s="227">
        <v>16467.14</v>
      </c>
      <c r="M213" s="227"/>
      <c r="N213" s="227">
        <f t="shared" si="7"/>
        <v>16467.14</v>
      </c>
      <c r="O213" s="227">
        <v>16467.14</v>
      </c>
      <c r="P213" s="227"/>
    </row>
    <row r="214" spans="1:16" ht="25.5">
      <c r="A214" s="424">
        <v>660</v>
      </c>
      <c r="B214" s="264">
        <v>600</v>
      </c>
      <c r="C214" s="264">
        <v>0</v>
      </c>
      <c r="D214" s="264">
        <v>0</v>
      </c>
      <c r="E214" s="264">
        <v>0</v>
      </c>
      <c r="F214" s="264">
        <v>0</v>
      </c>
      <c r="G214" s="393" t="s">
        <v>3407</v>
      </c>
      <c r="H214" s="45" t="s">
        <v>441</v>
      </c>
      <c r="I214" s="44" t="s">
        <v>442</v>
      </c>
      <c r="J214" s="44"/>
      <c r="K214" s="227">
        <f t="shared" si="6"/>
        <v>523278.56999999995</v>
      </c>
      <c r="L214" s="227">
        <v>523278.56999999995</v>
      </c>
      <c r="M214" s="227"/>
      <c r="N214" s="227">
        <f t="shared" si="7"/>
        <v>523278.56999999995</v>
      </c>
      <c r="O214" s="227">
        <v>523278.56999999995</v>
      </c>
      <c r="P214" s="227"/>
    </row>
    <row r="215" spans="1:16" ht="25.5">
      <c r="A215" s="266">
        <v>670</v>
      </c>
      <c r="B215" s="267">
        <v>0</v>
      </c>
      <c r="C215" s="267">
        <v>0</v>
      </c>
      <c r="D215" s="267">
        <v>0</v>
      </c>
      <c r="E215" s="267">
        <v>0</v>
      </c>
      <c r="F215" s="267">
        <v>0</v>
      </c>
      <c r="G215" s="395" t="s">
        <v>3408</v>
      </c>
      <c r="H215" s="54" t="s">
        <v>30</v>
      </c>
      <c r="I215" s="157" t="s">
        <v>443</v>
      </c>
      <c r="J215" s="157"/>
      <c r="K215" s="233">
        <f t="shared" si="6"/>
        <v>0</v>
      </c>
      <c r="L215" s="233">
        <v>0</v>
      </c>
      <c r="M215" s="233"/>
      <c r="N215" s="233">
        <f t="shared" si="7"/>
        <v>0</v>
      </c>
      <c r="O215" s="233">
        <v>0</v>
      </c>
      <c r="P215" s="233"/>
    </row>
    <row r="216" spans="1:16">
      <c r="A216" s="261">
        <v>680</v>
      </c>
      <c r="B216" s="262">
        <v>0</v>
      </c>
      <c r="C216" s="262">
        <v>0</v>
      </c>
      <c r="D216" s="262">
        <v>0</v>
      </c>
      <c r="E216" s="262">
        <v>0</v>
      </c>
      <c r="F216" s="262">
        <v>0</v>
      </c>
      <c r="G216" s="390">
        <v>680</v>
      </c>
      <c r="H216" s="41" t="s">
        <v>31</v>
      </c>
      <c r="I216" s="42" t="s">
        <v>444</v>
      </c>
      <c r="J216" s="42"/>
      <c r="K216" s="229"/>
      <c r="L216" s="229">
        <v>0</v>
      </c>
      <c r="M216" s="229"/>
      <c r="N216" s="229"/>
      <c r="O216" s="229">
        <v>0</v>
      </c>
      <c r="P216" s="229"/>
    </row>
    <row r="217" spans="1:16">
      <c r="A217" s="424">
        <v>680</v>
      </c>
      <c r="B217" s="264">
        <v>100</v>
      </c>
      <c r="C217" s="264">
        <v>0</v>
      </c>
      <c r="D217" s="264">
        <v>0</v>
      </c>
      <c r="E217" s="264">
        <v>0</v>
      </c>
      <c r="F217" s="264">
        <v>0</v>
      </c>
      <c r="G217" s="391" t="s">
        <v>3409</v>
      </c>
      <c r="H217" s="43" t="s">
        <v>445</v>
      </c>
      <c r="I217" s="44" t="s">
        <v>446</v>
      </c>
      <c r="J217" s="44"/>
      <c r="K217" s="446"/>
      <c r="L217" s="446">
        <v>0</v>
      </c>
      <c r="M217" s="446"/>
      <c r="N217" s="446"/>
      <c r="O217" s="446">
        <v>0</v>
      </c>
      <c r="P217" s="446"/>
    </row>
    <row r="218" spans="1:16">
      <c r="A218" s="424">
        <v>680</v>
      </c>
      <c r="B218" s="264">
        <v>100</v>
      </c>
      <c r="C218" s="263">
        <v>100</v>
      </c>
      <c r="D218" s="263">
        <v>0</v>
      </c>
      <c r="E218" s="263">
        <v>0</v>
      </c>
      <c r="F218" s="263">
        <v>0</v>
      </c>
      <c r="G218" s="392" t="s">
        <v>3410</v>
      </c>
      <c r="H218" s="45" t="s">
        <v>447</v>
      </c>
      <c r="I218" s="47"/>
      <c r="J218" s="47"/>
      <c r="K218" s="227">
        <f t="shared" si="6"/>
        <v>0</v>
      </c>
      <c r="L218" s="227">
        <v>0</v>
      </c>
      <c r="M218" s="227"/>
      <c r="N218" s="227">
        <f t="shared" si="7"/>
        <v>0</v>
      </c>
      <c r="O218" s="227">
        <v>0</v>
      </c>
      <c r="P218" s="227"/>
    </row>
    <row r="219" spans="1:16" ht="25.5">
      <c r="A219" s="424">
        <v>680</v>
      </c>
      <c r="B219" s="264">
        <v>100</v>
      </c>
      <c r="C219" s="263">
        <v>200</v>
      </c>
      <c r="D219" s="263">
        <v>0</v>
      </c>
      <c r="E219" s="263">
        <v>0</v>
      </c>
      <c r="F219" s="263">
        <v>0</v>
      </c>
      <c r="G219" s="392" t="s">
        <v>3411</v>
      </c>
      <c r="H219" s="45" t="s">
        <v>448</v>
      </c>
      <c r="I219" s="47"/>
      <c r="J219" s="47"/>
      <c r="K219" s="227">
        <f t="shared" si="6"/>
        <v>0</v>
      </c>
      <c r="L219" s="227">
        <v>0</v>
      </c>
      <c r="M219" s="227"/>
      <c r="N219" s="227">
        <f t="shared" si="7"/>
        <v>0</v>
      </c>
      <c r="O219" s="227">
        <v>0</v>
      </c>
      <c r="P219" s="227"/>
    </row>
    <row r="220" spans="1:16">
      <c r="A220" s="424">
        <v>680</v>
      </c>
      <c r="B220" s="264">
        <v>100</v>
      </c>
      <c r="C220" s="263">
        <v>900</v>
      </c>
      <c r="D220" s="263">
        <v>0</v>
      </c>
      <c r="E220" s="263">
        <v>0</v>
      </c>
      <c r="F220" s="263">
        <v>0</v>
      </c>
      <c r="G220" s="392" t="s">
        <v>3412</v>
      </c>
      <c r="H220" s="45" t="s">
        <v>449</v>
      </c>
      <c r="I220" s="47"/>
      <c r="J220" s="47"/>
      <c r="K220" s="227">
        <f t="shared" si="6"/>
        <v>0</v>
      </c>
      <c r="L220" s="227">
        <v>0</v>
      </c>
      <c r="M220" s="227"/>
      <c r="N220" s="227">
        <f t="shared" si="7"/>
        <v>0</v>
      </c>
      <c r="O220" s="227">
        <v>0</v>
      </c>
      <c r="P220" s="227"/>
    </row>
    <row r="221" spans="1:16">
      <c r="A221" s="424">
        <v>680</v>
      </c>
      <c r="B221" s="264">
        <v>200</v>
      </c>
      <c r="C221" s="264">
        <v>0</v>
      </c>
      <c r="D221" s="264">
        <v>0</v>
      </c>
      <c r="E221" s="264">
        <v>0</v>
      </c>
      <c r="F221" s="264">
        <v>0</v>
      </c>
      <c r="G221" s="391" t="s">
        <v>3413</v>
      </c>
      <c r="H221" s="43" t="s">
        <v>450</v>
      </c>
      <c r="I221" s="44" t="s">
        <v>451</v>
      </c>
      <c r="J221" s="44"/>
      <c r="K221" s="446"/>
      <c r="L221" s="446">
        <v>0</v>
      </c>
      <c r="M221" s="446"/>
      <c r="N221" s="446"/>
      <c r="O221" s="446">
        <v>0</v>
      </c>
      <c r="P221" s="446"/>
    </row>
    <row r="222" spans="1:16">
      <c r="A222" s="424">
        <v>680</v>
      </c>
      <c r="B222" s="264">
        <v>200</v>
      </c>
      <c r="C222" s="263">
        <v>100</v>
      </c>
      <c r="D222" s="263">
        <v>0</v>
      </c>
      <c r="E222" s="263">
        <v>0</v>
      </c>
      <c r="F222" s="263">
        <v>0</v>
      </c>
      <c r="G222" s="392" t="s">
        <v>3414</v>
      </c>
      <c r="H222" s="45" t="s">
        <v>452</v>
      </c>
      <c r="I222" s="47"/>
      <c r="J222" s="47"/>
      <c r="K222" s="227">
        <f t="shared" si="6"/>
        <v>0</v>
      </c>
      <c r="L222" s="227">
        <v>0</v>
      </c>
      <c r="M222" s="227"/>
      <c r="N222" s="227">
        <f t="shared" si="7"/>
        <v>0</v>
      </c>
      <c r="O222" s="227">
        <v>0</v>
      </c>
      <c r="P222" s="227"/>
    </row>
    <row r="223" spans="1:16">
      <c r="A223" s="424">
        <v>680</v>
      </c>
      <c r="B223" s="264">
        <v>200</v>
      </c>
      <c r="C223" s="263">
        <v>200</v>
      </c>
      <c r="D223" s="263">
        <v>0</v>
      </c>
      <c r="E223" s="263">
        <v>0</v>
      </c>
      <c r="F223" s="263">
        <v>0</v>
      </c>
      <c r="G223" s="392" t="s">
        <v>3415</v>
      </c>
      <c r="H223" s="45" t="s">
        <v>453</v>
      </c>
      <c r="I223" s="47"/>
      <c r="J223" s="47"/>
      <c r="K223" s="227">
        <f t="shared" si="6"/>
        <v>0</v>
      </c>
      <c r="L223" s="227">
        <v>0</v>
      </c>
      <c r="M223" s="227"/>
      <c r="N223" s="227">
        <f t="shared" si="7"/>
        <v>0</v>
      </c>
      <c r="O223" s="227">
        <v>0</v>
      </c>
      <c r="P223" s="227"/>
    </row>
    <row r="224" spans="1:16" ht="25.5">
      <c r="A224" s="424">
        <v>680</v>
      </c>
      <c r="B224" s="264">
        <v>200</v>
      </c>
      <c r="C224" s="263">
        <v>900</v>
      </c>
      <c r="D224" s="263">
        <v>0</v>
      </c>
      <c r="E224" s="263">
        <v>0</v>
      </c>
      <c r="F224" s="263">
        <v>0</v>
      </c>
      <c r="G224" s="392" t="s">
        <v>3416</v>
      </c>
      <c r="H224" s="45" t="s">
        <v>454</v>
      </c>
      <c r="I224" s="47"/>
      <c r="J224" s="47"/>
      <c r="K224" s="227">
        <f t="shared" si="6"/>
        <v>0</v>
      </c>
      <c r="L224" s="227">
        <v>0</v>
      </c>
      <c r="M224" s="227"/>
      <c r="N224" s="227">
        <f t="shared" si="7"/>
        <v>0</v>
      </c>
      <c r="O224" s="227">
        <v>0</v>
      </c>
      <c r="P224" s="227"/>
    </row>
    <row r="225" spans="1:16">
      <c r="A225" s="424">
        <v>680</v>
      </c>
      <c r="B225" s="425">
        <v>300</v>
      </c>
      <c r="C225" s="264">
        <v>0</v>
      </c>
      <c r="D225" s="264">
        <v>0</v>
      </c>
      <c r="E225" s="264">
        <v>0</v>
      </c>
      <c r="F225" s="264">
        <v>0</v>
      </c>
      <c r="G225" s="396" t="s">
        <v>3417</v>
      </c>
      <c r="H225" s="48" t="s">
        <v>455</v>
      </c>
      <c r="I225" s="44" t="s">
        <v>456</v>
      </c>
      <c r="J225" s="44"/>
      <c r="K225" s="446"/>
      <c r="L225" s="446">
        <v>0</v>
      </c>
      <c r="M225" s="446"/>
      <c r="N225" s="446"/>
      <c r="O225" s="446">
        <v>0</v>
      </c>
      <c r="P225" s="446"/>
    </row>
    <row r="226" spans="1:16" ht="25.5">
      <c r="A226" s="424">
        <v>680</v>
      </c>
      <c r="B226" s="425">
        <v>300</v>
      </c>
      <c r="C226" s="263">
        <v>100</v>
      </c>
      <c r="D226" s="263">
        <v>0</v>
      </c>
      <c r="E226" s="263">
        <v>0</v>
      </c>
      <c r="F226" s="263">
        <v>0</v>
      </c>
      <c r="G226" s="392" t="s">
        <v>3418</v>
      </c>
      <c r="H226" s="45" t="s">
        <v>457</v>
      </c>
      <c r="I226" s="47"/>
      <c r="J226" s="47"/>
      <c r="K226" s="227">
        <f t="shared" si="6"/>
        <v>0</v>
      </c>
      <c r="L226" s="227">
        <v>0</v>
      </c>
      <c r="M226" s="227"/>
      <c r="N226" s="227">
        <f t="shared" si="7"/>
        <v>0</v>
      </c>
      <c r="O226" s="227">
        <v>0</v>
      </c>
      <c r="P226" s="227"/>
    </row>
    <row r="227" spans="1:16">
      <c r="A227" s="424">
        <v>680</v>
      </c>
      <c r="B227" s="425">
        <v>300</v>
      </c>
      <c r="C227" s="263">
        <v>200</v>
      </c>
      <c r="D227" s="263">
        <v>0</v>
      </c>
      <c r="E227" s="263">
        <v>0</v>
      </c>
      <c r="F227" s="263">
        <v>0</v>
      </c>
      <c r="G227" s="392" t="s">
        <v>3419</v>
      </c>
      <c r="H227" s="45" t="s">
        <v>458</v>
      </c>
      <c r="I227" s="47"/>
      <c r="J227" s="47"/>
      <c r="K227" s="227">
        <f t="shared" si="6"/>
        <v>0</v>
      </c>
      <c r="L227" s="227">
        <v>0</v>
      </c>
      <c r="M227" s="227"/>
      <c r="N227" s="227">
        <f t="shared" si="7"/>
        <v>0</v>
      </c>
      <c r="O227" s="227">
        <v>0</v>
      </c>
      <c r="P227" s="227"/>
    </row>
    <row r="228" spans="1:16">
      <c r="A228" s="424">
        <v>680</v>
      </c>
      <c r="B228" s="264">
        <v>300</v>
      </c>
      <c r="C228" s="263">
        <v>900</v>
      </c>
      <c r="D228" s="263">
        <v>0</v>
      </c>
      <c r="E228" s="263">
        <v>0</v>
      </c>
      <c r="F228" s="263">
        <v>0</v>
      </c>
      <c r="G228" s="392" t="s">
        <v>3420</v>
      </c>
      <c r="H228" s="45" t="s">
        <v>455</v>
      </c>
      <c r="I228" s="47"/>
      <c r="J228" s="47"/>
      <c r="K228" s="227">
        <f t="shared" si="6"/>
        <v>125000</v>
      </c>
      <c r="L228" s="227">
        <v>125000</v>
      </c>
      <c r="M228" s="227"/>
      <c r="N228" s="227">
        <f t="shared" si="7"/>
        <v>125000</v>
      </c>
      <c r="O228" s="227">
        <v>125000</v>
      </c>
      <c r="P228" s="227"/>
    </row>
    <row r="229" spans="1:16">
      <c r="A229" s="261">
        <v>690</v>
      </c>
      <c r="B229" s="262">
        <v>0</v>
      </c>
      <c r="C229" s="262">
        <v>0</v>
      </c>
      <c r="D229" s="262">
        <v>0</v>
      </c>
      <c r="E229" s="262">
        <v>0</v>
      </c>
      <c r="F229" s="262">
        <v>0</v>
      </c>
      <c r="G229" s="390">
        <v>690</v>
      </c>
      <c r="H229" s="41" t="s">
        <v>459</v>
      </c>
      <c r="I229" s="42" t="s">
        <v>460</v>
      </c>
      <c r="J229" s="42"/>
      <c r="K229" s="229"/>
      <c r="L229" s="229">
        <v>0</v>
      </c>
      <c r="M229" s="229"/>
      <c r="N229" s="229"/>
      <c r="O229" s="229">
        <v>0</v>
      </c>
      <c r="P229" s="229"/>
    </row>
    <row r="230" spans="1:16">
      <c r="A230" s="426">
        <v>690</v>
      </c>
      <c r="B230" s="263">
        <v>100</v>
      </c>
      <c r="C230" s="263">
        <v>0</v>
      </c>
      <c r="D230" s="263">
        <v>0</v>
      </c>
      <c r="E230" s="263">
        <v>0</v>
      </c>
      <c r="F230" s="263">
        <v>0</v>
      </c>
      <c r="G230" s="392" t="s">
        <v>3421</v>
      </c>
      <c r="H230" s="45" t="s">
        <v>461</v>
      </c>
      <c r="I230" s="47" t="s">
        <v>462</v>
      </c>
      <c r="J230" s="47"/>
      <c r="K230" s="227">
        <f t="shared" si="6"/>
        <v>0</v>
      </c>
      <c r="L230" s="227">
        <v>0</v>
      </c>
      <c r="M230" s="227"/>
      <c r="N230" s="227">
        <f t="shared" si="7"/>
        <v>0</v>
      </c>
      <c r="O230" s="227">
        <v>0</v>
      </c>
      <c r="P230" s="227"/>
    </row>
    <row r="231" spans="1:16">
      <c r="A231" s="426">
        <v>690</v>
      </c>
      <c r="B231" s="263">
        <v>200</v>
      </c>
      <c r="C231" s="263">
        <v>0</v>
      </c>
      <c r="D231" s="263">
        <v>0</v>
      </c>
      <c r="E231" s="263">
        <v>0</v>
      </c>
      <c r="F231" s="263">
        <v>0</v>
      </c>
      <c r="G231" s="394" t="s">
        <v>3422</v>
      </c>
      <c r="H231" s="43" t="s">
        <v>463</v>
      </c>
      <c r="I231" s="47" t="s">
        <v>464</v>
      </c>
      <c r="J231" s="47"/>
      <c r="K231" s="446"/>
      <c r="L231" s="446">
        <v>0</v>
      </c>
      <c r="M231" s="446"/>
      <c r="N231" s="446"/>
      <c r="O231" s="446">
        <v>0</v>
      </c>
      <c r="P231" s="446"/>
    </row>
    <row r="232" spans="1:16">
      <c r="A232" s="426">
        <v>690</v>
      </c>
      <c r="B232" s="263">
        <v>200</v>
      </c>
      <c r="C232" s="263">
        <v>100</v>
      </c>
      <c r="D232" s="263">
        <v>0</v>
      </c>
      <c r="E232" s="263">
        <v>0</v>
      </c>
      <c r="F232" s="263">
        <v>0</v>
      </c>
      <c r="G232" s="392" t="s">
        <v>3423</v>
      </c>
      <c r="H232" s="49" t="s">
        <v>465</v>
      </c>
      <c r="I232" s="47"/>
      <c r="J232" s="47"/>
      <c r="K232" s="227">
        <f t="shared" si="6"/>
        <v>0</v>
      </c>
      <c r="L232" s="227">
        <v>0</v>
      </c>
      <c r="M232" s="227"/>
      <c r="N232" s="227">
        <f t="shared" si="7"/>
        <v>0</v>
      </c>
      <c r="O232" s="227">
        <v>0</v>
      </c>
      <c r="P232" s="227"/>
    </row>
    <row r="233" spans="1:16">
      <c r="A233" s="426">
        <v>690</v>
      </c>
      <c r="B233" s="263">
        <v>200</v>
      </c>
      <c r="C233" s="268">
        <v>200</v>
      </c>
      <c r="D233" s="268">
        <v>0</v>
      </c>
      <c r="E233" s="268">
        <v>0</v>
      </c>
      <c r="F233" s="268">
        <v>0</v>
      </c>
      <c r="G233" s="397" t="s">
        <v>3424</v>
      </c>
      <c r="H233" s="50" t="s">
        <v>466</v>
      </c>
      <c r="I233" s="47"/>
      <c r="J233" s="47"/>
      <c r="K233" s="227">
        <f t="shared" si="6"/>
        <v>0</v>
      </c>
      <c r="L233" s="227">
        <v>0</v>
      </c>
      <c r="M233" s="227"/>
      <c r="N233" s="227">
        <f t="shared" si="7"/>
        <v>108.9</v>
      </c>
      <c r="O233" s="227">
        <v>108.9</v>
      </c>
      <c r="P233" s="227"/>
    </row>
    <row r="234" spans="1:16">
      <c r="A234" s="426">
        <v>690</v>
      </c>
      <c r="B234" s="263">
        <v>300</v>
      </c>
      <c r="C234" s="263">
        <v>0</v>
      </c>
      <c r="D234" s="263">
        <v>0</v>
      </c>
      <c r="E234" s="263">
        <v>0</v>
      </c>
      <c r="F234" s="263">
        <v>0</v>
      </c>
      <c r="G234" s="394" t="s">
        <v>3425</v>
      </c>
      <c r="H234" s="43" t="s">
        <v>467</v>
      </c>
      <c r="I234" s="47" t="s">
        <v>468</v>
      </c>
      <c r="J234" s="47"/>
      <c r="K234" s="446"/>
      <c r="L234" s="446">
        <v>0</v>
      </c>
      <c r="M234" s="446"/>
      <c r="N234" s="446"/>
      <c r="O234" s="446">
        <v>0</v>
      </c>
      <c r="P234" s="446"/>
    </row>
    <row r="235" spans="1:16">
      <c r="A235" s="426">
        <v>690</v>
      </c>
      <c r="B235" s="263">
        <v>300</v>
      </c>
      <c r="C235" s="263">
        <v>100</v>
      </c>
      <c r="D235" s="263">
        <v>0</v>
      </c>
      <c r="E235" s="263">
        <v>0</v>
      </c>
      <c r="F235" s="263">
        <v>0</v>
      </c>
      <c r="G235" s="392" t="s">
        <v>3426</v>
      </c>
      <c r="H235" s="49" t="s">
        <v>469</v>
      </c>
      <c r="I235" s="47"/>
      <c r="J235" s="47"/>
      <c r="K235" s="227">
        <f t="shared" si="6"/>
        <v>0</v>
      </c>
      <c r="L235" s="227">
        <v>0</v>
      </c>
      <c r="M235" s="227"/>
      <c r="N235" s="227">
        <f t="shared" si="7"/>
        <v>0</v>
      </c>
      <c r="O235" s="227">
        <v>0</v>
      </c>
      <c r="P235" s="227"/>
    </row>
    <row r="236" spans="1:16">
      <c r="A236" s="426">
        <v>690</v>
      </c>
      <c r="B236" s="263">
        <v>300</v>
      </c>
      <c r="C236" s="263">
        <v>200</v>
      </c>
      <c r="D236" s="263">
        <v>0</v>
      </c>
      <c r="E236" s="263">
        <v>0</v>
      </c>
      <c r="F236" s="263">
        <v>0</v>
      </c>
      <c r="G236" s="392" t="s">
        <v>3427</v>
      </c>
      <c r="H236" s="49" t="s">
        <v>470</v>
      </c>
      <c r="I236" s="47"/>
      <c r="J236" s="47"/>
      <c r="K236" s="227">
        <f t="shared" si="6"/>
        <v>0</v>
      </c>
      <c r="L236" s="227">
        <v>0</v>
      </c>
      <c r="M236" s="227"/>
      <c r="N236" s="227">
        <f t="shared" si="7"/>
        <v>91.77</v>
      </c>
      <c r="O236" s="227">
        <v>91.77</v>
      </c>
      <c r="P236" s="227"/>
    </row>
    <row r="237" spans="1:16">
      <c r="A237" s="427">
        <v>690</v>
      </c>
      <c r="B237" s="428">
        <v>300</v>
      </c>
      <c r="C237" s="268">
        <v>900</v>
      </c>
      <c r="D237" s="268">
        <v>0</v>
      </c>
      <c r="E237" s="268">
        <v>0</v>
      </c>
      <c r="F237" s="268">
        <v>0</v>
      </c>
      <c r="G237" s="397" t="s">
        <v>3428</v>
      </c>
      <c r="H237" s="50" t="s">
        <v>467</v>
      </c>
      <c r="I237" s="47"/>
      <c r="J237" s="47"/>
      <c r="K237" s="227">
        <f t="shared" si="6"/>
        <v>0</v>
      </c>
      <c r="L237" s="227">
        <v>0</v>
      </c>
      <c r="M237" s="227"/>
      <c r="N237" s="227">
        <f t="shared" si="7"/>
        <v>0</v>
      </c>
      <c r="O237" s="227">
        <v>0</v>
      </c>
      <c r="P237" s="227"/>
    </row>
    <row r="238" spans="1:16">
      <c r="A238" s="269">
        <v>700</v>
      </c>
      <c r="B238" s="270">
        <v>0</v>
      </c>
      <c r="C238" s="270">
        <v>0</v>
      </c>
      <c r="D238" s="270">
        <v>0</v>
      </c>
      <c r="E238" s="270">
        <v>0</v>
      </c>
      <c r="F238" s="270">
        <v>0</v>
      </c>
      <c r="G238" s="398">
        <v>700</v>
      </c>
      <c r="H238" s="41" t="s">
        <v>471</v>
      </c>
      <c r="I238" s="42" t="s">
        <v>472</v>
      </c>
      <c r="J238" s="42"/>
      <c r="K238" s="229"/>
      <c r="L238" s="229">
        <v>0</v>
      </c>
      <c r="M238" s="229"/>
      <c r="N238" s="229"/>
      <c r="O238" s="229">
        <v>0</v>
      </c>
      <c r="P238" s="229"/>
    </row>
    <row r="239" spans="1:16">
      <c r="A239" s="426">
        <v>700</v>
      </c>
      <c r="B239" s="263">
        <v>100</v>
      </c>
      <c r="C239" s="263">
        <v>0</v>
      </c>
      <c r="D239" s="263">
        <v>0</v>
      </c>
      <c r="E239" s="263">
        <v>0</v>
      </c>
      <c r="F239" s="263">
        <v>0</v>
      </c>
      <c r="G239" s="392" t="s">
        <v>3429</v>
      </c>
      <c r="H239" s="45" t="s">
        <v>473</v>
      </c>
      <c r="I239" s="47" t="s">
        <v>474</v>
      </c>
      <c r="J239" s="47"/>
      <c r="K239" s="227">
        <f t="shared" si="6"/>
        <v>0</v>
      </c>
      <c r="L239" s="227">
        <v>0</v>
      </c>
      <c r="M239" s="227"/>
      <c r="N239" s="227">
        <f t="shared" si="7"/>
        <v>0</v>
      </c>
      <c r="O239" s="227">
        <v>0</v>
      </c>
      <c r="P239" s="227"/>
    </row>
    <row r="240" spans="1:16" ht="25.5">
      <c r="A240" s="426">
        <v>700</v>
      </c>
      <c r="B240" s="263">
        <v>200</v>
      </c>
      <c r="C240" s="263">
        <v>0</v>
      </c>
      <c r="D240" s="263">
        <v>0</v>
      </c>
      <c r="E240" s="263">
        <v>0</v>
      </c>
      <c r="F240" s="263">
        <v>0</v>
      </c>
      <c r="G240" s="392" t="s">
        <v>3430</v>
      </c>
      <c r="H240" s="45" t="s">
        <v>475</v>
      </c>
      <c r="I240" s="47" t="s">
        <v>476</v>
      </c>
      <c r="J240" s="47"/>
      <c r="K240" s="227">
        <f t="shared" si="6"/>
        <v>0</v>
      </c>
      <c r="L240" s="227">
        <v>0</v>
      </c>
      <c r="M240" s="227"/>
      <c r="N240" s="227">
        <f t="shared" si="7"/>
        <v>0</v>
      </c>
      <c r="O240" s="227">
        <v>0</v>
      </c>
      <c r="P240" s="227"/>
    </row>
    <row r="241" spans="1:196" ht="25.5">
      <c r="A241" s="426">
        <v>700</v>
      </c>
      <c r="B241" s="263">
        <v>300</v>
      </c>
      <c r="C241" s="263">
        <v>0</v>
      </c>
      <c r="D241" s="263">
        <v>0</v>
      </c>
      <c r="E241" s="263">
        <v>0</v>
      </c>
      <c r="F241" s="263">
        <v>0</v>
      </c>
      <c r="G241" s="392" t="s">
        <v>3431</v>
      </c>
      <c r="H241" s="45" t="s">
        <v>477</v>
      </c>
      <c r="I241" s="47" t="s">
        <v>478</v>
      </c>
      <c r="J241" s="47"/>
      <c r="K241" s="227">
        <f t="shared" si="6"/>
        <v>0</v>
      </c>
      <c r="L241" s="227">
        <v>0</v>
      </c>
      <c r="M241" s="227"/>
      <c r="N241" s="227">
        <f t="shared" si="7"/>
        <v>0</v>
      </c>
      <c r="O241" s="227">
        <v>0</v>
      </c>
      <c r="P241" s="227"/>
    </row>
    <row r="242" spans="1:196">
      <c r="A242" s="426">
        <v>700</v>
      </c>
      <c r="B242" s="263">
        <v>400</v>
      </c>
      <c r="C242" s="263">
        <v>0</v>
      </c>
      <c r="D242" s="263">
        <v>0</v>
      </c>
      <c r="E242" s="263">
        <v>0</v>
      </c>
      <c r="F242" s="263">
        <v>0</v>
      </c>
      <c r="G242" s="392" t="s">
        <v>3432</v>
      </c>
      <c r="H242" s="45" t="s">
        <v>479</v>
      </c>
      <c r="I242" s="47" t="s">
        <v>480</v>
      </c>
      <c r="J242" s="47"/>
      <c r="K242" s="227">
        <f t="shared" si="6"/>
        <v>0</v>
      </c>
      <c r="L242" s="227">
        <v>0</v>
      </c>
      <c r="M242" s="227"/>
      <c r="N242" s="227">
        <f t="shared" si="7"/>
        <v>0</v>
      </c>
      <c r="O242" s="227">
        <v>0</v>
      </c>
      <c r="P242" s="227"/>
    </row>
    <row r="243" spans="1:196">
      <c r="A243" s="426">
        <v>700</v>
      </c>
      <c r="B243" s="263">
        <v>500</v>
      </c>
      <c r="C243" s="263">
        <v>0</v>
      </c>
      <c r="D243" s="263">
        <v>0</v>
      </c>
      <c r="E243" s="263">
        <v>0</v>
      </c>
      <c r="F243" s="263">
        <v>0</v>
      </c>
      <c r="G243" s="392" t="s">
        <v>3433</v>
      </c>
      <c r="H243" s="45" t="s">
        <v>481</v>
      </c>
      <c r="I243" s="47" t="s">
        <v>482</v>
      </c>
      <c r="J243" s="47"/>
      <c r="K243" s="227">
        <f t="shared" si="6"/>
        <v>0</v>
      </c>
      <c r="L243" s="227">
        <v>0</v>
      </c>
      <c r="M243" s="227"/>
      <c r="N243" s="227">
        <f t="shared" si="7"/>
        <v>0</v>
      </c>
      <c r="O243" s="227">
        <v>0</v>
      </c>
      <c r="P243" s="227"/>
    </row>
    <row r="244" spans="1:196" ht="25.5">
      <c r="A244" s="266">
        <v>710</v>
      </c>
      <c r="B244" s="267">
        <v>0</v>
      </c>
      <c r="C244" s="267">
        <v>0</v>
      </c>
      <c r="D244" s="267">
        <v>0</v>
      </c>
      <c r="E244" s="267">
        <v>0</v>
      </c>
      <c r="F244" s="267">
        <v>0</v>
      </c>
      <c r="G244" s="395" t="s">
        <v>3434</v>
      </c>
      <c r="H244" s="54" t="s">
        <v>483</v>
      </c>
      <c r="I244" s="157" t="s">
        <v>484</v>
      </c>
      <c r="J244" s="157"/>
      <c r="K244" s="233">
        <f t="shared" si="6"/>
        <v>0</v>
      </c>
      <c r="L244" s="233">
        <v>0</v>
      </c>
      <c r="M244" s="233"/>
      <c r="N244" s="233">
        <f t="shared" si="7"/>
        <v>0</v>
      </c>
      <c r="O244" s="233">
        <v>0</v>
      </c>
      <c r="P244" s="233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  <c r="FP244" s="40"/>
      <c r="FQ244" s="40"/>
      <c r="FR244" s="40"/>
      <c r="FS244" s="40"/>
      <c r="FT244" s="40"/>
      <c r="FU244" s="40"/>
      <c r="FV244" s="40"/>
      <c r="FW244" s="40"/>
      <c r="FX244" s="40"/>
      <c r="FY244" s="40"/>
      <c r="FZ244" s="40"/>
      <c r="GA244" s="40"/>
      <c r="GB244" s="40"/>
      <c r="GC244" s="40"/>
      <c r="GD244" s="40"/>
      <c r="GE244" s="40"/>
      <c r="GF244" s="40"/>
      <c r="GG244" s="40"/>
      <c r="GH244" s="40"/>
      <c r="GI244" s="40"/>
      <c r="GJ244" s="40"/>
      <c r="GK244" s="40"/>
      <c r="GL244" s="40"/>
      <c r="GM244" s="40"/>
      <c r="GN244" s="40"/>
    </row>
    <row r="245" spans="1:196">
      <c r="A245" s="261">
        <v>720</v>
      </c>
      <c r="B245" s="262">
        <v>0</v>
      </c>
      <c r="C245" s="262">
        <v>0</v>
      </c>
      <c r="D245" s="262">
        <v>0</v>
      </c>
      <c r="E245" s="262">
        <v>0</v>
      </c>
      <c r="F245" s="262">
        <v>0</v>
      </c>
      <c r="G245" s="390">
        <v>720</v>
      </c>
      <c r="H245" s="41" t="s">
        <v>99</v>
      </c>
      <c r="I245" s="42" t="s">
        <v>485</v>
      </c>
      <c r="J245" s="42"/>
      <c r="K245" s="229"/>
      <c r="L245" s="229">
        <v>0</v>
      </c>
      <c r="M245" s="229"/>
      <c r="N245" s="229"/>
      <c r="O245" s="229">
        <v>0</v>
      </c>
      <c r="P245" s="229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  <c r="FP245" s="40"/>
      <c r="FQ245" s="40"/>
      <c r="FR245" s="40"/>
      <c r="FS245" s="40"/>
      <c r="FT245" s="40"/>
      <c r="FU245" s="40"/>
      <c r="FV245" s="40"/>
      <c r="FW245" s="40"/>
      <c r="FX245" s="40"/>
      <c r="FY245" s="40"/>
      <c r="FZ245" s="40"/>
      <c r="GA245" s="40"/>
      <c r="GB245" s="40"/>
      <c r="GC245" s="40"/>
      <c r="GD245" s="40"/>
      <c r="GE245" s="40"/>
      <c r="GF245" s="40"/>
      <c r="GG245" s="40"/>
      <c r="GH245" s="40"/>
      <c r="GI245" s="40"/>
      <c r="GJ245" s="40"/>
      <c r="GK245" s="40"/>
      <c r="GL245" s="40"/>
      <c r="GM245" s="40"/>
      <c r="GN245" s="40"/>
    </row>
    <row r="246" spans="1:196">
      <c r="A246" s="426">
        <v>720</v>
      </c>
      <c r="B246" s="263">
        <v>100</v>
      </c>
      <c r="C246" s="263">
        <v>0</v>
      </c>
      <c r="D246" s="263">
        <v>0</v>
      </c>
      <c r="E246" s="263">
        <v>0</v>
      </c>
      <c r="F246" s="263">
        <v>0</v>
      </c>
      <c r="G246" s="392" t="s">
        <v>3435</v>
      </c>
      <c r="H246" s="45" t="s">
        <v>486</v>
      </c>
      <c r="I246" s="47" t="s">
        <v>487</v>
      </c>
      <c r="J246" s="47"/>
      <c r="K246" s="227">
        <f t="shared" si="6"/>
        <v>0</v>
      </c>
      <c r="L246" s="227">
        <v>0</v>
      </c>
      <c r="M246" s="227"/>
      <c r="N246" s="227">
        <f t="shared" si="7"/>
        <v>0</v>
      </c>
      <c r="O246" s="227">
        <v>0</v>
      </c>
      <c r="P246" s="227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  <c r="FP246" s="40"/>
      <c r="FQ246" s="40"/>
      <c r="FR246" s="40"/>
      <c r="FS246" s="40"/>
      <c r="FT246" s="40"/>
      <c r="FU246" s="40"/>
      <c r="FV246" s="40"/>
      <c r="FW246" s="40"/>
      <c r="FX246" s="40"/>
      <c r="FY246" s="40"/>
      <c r="FZ246" s="40"/>
      <c r="GA246" s="40"/>
      <c r="GB246" s="40"/>
      <c r="GC246" s="40"/>
      <c r="GD246" s="40"/>
      <c r="GE246" s="40"/>
      <c r="GF246" s="40"/>
      <c r="GG246" s="40"/>
      <c r="GH246" s="40"/>
      <c r="GI246" s="40"/>
      <c r="GJ246" s="40"/>
      <c r="GK246" s="40"/>
      <c r="GL246" s="40"/>
      <c r="GM246" s="40"/>
      <c r="GN246" s="40"/>
    </row>
    <row r="247" spans="1:196">
      <c r="A247" s="426">
        <v>720</v>
      </c>
      <c r="B247" s="263">
        <v>200</v>
      </c>
      <c r="C247" s="263">
        <v>0</v>
      </c>
      <c r="D247" s="263">
        <v>0</v>
      </c>
      <c r="E247" s="263">
        <v>0</v>
      </c>
      <c r="F247" s="263">
        <v>0</v>
      </c>
      <c r="G247" s="394" t="s">
        <v>3436</v>
      </c>
      <c r="H247" s="43" t="s">
        <v>488</v>
      </c>
      <c r="I247" s="47" t="s">
        <v>489</v>
      </c>
      <c r="J247" s="47"/>
      <c r="K247" s="446"/>
      <c r="L247" s="446">
        <v>0</v>
      </c>
      <c r="M247" s="446"/>
      <c r="N247" s="446"/>
      <c r="O247" s="446">
        <v>0</v>
      </c>
      <c r="P247" s="446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  <c r="FP247" s="40"/>
      <c r="FQ247" s="40"/>
      <c r="FR247" s="40"/>
      <c r="FS247" s="40"/>
      <c r="FT247" s="40"/>
      <c r="FU247" s="40"/>
      <c r="FV247" s="40"/>
      <c r="FW247" s="40"/>
      <c r="FX247" s="40"/>
      <c r="FY247" s="40"/>
      <c r="FZ247" s="40"/>
      <c r="GA247" s="40"/>
      <c r="GB247" s="40"/>
      <c r="GC247" s="40"/>
      <c r="GD247" s="40"/>
      <c r="GE247" s="40"/>
      <c r="GF247" s="40"/>
      <c r="GG247" s="40"/>
      <c r="GH247" s="40"/>
      <c r="GI247" s="40"/>
      <c r="GJ247" s="40"/>
      <c r="GK247" s="40"/>
      <c r="GL247" s="40"/>
      <c r="GM247" s="40"/>
      <c r="GN247" s="40"/>
    </row>
    <row r="248" spans="1:196">
      <c r="A248" s="426">
        <v>720</v>
      </c>
      <c r="B248" s="263">
        <v>200</v>
      </c>
      <c r="C248" s="263">
        <v>100</v>
      </c>
      <c r="D248" s="263">
        <v>0</v>
      </c>
      <c r="E248" s="263">
        <v>0</v>
      </c>
      <c r="F248" s="263">
        <v>0</v>
      </c>
      <c r="G248" s="394" t="s">
        <v>3437</v>
      </c>
      <c r="H248" s="43" t="s">
        <v>490</v>
      </c>
      <c r="I248" s="47" t="s">
        <v>491</v>
      </c>
      <c r="J248" s="47"/>
      <c r="K248" s="227">
        <f t="shared" si="6"/>
        <v>0</v>
      </c>
      <c r="L248" s="227">
        <v>0</v>
      </c>
      <c r="M248" s="227"/>
      <c r="N248" s="227">
        <f t="shared" si="7"/>
        <v>38721.15</v>
      </c>
      <c r="O248" s="227">
        <v>38721.15</v>
      </c>
      <c r="P248" s="227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  <c r="FP248" s="40"/>
      <c r="FQ248" s="40"/>
      <c r="FR248" s="40"/>
      <c r="FS248" s="40"/>
      <c r="FT248" s="40"/>
      <c r="FU248" s="40"/>
      <c r="FV248" s="40"/>
      <c r="FW248" s="40"/>
      <c r="FX248" s="40"/>
      <c r="FY248" s="40"/>
      <c r="FZ248" s="40"/>
      <c r="GA248" s="40"/>
      <c r="GB248" s="40"/>
      <c r="GC248" s="40"/>
      <c r="GD248" s="40"/>
      <c r="GE248" s="40"/>
      <c r="GF248" s="40"/>
      <c r="GG248" s="40"/>
      <c r="GH248" s="40"/>
      <c r="GI248" s="40"/>
      <c r="GJ248" s="40"/>
      <c r="GK248" s="40"/>
      <c r="GL248" s="40"/>
      <c r="GM248" s="40"/>
      <c r="GN248" s="40"/>
    </row>
    <row r="249" spans="1:196">
      <c r="A249" s="426">
        <v>720</v>
      </c>
      <c r="B249" s="263">
        <v>200</v>
      </c>
      <c r="C249" s="263">
        <v>200</v>
      </c>
      <c r="D249" s="263">
        <v>0</v>
      </c>
      <c r="E249" s="263">
        <v>0</v>
      </c>
      <c r="F249" s="263">
        <v>0</v>
      </c>
      <c r="G249" s="394" t="s">
        <v>3438</v>
      </c>
      <c r="H249" s="43" t="s">
        <v>492</v>
      </c>
      <c r="I249" s="47" t="s">
        <v>493</v>
      </c>
      <c r="J249" s="47"/>
      <c r="K249" s="446"/>
      <c r="L249" s="446">
        <v>0</v>
      </c>
      <c r="M249" s="446"/>
      <c r="N249" s="446"/>
      <c r="O249" s="446">
        <v>0</v>
      </c>
      <c r="P249" s="446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  <c r="GG249" s="40"/>
      <c r="GH249" s="40"/>
      <c r="GI249" s="40"/>
      <c r="GJ249" s="40"/>
      <c r="GK249" s="40"/>
      <c r="GL249" s="40"/>
      <c r="GM249" s="40"/>
      <c r="GN249" s="40"/>
    </row>
    <row r="250" spans="1:196">
      <c r="A250" s="426">
        <v>720</v>
      </c>
      <c r="B250" s="263">
        <v>200</v>
      </c>
      <c r="C250" s="263">
        <v>200</v>
      </c>
      <c r="D250" s="263">
        <v>50</v>
      </c>
      <c r="E250" s="263">
        <v>0</v>
      </c>
      <c r="F250" s="263">
        <v>0</v>
      </c>
      <c r="G250" s="394" t="s">
        <v>3439</v>
      </c>
      <c r="H250" s="45" t="s">
        <v>494</v>
      </c>
      <c r="I250" s="47" t="s">
        <v>495</v>
      </c>
      <c r="J250" s="47"/>
      <c r="K250" s="230">
        <f t="shared" si="6"/>
        <v>0</v>
      </c>
      <c r="L250" s="230">
        <v>0</v>
      </c>
      <c r="M250" s="230"/>
      <c r="N250" s="230">
        <f t="shared" si="7"/>
        <v>0</v>
      </c>
      <c r="O250" s="230">
        <v>0</v>
      </c>
      <c r="P250" s="23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  <c r="GG250" s="40"/>
      <c r="GH250" s="40"/>
      <c r="GI250" s="40"/>
      <c r="GJ250" s="40"/>
      <c r="GK250" s="40"/>
      <c r="GL250" s="40"/>
      <c r="GM250" s="40"/>
      <c r="GN250" s="40"/>
    </row>
    <row r="251" spans="1:196" ht="25.5">
      <c r="A251" s="426">
        <v>720</v>
      </c>
      <c r="B251" s="263">
        <v>200</v>
      </c>
      <c r="C251" s="263">
        <v>200</v>
      </c>
      <c r="D251" s="263">
        <v>100</v>
      </c>
      <c r="E251" s="263">
        <v>0</v>
      </c>
      <c r="F251" s="263">
        <v>0</v>
      </c>
      <c r="G251" s="392" t="s">
        <v>3440</v>
      </c>
      <c r="H251" s="45" t="s">
        <v>496</v>
      </c>
      <c r="I251" s="47" t="s">
        <v>497</v>
      </c>
      <c r="J251" s="47" t="s">
        <v>1532</v>
      </c>
      <c r="K251" s="227">
        <f t="shared" si="6"/>
        <v>0</v>
      </c>
      <c r="L251" s="227">
        <v>0</v>
      </c>
      <c r="M251" s="227"/>
      <c r="N251" s="227">
        <f t="shared" si="7"/>
        <v>314560.67000000004</v>
      </c>
      <c r="O251" s="227">
        <v>314560.67000000004</v>
      </c>
      <c r="P251" s="227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  <c r="FP251" s="40"/>
      <c r="FQ251" s="40"/>
      <c r="FR251" s="40"/>
      <c r="FS251" s="40"/>
      <c r="FT251" s="40"/>
      <c r="FU251" s="40"/>
      <c r="FV251" s="40"/>
      <c r="FW251" s="40"/>
      <c r="FX251" s="40"/>
      <c r="FY251" s="40"/>
      <c r="FZ251" s="40"/>
      <c r="GA251" s="40"/>
      <c r="GB251" s="40"/>
      <c r="GC251" s="40"/>
      <c r="GD251" s="40"/>
      <c r="GE251" s="40"/>
      <c r="GF251" s="40"/>
      <c r="GG251" s="40"/>
      <c r="GH251" s="40"/>
      <c r="GI251" s="40"/>
      <c r="GJ251" s="40"/>
      <c r="GK251" s="40"/>
      <c r="GL251" s="40"/>
      <c r="GM251" s="40"/>
      <c r="GN251" s="40"/>
    </row>
    <row r="252" spans="1:196">
      <c r="A252" s="426">
        <v>720</v>
      </c>
      <c r="B252" s="263">
        <v>200</v>
      </c>
      <c r="C252" s="263">
        <v>200</v>
      </c>
      <c r="D252" s="263">
        <v>200</v>
      </c>
      <c r="E252" s="263">
        <v>0</v>
      </c>
      <c r="F252" s="263">
        <v>0</v>
      </c>
      <c r="G252" s="394" t="s">
        <v>3441</v>
      </c>
      <c r="H252" s="43" t="s">
        <v>498</v>
      </c>
      <c r="I252" s="47" t="s">
        <v>499</v>
      </c>
      <c r="J252" s="47"/>
      <c r="K252" s="446"/>
      <c r="L252" s="446">
        <v>0</v>
      </c>
      <c r="M252" s="446"/>
      <c r="N252" s="446"/>
      <c r="O252" s="446">
        <v>0</v>
      </c>
      <c r="P252" s="446"/>
    </row>
    <row r="253" spans="1:196" ht="25.5">
      <c r="A253" s="426">
        <v>720</v>
      </c>
      <c r="B253" s="263">
        <v>200</v>
      </c>
      <c r="C253" s="263">
        <v>200</v>
      </c>
      <c r="D253" s="263">
        <v>200</v>
      </c>
      <c r="E253" s="263">
        <v>10</v>
      </c>
      <c r="F253" s="265">
        <v>0</v>
      </c>
      <c r="G253" s="392" t="s">
        <v>3442</v>
      </c>
      <c r="H253" s="45" t="s">
        <v>500</v>
      </c>
      <c r="I253" s="47" t="s">
        <v>501</v>
      </c>
      <c r="J253" s="47" t="s">
        <v>1577</v>
      </c>
      <c r="K253" s="227">
        <f t="shared" si="6"/>
        <v>0</v>
      </c>
      <c r="L253" s="227">
        <v>0</v>
      </c>
      <c r="M253" s="227"/>
      <c r="N253" s="227">
        <f t="shared" si="7"/>
        <v>0</v>
      </c>
      <c r="O253" s="227">
        <v>0</v>
      </c>
      <c r="P253" s="227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  <c r="FP253" s="40"/>
      <c r="FQ253" s="40"/>
      <c r="FR253" s="40"/>
      <c r="FS253" s="40"/>
      <c r="FT253" s="40"/>
      <c r="FU253" s="40"/>
      <c r="FV253" s="40"/>
      <c r="FW253" s="40"/>
      <c r="FX253" s="40"/>
      <c r="FY253" s="40"/>
      <c r="FZ253" s="40"/>
      <c r="GA253" s="40"/>
      <c r="GB253" s="40"/>
      <c r="GC253" s="40"/>
      <c r="GD253" s="40"/>
      <c r="GE253" s="40"/>
      <c r="GF253" s="40"/>
      <c r="GG253" s="40"/>
      <c r="GH253" s="40"/>
      <c r="GI253" s="40"/>
      <c r="GJ253" s="40"/>
      <c r="GK253" s="40"/>
      <c r="GL253" s="40"/>
      <c r="GM253" s="40"/>
      <c r="GN253" s="40"/>
    </row>
    <row r="254" spans="1:196">
      <c r="A254" s="426">
        <v>720</v>
      </c>
      <c r="B254" s="263">
        <v>200</v>
      </c>
      <c r="C254" s="263">
        <v>200</v>
      </c>
      <c r="D254" s="263">
        <v>200</v>
      </c>
      <c r="E254" s="263">
        <v>20</v>
      </c>
      <c r="F254" s="265">
        <v>0</v>
      </c>
      <c r="G254" s="392" t="s">
        <v>3443</v>
      </c>
      <c r="H254" s="45" t="s">
        <v>502</v>
      </c>
      <c r="I254" s="47" t="s">
        <v>503</v>
      </c>
      <c r="J254" s="47"/>
      <c r="K254" s="227">
        <f t="shared" si="6"/>
        <v>0</v>
      </c>
      <c r="L254" s="227">
        <v>0</v>
      </c>
      <c r="M254" s="227"/>
      <c r="N254" s="227">
        <f t="shared" si="7"/>
        <v>681.22000000000116</v>
      </c>
      <c r="O254" s="227">
        <v>681.22000000000116</v>
      </c>
      <c r="P254" s="227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  <c r="FP254" s="40"/>
      <c r="FQ254" s="40"/>
      <c r="FR254" s="40"/>
      <c r="FS254" s="40"/>
      <c r="FT254" s="40"/>
      <c r="FU254" s="40"/>
      <c r="FV254" s="40"/>
      <c r="FW254" s="40"/>
      <c r="FX254" s="40"/>
      <c r="FY254" s="40"/>
      <c r="FZ254" s="40"/>
      <c r="GA254" s="40"/>
      <c r="GB254" s="40"/>
      <c r="GC254" s="40"/>
      <c r="GD254" s="40"/>
      <c r="GE254" s="40"/>
      <c r="GF254" s="40"/>
      <c r="GG254" s="40"/>
      <c r="GH254" s="40"/>
      <c r="GI254" s="40"/>
      <c r="GJ254" s="40"/>
      <c r="GK254" s="40"/>
      <c r="GL254" s="40"/>
      <c r="GM254" s="40"/>
      <c r="GN254" s="40"/>
    </row>
    <row r="255" spans="1:196" ht="25.5">
      <c r="A255" s="426">
        <v>720</v>
      </c>
      <c r="B255" s="263">
        <v>200</v>
      </c>
      <c r="C255" s="263">
        <v>200</v>
      </c>
      <c r="D255" s="263">
        <v>200</v>
      </c>
      <c r="E255" s="263">
        <v>30</v>
      </c>
      <c r="F255" s="265">
        <v>0</v>
      </c>
      <c r="G255" s="392" t="s">
        <v>3444</v>
      </c>
      <c r="H255" s="45" t="s">
        <v>504</v>
      </c>
      <c r="I255" s="47" t="s">
        <v>505</v>
      </c>
      <c r="J255" s="47"/>
      <c r="K255" s="227">
        <f t="shared" si="6"/>
        <v>0</v>
      </c>
      <c r="L255" s="227">
        <v>0</v>
      </c>
      <c r="M255" s="227"/>
      <c r="N255" s="227">
        <f t="shared" si="7"/>
        <v>0</v>
      </c>
      <c r="O255" s="227">
        <v>0</v>
      </c>
      <c r="P255" s="227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  <c r="FP255" s="40"/>
      <c r="FQ255" s="40"/>
      <c r="FR255" s="40"/>
      <c r="FS255" s="40"/>
      <c r="FT255" s="40"/>
      <c r="FU255" s="40"/>
      <c r="FV255" s="40"/>
      <c r="FW255" s="40"/>
      <c r="FX255" s="40"/>
      <c r="FY255" s="40"/>
      <c r="FZ255" s="40"/>
      <c r="GA255" s="40"/>
      <c r="GB255" s="40"/>
      <c r="GC255" s="40"/>
      <c r="GD255" s="40"/>
      <c r="GE255" s="40"/>
      <c r="GF255" s="40"/>
      <c r="GG255" s="40"/>
      <c r="GH255" s="40"/>
      <c r="GI255" s="40"/>
      <c r="GJ255" s="40"/>
      <c r="GK255" s="40"/>
      <c r="GL255" s="40"/>
      <c r="GM255" s="40"/>
      <c r="GN255" s="40"/>
    </row>
    <row r="256" spans="1:196" ht="25.5">
      <c r="A256" s="426">
        <v>720</v>
      </c>
      <c r="B256" s="263">
        <v>200</v>
      </c>
      <c r="C256" s="263">
        <v>200</v>
      </c>
      <c r="D256" s="263">
        <v>200</v>
      </c>
      <c r="E256" s="263">
        <v>40</v>
      </c>
      <c r="F256" s="265">
        <v>0</v>
      </c>
      <c r="G256" s="392" t="s">
        <v>3445</v>
      </c>
      <c r="H256" s="45" t="s">
        <v>506</v>
      </c>
      <c r="I256" s="47" t="s">
        <v>507</v>
      </c>
      <c r="J256" s="47"/>
      <c r="K256" s="227">
        <f t="shared" si="6"/>
        <v>0</v>
      </c>
      <c r="L256" s="227">
        <v>0</v>
      </c>
      <c r="M256" s="227"/>
      <c r="N256" s="227">
        <f t="shared" si="7"/>
        <v>0</v>
      </c>
      <c r="O256" s="227">
        <v>0</v>
      </c>
      <c r="P256" s="227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  <c r="FP256" s="40"/>
      <c r="FQ256" s="40"/>
      <c r="FR256" s="40"/>
      <c r="FS256" s="40"/>
      <c r="FT256" s="40"/>
      <c r="FU256" s="40"/>
      <c r="FV256" s="40"/>
      <c r="FW256" s="40"/>
      <c r="FX256" s="40"/>
      <c r="FY256" s="40"/>
      <c r="FZ256" s="40"/>
      <c r="GA256" s="40"/>
      <c r="GB256" s="40"/>
      <c r="GC256" s="40"/>
      <c r="GD256" s="40"/>
      <c r="GE256" s="40"/>
      <c r="GF256" s="40"/>
      <c r="GG256" s="40"/>
      <c r="GH256" s="40"/>
      <c r="GI256" s="40"/>
      <c r="GJ256" s="40"/>
      <c r="GK256" s="40"/>
      <c r="GL256" s="40"/>
      <c r="GM256" s="40"/>
      <c r="GN256" s="40"/>
    </row>
    <row r="257" spans="1:196" ht="25.5">
      <c r="A257" s="426">
        <v>720</v>
      </c>
      <c r="B257" s="263">
        <v>200</v>
      </c>
      <c r="C257" s="263">
        <v>200</v>
      </c>
      <c r="D257" s="263">
        <v>200</v>
      </c>
      <c r="E257" s="263">
        <v>50</v>
      </c>
      <c r="F257" s="265">
        <v>0</v>
      </c>
      <c r="G257" s="392" t="s">
        <v>3446</v>
      </c>
      <c r="H257" s="45" t="s">
        <v>508</v>
      </c>
      <c r="I257" s="47" t="s">
        <v>509</v>
      </c>
      <c r="J257" s="47"/>
      <c r="K257" s="227">
        <f t="shared" si="6"/>
        <v>0</v>
      </c>
      <c r="L257" s="227">
        <v>0</v>
      </c>
      <c r="M257" s="227"/>
      <c r="N257" s="227">
        <f t="shared" si="7"/>
        <v>0</v>
      </c>
      <c r="O257" s="227">
        <v>0</v>
      </c>
      <c r="P257" s="227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  <c r="GG257" s="40"/>
      <c r="GH257" s="40"/>
      <c r="GI257" s="40"/>
      <c r="GJ257" s="40"/>
      <c r="GK257" s="40"/>
      <c r="GL257" s="40"/>
      <c r="GM257" s="40"/>
      <c r="GN257" s="40"/>
    </row>
    <row r="258" spans="1:196" ht="25.5">
      <c r="A258" s="426">
        <v>720</v>
      </c>
      <c r="B258" s="263">
        <v>200</v>
      </c>
      <c r="C258" s="263">
        <v>200</v>
      </c>
      <c r="D258" s="263">
        <v>200</v>
      </c>
      <c r="E258" s="263">
        <v>60</v>
      </c>
      <c r="F258" s="265">
        <v>0</v>
      </c>
      <c r="G258" s="392" t="s">
        <v>3447</v>
      </c>
      <c r="H258" s="45" t="s">
        <v>510</v>
      </c>
      <c r="I258" s="47" t="s">
        <v>511</v>
      </c>
      <c r="J258" s="47"/>
      <c r="K258" s="227">
        <f t="shared" si="6"/>
        <v>0</v>
      </c>
      <c r="L258" s="227">
        <v>0</v>
      </c>
      <c r="M258" s="227"/>
      <c r="N258" s="227">
        <f t="shared" si="7"/>
        <v>0</v>
      </c>
      <c r="O258" s="227">
        <v>0</v>
      </c>
      <c r="P258" s="227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  <c r="GG258" s="40"/>
      <c r="GH258" s="40"/>
      <c r="GI258" s="40"/>
      <c r="GJ258" s="40"/>
      <c r="GK258" s="40"/>
      <c r="GL258" s="40"/>
      <c r="GM258" s="40"/>
      <c r="GN258" s="40"/>
    </row>
    <row r="259" spans="1:196">
      <c r="A259" s="426">
        <v>720</v>
      </c>
      <c r="B259" s="263">
        <v>200</v>
      </c>
      <c r="C259" s="263">
        <v>200</v>
      </c>
      <c r="D259" s="263">
        <v>200</v>
      </c>
      <c r="E259" s="263">
        <v>90</v>
      </c>
      <c r="F259" s="265">
        <v>0</v>
      </c>
      <c r="G259" s="392" t="s">
        <v>3448</v>
      </c>
      <c r="H259" s="45" t="s">
        <v>512</v>
      </c>
      <c r="I259" s="47" t="s">
        <v>513</v>
      </c>
      <c r="J259" s="47"/>
      <c r="K259" s="227">
        <f t="shared" si="6"/>
        <v>0</v>
      </c>
      <c r="L259" s="227">
        <v>0</v>
      </c>
      <c r="M259" s="227"/>
      <c r="N259" s="227">
        <f t="shared" si="7"/>
        <v>110746.4733</v>
      </c>
      <c r="O259" s="227">
        <v>110746.4733</v>
      </c>
      <c r="P259" s="227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  <c r="GG259" s="40"/>
      <c r="GH259" s="40"/>
      <c r="GI259" s="40"/>
      <c r="GJ259" s="40"/>
      <c r="GK259" s="40"/>
      <c r="GL259" s="40"/>
      <c r="GM259" s="40"/>
      <c r="GN259" s="40"/>
    </row>
    <row r="260" spans="1:196">
      <c r="A260" s="426">
        <v>720</v>
      </c>
      <c r="B260" s="263">
        <v>200</v>
      </c>
      <c r="C260" s="263">
        <v>300</v>
      </c>
      <c r="D260" s="263">
        <v>0</v>
      </c>
      <c r="E260" s="263">
        <v>0</v>
      </c>
      <c r="F260" s="265">
        <v>0</v>
      </c>
      <c r="G260" s="394" t="s">
        <v>3449</v>
      </c>
      <c r="H260" s="43" t="s">
        <v>514</v>
      </c>
      <c r="I260" s="47"/>
      <c r="J260" s="47"/>
      <c r="K260" s="446"/>
      <c r="L260" s="446">
        <v>0</v>
      </c>
      <c r="M260" s="446"/>
      <c r="N260" s="446"/>
      <c r="O260" s="446">
        <v>0</v>
      </c>
      <c r="P260" s="446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  <c r="GG260" s="40"/>
      <c r="GH260" s="40"/>
      <c r="GI260" s="40"/>
      <c r="GJ260" s="40"/>
      <c r="GK260" s="40"/>
      <c r="GL260" s="40"/>
      <c r="GM260" s="40"/>
      <c r="GN260" s="40"/>
    </row>
    <row r="261" spans="1:196" ht="25.5">
      <c r="A261" s="426">
        <v>720</v>
      </c>
      <c r="B261" s="263">
        <v>200</v>
      </c>
      <c r="C261" s="263">
        <v>300</v>
      </c>
      <c r="D261" s="263">
        <v>100</v>
      </c>
      <c r="E261" s="263">
        <v>0</v>
      </c>
      <c r="F261" s="263">
        <v>0</v>
      </c>
      <c r="G261" s="392" t="s">
        <v>3450</v>
      </c>
      <c r="H261" s="45" t="s">
        <v>515</v>
      </c>
      <c r="I261" s="47" t="s">
        <v>516</v>
      </c>
      <c r="J261" s="47" t="s">
        <v>1532</v>
      </c>
      <c r="K261" s="227">
        <f t="shared" si="6"/>
        <v>0</v>
      </c>
      <c r="L261" s="227">
        <v>0</v>
      </c>
      <c r="M261" s="227"/>
      <c r="N261" s="227">
        <f t="shared" si="7"/>
        <v>0</v>
      </c>
      <c r="O261" s="227">
        <v>0</v>
      </c>
      <c r="P261" s="227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  <c r="GG261" s="40"/>
      <c r="GH261" s="40"/>
      <c r="GI261" s="40"/>
      <c r="GJ261" s="40"/>
      <c r="GK261" s="40"/>
      <c r="GL261" s="40"/>
      <c r="GM261" s="40"/>
      <c r="GN261" s="40"/>
    </row>
    <row r="262" spans="1:196">
      <c r="A262" s="426">
        <v>720</v>
      </c>
      <c r="B262" s="263">
        <v>200</v>
      </c>
      <c r="C262" s="263">
        <v>300</v>
      </c>
      <c r="D262" s="263">
        <v>200</v>
      </c>
      <c r="E262" s="263">
        <v>0</v>
      </c>
      <c r="F262" s="263">
        <v>0</v>
      </c>
      <c r="G262" s="394" t="s">
        <v>3451</v>
      </c>
      <c r="H262" s="43" t="s">
        <v>517</v>
      </c>
      <c r="I262" s="47"/>
      <c r="J262" s="47"/>
      <c r="K262" s="446"/>
      <c r="L262" s="446">
        <v>0</v>
      </c>
      <c r="M262" s="446"/>
      <c r="N262" s="446"/>
      <c r="O262" s="446">
        <v>0</v>
      </c>
      <c r="P262" s="446"/>
    </row>
    <row r="263" spans="1:196" ht="25.5">
      <c r="A263" s="426">
        <v>720</v>
      </c>
      <c r="B263" s="263">
        <v>200</v>
      </c>
      <c r="C263" s="263">
        <v>300</v>
      </c>
      <c r="D263" s="263">
        <v>200</v>
      </c>
      <c r="E263" s="263">
        <v>10</v>
      </c>
      <c r="F263" s="263">
        <v>0</v>
      </c>
      <c r="G263" s="392" t="s">
        <v>3452</v>
      </c>
      <c r="H263" s="45" t="s">
        <v>518</v>
      </c>
      <c r="I263" s="47" t="s">
        <v>519</v>
      </c>
      <c r="J263" s="47" t="s">
        <v>1577</v>
      </c>
      <c r="K263" s="227">
        <f t="shared" ref="K263:K270" si="8">+L263+M263</f>
        <v>0</v>
      </c>
      <c r="L263" s="227">
        <v>0</v>
      </c>
      <c r="M263" s="227"/>
      <c r="N263" s="227">
        <f t="shared" ref="N263:N270" si="9">+O263+P263</f>
        <v>0</v>
      </c>
      <c r="O263" s="227">
        <v>0</v>
      </c>
      <c r="P263" s="227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  <c r="GG263" s="40"/>
      <c r="GH263" s="40"/>
      <c r="GI263" s="40"/>
      <c r="GJ263" s="40"/>
      <c r="GK263" s="40"/>
      <c r="GL263" s="40"/>
      <c r="GM263" s="40"/>
      <c r="GN263" s="40"/>
    </row>
    <row r="264" spans="1:196">
      <c r="A264" s="426">
        <v>720</v>
      </c>
      <c r="B264" s="263">
        <v>200</v>
      </c>
      <c r="C264" s="263">
        <v>300</v>
      </c>
      <c r="D264" s="263">
        <v>200</v>
      </c>
      <c r="E264" s="263">
        <v>20</v>
      </c>
      <c r="F264" s="263">
        <v>0</v>
      </c>
      <c r="G264" s="392" t="s">
        <v>3453</v>
      </c>
      <c r="H264" s="45" t="s">
        <v>520</v>
      </c>
      <c r="I264" s="47" t="s">
        <v>521</v>
      </c>
      <c r="J264" s="47"/>
      <c r="K264" s="227">
        <f t="shared" si="8"/>
        <v>0</v>
      </c>
      <c r="L264" s="227">
        <v>0</v>
      </c>
      <c r="M264" s="227"/>
      <c r="N264" s="227">
        <f t="shared" si="9"/>
        <v>349.74</v>
      </c>
      <c r="O264" s="227">
        <v>349.74</v>
      </c>
      <c r="P264" s="227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  <c r="GG264" s="40"/>
      <c r="GH264" s="40"/>
      <c r="GI264" s="40"/>
      <c r="GJ264" s="40"/>
      <c r="GK264" s="40"/>
      <c r="GL264" s="40"/>
      <c r="GM264" s="40"/>
      <c r="GN264" s="40"/>
    </row>
    <row r="265" spans="1:196" ht="25.5">
      <c r="A265" s="426">
        <v>720</v>
      </c>
      <c r="B265" s="263">
        <v>200</v>
      </c>
      <c r="C265" s="263">
        <v>300</v>
      </c>
      <c r="D265" s="263">
        <v>200</v>
      </c>
      <c r="E265" s="263">
        <v>30</v>
      </c>
      <c r="F265" s="263">
        <v>0</v>
      </c>
      <c r="G265" s="392" t="s">
        <v>3454</v>
      </c>
      <c r="H265" s="45" t="s">
        <v>522</v>
      </c>
      <c r="I265" s="47" t="s">
        <v>523</v>
      </c>
      <c r="J265" s="47"/>
      <c r="K265" s="227">
        <f t="shared" si="8"/>
        <v>0</v>
      </c>
      <c r="L265" s="227">
        <v>0</v>
      </c>
      <c r="M265" s="227"/>
      <c r="N265" s="227">
        <f t="shared" si="9"/>
        <v>0</v>
      </c>
      <c r="O265" s="227">
        <v>0</v>
      </c>
      <c r="P265" s="227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  <c r="GG265" s="40"/>
      <c r="GH265" s="40"/>
      <c r="GI265" s="40"/>
      <c r="GJ265" s="40"/>
      <c r="GK265" s="40"/>
      <c r="GL265" s="40"/>
      <c r="GM265" s="40"/>
      <c r="GN265" s="40"/>
    </row>
    <row r="266" spans="1:196" ht="25.5">
      <c r="A266" s="426">
        <v>720</v>
      </c>
      <c r="B266" s="263">
        <v>200</v>
      </c>
      <c r="C266" s="263">
        <v>300</v>
      </c>
      <c r="D266" s="263">
        <v>200</v>
      </c>
      <c r="E266" s="263">
        <v>40</v>
      </c>
      <c r="F266" s="263">
        <v>0</v>
      </c>
      <c r="G266" s="392" t="s">
        <v>3455</v>
      </c>
      <c r="H266" s="45" t="s">
        <v>524</v>
      </c>
      <c r="I266" s="47" t="s">
        <v>525</v>
      </c>
      <c r="J266" s="47"/>
      <c r="K266" s="227">
        <f t="shared" si="8"/>
        <v>0</v>
      </c>
      <c r="L266" s="227">
        <v>0</v>
      </c>
      <c r="M266" s="227"/>
      <c r="N266" s="227">
        <f t="shared" si="9"/>
        <v>0</v>
      </c>
      <c r="O266" s="227">
        <v>0</v>
      </c>
      <c r="P266" s="227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  <c r="GG266" s="40"/>
      <c r="GH266" s="40"/>
      <c r="GI266" s="40"/>
      <c r="GJ266" s="40"/>
      <c r="GK266" s="40"/>
      <c r="GL266" s="40"/>
      <c r="GM266" s="40"/>
      <c r="GN266" s="40"/>
    </row>
    <row r="267" spans="1:196" ht="25.5">
      <c r="A267" s="426">
        <v>720</v>
      </c>
      <c r="B267" s="263">
        <v>200</v>
      </c>
      <c r="C267" s="263">
        <v>300</v>
      </c>
      <c r="D267" s="263">
        <v>200</v>
      </c>
      <c r="E267" s="263">
        <v>50</v>
      </c>
      <c r="F267" s="263">
        <v>0</v>
      </c>
      <c r="G267" s="392" t="s">
        <v>3456</v>
      </c>
      <c r="H267" s="45" t="s">
        <v>526</v>
      </c>
      <c r="I267" s="47" t="s">
        <v>527</v>
      </c>
      <c r="J267" s="47"/>
      <c r="K267" s="227">
        <f t="shared" si="8"/>
        <v>0</v>
      </c>
      <c r="L267" s="227">
        <v>0</v>
      </c>
      <c r="M267" s="227"/>
      <c r="N267" s="227">
        <f t="shared" si="9"/>
        <v>0</v>
      </c>
      <c r="O267" s="227">
        <v>0</v>
      </c>
      <c r="P267" s="227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  <c r="GG267" s="40"/>
      <c r="GH267" s="40"/>
      <c r="GI267" s="40"/>
      <c r="GJ267" s="40"/>
      <c r="GK267" s="40"/>
      <c r="GL267" s="40"/>
      <c r="GM267" s="40"/>
      <c r="GN267" s="40"/>
    </row>
    <row r="268" spans="1:196" ht="25.5">
      <c r="A268" s="426">
        <v>720</v>
      </c>
      <c r="B268" s="263">
        <v>200</v>
      </c>
      <c r="C268" s="263">
        <v>300</v>
      </c>
      <c r="D268" s="263">
        <v>200</v>
      </c>
      <c r="E268" s="263">
        <v>60</v>
      </c>
      <c r="F268" s="263">
        <v>0</v>
      </c>
      <c r="G268" s="392" t="s">
        <v>3457</v>
      </c>
      <c r="H268" s="45" t="s">
        <v>528</v>
      </c>
      <c r="I268" s="47" t="s">
        <v>529</v>
      </c>
      <c r="J268" s="47"/>
      <c r="K268" s="227">
        <f t="shared" si="8"/>
        <v>0</v>
      </c>
      <c r="L268" s="227">
        <v>0</v>
      </c>
      <c r="M268" s="227"/>
      <c r="N268" s="227">
        <f t="shared" si="9"/>
        <v>1221.8</v>
      </c>
      <c r="O268" s="227">
        <v>1221.8</v>
      </c>
      <c r="P268" s="227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  <c r="GG268" s="40"/>
      <c r="GH268" s="40"/>
      <c r="GI268" s="40"/>
      <c r="GJ268" s="40"/>
      <c r="GK268" s="40"/>
      <c r="GL268" s="40"/>
      <c r="GM268" s="40"/>
      <c r="GN268" s="40"/>
    </row>
    <row r="269" spans="1:196">
      <c r="A269" s="426">
        <v>720</v>
      </c>
      <c r="B269" s="263">
        <v>200</v>
      </c>
      <c r="C269" s="263">
        <v>300</v>
      </c>
      <c r="D269" s="263">
        <v>200</v>
      </c>
      <c r="E269" s="263">
        <v>90</v>
      </c>
      <c r="F269" s="263">
        <v>0</v>
      </c>
      <c r="G269" s="392" t="s">
        <v>3458</v>
      </c>
      <c r="H269" s="45" t="s">
        <v>530</v>
      </c>
      <c r="I269" s="47" t="s">
        <v>531</v>
      </c>
      <c r="J269" s="47"/>
      <c r="K269" s="227">
        <f t="shared" si="8"/>
        <v>0</v>
      </c>
      <c r="L269" s="227">
        <v>0</v>
      </c>
      <c r="M269" s="227"/>
      <c r="N269" s="227">
        <f t="shared" si="9"/>
        <v>125511.14</v>
      </c>
      <c r="O269" s="227">
        <v>125511.14</v>
      </c>
      <c r="P269" s="227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  <c r="GG269" s="40"/>
      <c r="GH269" s="40"/>
      <c r="GI269" s="40"/>
      <c r="GJ269" s="40"/>
      <c r="GK269" s="40"/>
      <c r="GL269" s="40"/>
      <c r="GM269" s="40"/>
      <c r="GN269" s="40"/>
    </row>
    <row r="270" spans="1:196" ht="13.5" thickBot="1">
      <c r="A270" s="429">
        <v>720</v>
      </c>
      <c r="B270" s="271">
        <v>200</v>
      </c>
      <c r="C270" s="271">
        <v>400</v>
      </c>
      <c r="D270" s="271">
        <v>0</v>
      </c>
      <c r="E270" s="271">
        <v>0</v>
      </c>
      <c r="F270" s="271">
        <v>0</v>
      </c>
      <c r="G270" s="399" t="s">
        <v>3459</v>
      </c>
      <c r="H270" s="51" t="s">
        <v>488</v>
      </c>
      <c r="I270" s="52" t="s">
        <v>532</v>
      </c>
      <c r="J270" s="52"/>
      <c r="K270" s="231">
        <f t="shared" si="8"/>
        <v>0</v>
      </c>
      <c r="L270" s="231">
        <v>0</v>
      </c>
      <c r="M270" s="231"/>
      <c r="N270" s="231">
        <f t="shared" si="9"/>
        <v>199.73</v>
      </c>
      <c r="O270" s="231">
        <v>199.73</v>
      </c>
      <c r="P270" s="231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  <c r="GG270" s="40"/>
      <c r="GH270" s="40"/>
      <c r="GI270" s="40"/>
      <c r="GJ270" s="40"/>
      <c r="GK270" s="40"/>
      <c r="GL270" s="40"/>
      <c r="GM270" s="40"/>
      <c r="GN270" s="40"/>
    </row>
    <row r="271" spans="1:196">
      <c r="A271" s="430"/>
      <c r="B271" s="430"/>
      <c r="C271" s="430"/>
      <c r="D271" s="430"/>
      <c r="E271" s="430"/>
      <c r="F271" s="430"/>
      <c r="G271" s="180"/>
      <c r="H271" s="46" t="s">
        <v>533</v>
      </c>
      <c r="I271" s="53"/>
      <c r="J271" s="53"/>
      <c r="K271" s="400">
        <f t="shared" ref="K271:O271" si="10">SUM(K5:K270)</f>
        <v>88144397.331199944</v>
      </c>
      <c r="L271" s="400">
        <f t="shared" si="10"/>
        <v>88144397.331199944</v>
      </c>
      <c r="M271" s="400">
        <f t="shared" si="10"/>
        <v>0</v>
      </c>
      <c r="N271" s="400">
        <f t="shared" si="10"/>
        <v>95097220.784499958</v>
      </c>
      <c r="O271" s="400">
        <f t="shared" si="10"/>
        <v>95097220.784499958</v>
      </c>
      <c r="P271" s="400">
        <f>SUM(P5:P270)</f>
        <v>0</v>
      </c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  <c r="GK271" s="40"/>
      <c r="GL271" s="40"/>
      <c r="GM271" s="40"/>
      <c r="GN271" s="40"/>
    </row>
    <row r="272" spans="1:196">
      <c r="A272" s="430"/>
      <c r="B272" s="430"/>
      <c r="C272" s="430"/>
      <c r="D272" s="430"/>
      <c r="E272" s="430"/>
      <c r="F272" s="430"/>
      <c r="G272" s="180"/>
      <c r="H272" s="46" t="s">
        <v>534</v>
      </c>
      <c r="I272" s="53"/>
      <c r="J272" s="53"/>
      <c r="K272" s="400">
        <f>+'Alimentazione CE Costi'!K1022</f>
        <v>88144397.333849013</v>
      </c>
      <c r="L272" s="400">
        <f>+'Alimentazione CE Costi'!L1022</f>
        <v>88144397.333849013</v>
      </c>
      <c r="M272" s="400">
        <f>+'Alimentazione CE Costi'!M1022</f>
        <v>0</v>
      </c>
      <c r="N272" s="400">
        <f>+'Alimentazione CE Costi'!N1022</f>
        <v>95097220.783441678</v>
      </c>
      <c r="O272" s="400">
        <f>+'Alimentazione CE Costi'!O1022</f>
        <v>95097220.783441678</v>
      </c>
      <c r="P272" s="400">
        <f>+'Alimentazione CE Costi'!P1022</f>
        <v>0</v>
      </c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  <c r="GG272" s="40"/>
      <c r="GH272" s="40"/>
      <c r="GI272" s="40"/>
      <c r="GJ272" s="40"/>
      <c r="GK272" s="40"/>
      <c r="GL272" s="40"/>
      <c r="GM272" s="40"/>
      <c r="GN272" s="40"/>
    </row>
    <row r="273" spans="1:196">
      <c r="A273" s="430"/>
      <c r="B273" s="430"/>
      <c r="C273" s="430"/>
      <c r="D273" s="430"/>
      <c r="E273" s="430"/>
      <c r="F273" s="430"/>
      <c r="G273" s="180"/>
      <c r="H273" s="46" t="s">
        <v>535</v>
      </c>
      <c r="I273" s="53"/>
      <c r="J273" s="53"/>
      <c r="K273" s="400">
        <f t="shared" ref="K273:O273" si="11">+K271-K272</f>
        <v>-2.6490688323974609E-3</v>
      </c>
      <c r="L273" s="400">
        <f t="shared" si="11"/>
        <v>-2.6490688323974609E-3</v>
      </c>
      <c r="M273" s="400">
        <f t="shared" si="11"/>
        <v>0</v>
      </c>
      <c r="N273" s="400">
        <f t="shared" si="11"/>
        <v>1.0582804679870605E-3</v>
      </c>
      <c r="O273" s="400">
        <f t="shared" si="11"/>
        <v>1.0582804679870605E-3</v>
      </c>
      <c r="P273" s="400">
        <f>+P271-P272</f>
        <v>0</v>
      </c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  <c r="GG273" s="40"/>
      <c r="GH273" s="40"/>
      <c r="GI273" s="40"/>
      <c r="GJ273" s="40"/>
      <c r="GK273" s="40"/>
      <c r="GL273" s="40"/>
      <c r="GM273" s="40"/>
      <c r="GN273" s="40"/>
    </row>
    <row r="274" spans="1:196">
      <c r="A274" s="430"/>
      <c r="B274" s="430"/>
      <c r="C274" s="430"/>
      <c r="D274" s="430"/>
      <c r="E274" s="430"/>
      <c r="F274" s="430"/>
      <c r="G274" s="180"/>
      <c r="H274" s="46"/>
      <c r="I274" s="53"/>
      <c r="J274" s="53"/>
      <c r="K274" s="193"/>
      <c r="L274" s="193"/>
      <c r="M274" s="193"/>
      <c r="N274" s="193"/>
      <c r="O274" s="193"/>
      <c r="P274" s="193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  <c r="GG274" s="40"/>
      <c r="GH274" s="40"/>
      <c r="GI274" s="40"/>
      <c r="GJ274" s="40"/>
      <c r="GK274" s="40"/>
      <c r="GL274" s="40"/>
      <c r="GM274" s="40"/>
      <c r="GN274" s="40"/>
    </row>
    <row r="275" spans="1:196">
      <c r="A275" s="430"/>
      <c r="B275" s="430"/>
      <c r="C275" s="430"/>
      <c r="D275" s="430"/>
      <c r="E275" s="430"/>
      <c r="F275" s="430"/>
      <c r="G275" s="180"/>
      <c r="H275" s="46"/>
      <c r="I275" s="53"/>
      <c r="J275" s="53"/>
      <c r="K275" s="232"/>
      <c r="L275" s="232"/>
      <c r="M275" s="232"/>
      <c r="N275" s="232"/>
      <c r="O275" s="232"/>
      <c r="P275" s="232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  <c r="GG275" s="40"/>
      <c r="GH275" s="40"/>
      <c r="GI275" s="40"/>
      <c r="GJ275" s="40"/>
      <c r="GK275" s="40"/>
      <c r="GL275" s="40"/>
      <c r="GM275" s="40"/>
      <c r="GN275" s="40"/>
    </row>
    <row r="276" spans="1:196">
      <c r="A276" s="430"/>
      <c r="B276" s="430"/>
      <c r="C276" s="430"/>
      <c r="D276" s="430"/>
      <c r="E276" s="430"/>
      <c r="F276" s="430"/>
      <c r="G276" s="180"/>
      <c r="H276" s="46"/>
      <c r="I276" s="53"/>
      <c r="J276" s="53"/>
      <c r="K276" s="232"/>
      <c r="L276" s="232"/>
      <c r="M276" s="232"/>
      <c r="N276" s="232"/>
      <c r="O276" s="232"/>
      <c r="P276" s="232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  <c r="GG276" s="40"/>
      <c r="GH276" s="40"/>
      <c r="GI276" s="40"/>
      <c r="GJ276" s="40"/>
      <c r="GK276" s="40"/>
      <c r="GL276" s="40"/>
      <c r="GM276" s="40"/>
      <c r="GN276" s="40"/>
    </row>
    <row r="277" spans="1:196">
      <c r="A277" s="430"/>
      <c r="B277" s="430"/>
      <c r="C277" s="430"/>
      <c r="D277" s="430"/>
      <c r="E277" s="430"/>
      <c r="F277" s="430"/>
      <c r="G277" s="180"/>
      <c r="H277" s="46"/>
      <c r="I277" s="53"/>
      <c r="J277" s="53"/>
      <c r="K277" s="232"/>
      <c r="L277" s="232"/>
      <c r="M277" s="232"/>
      <c r="N277" s="232"/>
      <c r="O277" s="232"/>
      <c r="P277" s="232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  <c r="GG277" s="40"/>
      <c r="GH277" s="40"/>
      <c r="GI277" s="40"/>
      <c r="GJ277" s="40"/>
      <c r="GK277" s="40"/>
      <c r="GL277" s="40"/>
      <c r="GM277" s="40"/>
      <c r="GN277" s="40"/>
    </row>
    <row r="278" spans="1:196">
      <c r="A278" s="430"/>
      <c r="B278" s="430"/>
      <c r="C278" s="430"/>
      <c r="D278" s="430"/>
      <c r="E278" s="430"/>
      <c r="F278" s="430"/>
      <c r="G278" s="180"/>
      <c r="H278" s="46"/>
      <c r="I278" s="53"/>
      <c r="J278" s="53"/>
      <c r="K278" s="232"/>
      <c r="L278" s="232"/>
      <c r="M278" s="232"/>
      <c r="N278" s="232"/>
      <c r="O278" s="232"/>
      <c r="P278" s="232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  <c r="GG278" s="40"/>
      <c r="GH278" s="40"/>
      <c r="GI278" s="40"/>
      <c r="GJ278" s="40"/>
      <c r="GK278" s="40"/>
      <c r="GL278" s="40"/>
      <c r="GM278" s="40"/>
      <c r="GN278" s="40"/>
    </row>
    <row r="279" spans="1:196">
      <c r="A279" s="430"/>
      <c r="B279" s="430"/>
      <c r="C279" s="430"/>
      <c r="D279" s="430"/>
      <c r="E279" s="430"/>
      <c r="F279" s="430"/>
      <c r="G279" s="180"/>
      <c r="H279" s="46"/>
      <c r="I279" s="53"/>
      <c r="J279" s="53"/>
      <c r="K279" s="232"/>
      <c r="L279" s="232"/>
      <c r="M279" s="232"/>
      <c r="N279" s="232"/>
      <c r="O279" s="232"/>
      <c r="P279" s="232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  <c r="GK279" s="40"/>
      <c r="GL279" s="40"/>
      <c r="GM279" s="40"/>
      <c r="GN279" s="40"/>
    </row>
    <row r="280" spans="1:196">
      <c r="A280" s="430"/>
      <c r="B280" s="430"/>
      <c r="C280" s="430"/>
      <c r="D280" s="430"/>
      <c r="E280" s="430"/>
      <c r="F280" s="430"/>
      <c r="G280" s="180"/>
      <c r="H280" s="46"/>
      <c r="I280" s="53"/>
      <c r="J280" s="53"/>
      <c r="K280" s="232"/>
      <c r="L280" s="232"/>
      <c r="M280" s="232"/>
      <c r="N280" s="232"/>
      <c r="O280" s="232"/>
      <c r="P280" s="232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  <c r="GG280" s="40"/>
      <c r="GH280" s="40"/>
      <c r="GI280" s="40"/>
      <c r="GJ280" s="40"/>
      <c r="GK280" s="40"/>
      <c r="GL280" s="40"/>
      <c r="GM280" s="40"/>
      <c r="GN280" s="40"/>
    </row>
    <row r="281" spans="1:196">
      <c r="A281" s="430"/>
      <c r="B281" s="430"/>
      <c r="C281" s="430"/>
      <c r="D281" s="430"/>
      <c r="E281" s="430"/>
      <c r="F281" s="430"/>
      <c r="G281" s="180"/>
      <c r="H281" s="46"/>
      <c r="I281" s="53"/>
      <c r="J281" s="53"/>
      <c r="K281" s="232"/>
      <c r="L281" s="232"/>
      <c r="M281" s="232"/>
      <c r="N281" s="232"/>
      <c r="O281" s="232"/>
      <c r="P281" s="232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  <c r="GG281" s="40"/>
      <c r="GH281" s="40"/>
      <c r="GI281" s="40"/>
      <c r="GJ281" s="40"/>
      <c r="GK281" s="40"/>
      <c r="GL281" s="40"/>
      <c r="GM281" s="40"/>
      <c r="GN281" s="40"/>
    </row>
    <row r="282" spans="1:196">
      <c r="A282" s="430"/>
      <c r="B282" s="430"/>
      <c r="C282" s="430"/>
      <c r="D282" s="430"/>
      <c r="E282" s="430"/>
      <c r="F282" s="430"/>
      <c r="G282" s="180"/>
      <c r="H282" s="46"/>
      <c r="I282" s="53"/>
      <c r="J282" s="53"/>
      <c r="K282" s="232"/>
      <c r="L282" s="232"/>
      <c r="M282" s="232"/>
      <c r="N282" s="232"/>
      <c r="O282" s="232"/>
      <c r="P282" s="232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  <c r="GK282" s="40"/>
      <c r="GL282" s="40"/>
      <c r="GM282" s="40"/>
      <c r="GN282" s="40"/>
    </row>
    <row r="283" spans="1:196">
      <c r="A283" s="430"/>
      <c r="B283" s="430"/>
      <c r="C283" s="430"/>
      <c r="D283" s="430"/>
      <c r="E283" s="430"/>
      <c r="F283" s="430"/>
      <c r="G283" s="180"/>
      <c r="H283" s="46"/>
      <c r="I283" s="53"/>
      <c r="J283" s="53"/>
      <c r="K283" s="232"/>
      <c r="L283" s="232"/>
      <c r="M283" s="232"/>
      <c r="N283" s="232"/>
      <c r="O283" s="232"/>
      <c r="P283" s="232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  <c r="GG283" s="40"/>
      <c r="GH283" s="40"/>
      <c r="GI283" s="40"/>
      <c r="GJ283" s="40"/>
      <c r="GK283" s="40"/>
      <c r="GL283" s="40"/>
      <c r="GM283" s="40"/>
      <c r="GN283" s="40"/>
    </row>
    <row r="284" spans="1:196">
      <c r="A284" s="430"/>
      <c r="B284" s="430"/>
      <c r="C284" s="430"/>
      <c r="D284" s="430"/>
      <c r="E284" s="430"/>
      <c r="F284" s="430"/>
      <c r="G284" s="180"/>
      <c r="H284" s="46"/>
      <c r="I284" s="53"/>
      <c r="J284" s="53"/>
      <c r="K284" s="232"/>
      <c r="L284" s="232"/>
      <c r="M284" s="232"/>
      <c r="N284" s="232"/>
      <c r="O284" s="232"/>
      <c r="P284" s="232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  <c r="FP284" s="40"/>
      <c r="FQ284" s="40"/>
      <c r="FR284" s="40"/>
      <c r="FS284" s="40"/>
      <c r="FT284" s="40"/>
      <c r="FU284" s="40"/>
      <c r="FV284" s="40"/>
      <c r="FW284" s="40"/>
      <c r="FX284" s="40"/>
      <c r="FY284" s="40"/>
      <c r="FZ284" s="40"/>
      <c r="GA284" s="40"/>
      <c r="GB284" s="40"/>
      <c r="GC284" s="40"/>
      <c r="GD284" s="40"/>
      <c r="GE284" s="40"/>
      <c r="GF284" s="40"/>
      <c r="GG284" s="40"/>
      <c r="GH284" s="40"/>
      <c r="GI284" s="40"/>
      <c r="GJ284" s="40"/>
      <c r="GK284" s="40"/>
      <c r="GL284" s="40"/>
      <c r="GM284" s="40"/>
      <c r="GN284" s="40"/>
    </row>
    <row r="285" spans="1:196">
      <c r="A285" s="430"/>
      <c r="B285" s="430"/>
      <c r="C285" s="430"/>
      <c r="D285" s="430"/>
      <c r="E285" s="430"/>
      <c r="F285" s="430"/>
      <c r="G285" s="180"/>
      <c r="H285" s="46"/>
      <c r="I285" s="53"/>
      <c r="J285" s="53"/>
      <c r="K285" s="232"/>
      <c r="L285" s="232"/>
      <c r="M285" s="232"/>
      <c r="N285" s="232"/>
      <c r="O285" s="232"/>
      <c r="P285" s="232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  <c r="FP285" s="40"/>
      <c r="FQ285" s="40"/>
      <c r="FR285" s="40"/>
      <c r="FS285" s="40"/>
      <c r="FT285" s="40"/>
      <c r="FU285" s="40"/>
      <c r="FV285" s="40"/>
      <c r="FW285" s="40"/>
      <c r="FX285" s="40"/>
      <c r="FY285" s="40"/>
      <c r="FZ285" s="40"/>
      <c r="GA285" s="40"/>
      <c r="GB285" s="40"/>
      <c r="GC285" s="40"/>
      <c r="GD285" s="40"/>
      <c r="GE285" s="40"/>
      <c r="GF285" s="40"/>
      <c r="GG285" s="40"/>
      <c r="GH285" s="40"/>
      <c r="GI285" s="40"/>
      <c r="GJ285" s="40"/>
      <c r="GK285" s="40"/>
      <c r="GL285" s="40"/>
      <c r="GM285" s="40"/>
      <c r="GN285" s="40"/>
    </row>
    <row r="286" spans="1:196">
      <c r="A286" s="430"/>
      <c r="B286" s="430"/>
      <c r="C286" s="430"/>
      <c r="D286" s="430"/>
      <c r="E286" s="430"/>
      <c r="F286" s="430"/>
      <c r="G286" s="180"/>
      <c r="H286" s="46"/>
      <c r="I286" s="53"/>
      <c r="J286" s="53"/>
      <c r="K286" s="232"/>
      <c r="L286" s="232"/>
      <c r="M286" s="232"/>
      <c r="N286" s="232"/>
      <c r="O286" s="232"/>
      <c r="P286" s="232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  <c r="FP286" s="40"/>
      <c r="FQ286" s="40"/>
      <c r="FR286" s="40"/>
      <c r="FS286" s="40"/>
      <c r="FT286" s="40"/>
      <c r="FU286" s="40"/>
      <c r="FV286" s="40"/>
      <c r="FW286" s="40"/>
      <c r="FX286" s="40"/>
      <c r="FY286" s="40"/>
      <c r="FZ286" s="40"/>
      <c r="GA286" s="40"/>
      <c r="GB286" s="40"/>
      <c r="GC286" s="40"/>
      <c r="GD286" s="40"/>
      <c r="GE286" s="40"/>
      <c r="GF286" s="40"/>
      <c r="GG286" s="40"/>
      <c r="GH286" s="40"/>
      <c r="GI286" s="40"/>
      <c r="GJ286" s="40"/>
      <c r="GK286" s="40"/>
      <c r="GL286" s="40"/>
      <c r="GM286" s="40"/>
      <c r="GN286" s="40"/>
    </row>
    <row r="287" spans="1:196">
      <c r="A287" s="430"/>
      <c r="B287" s="430"/>
      <c r="C287" s="430"/>
      <c r="D287" s="430"/>
      <c r="E287" s="430"/>
      <c r="F287" s="430"/>
      <c r="G287" s="180"/>
      <c r="H287" s="46"/>
      <c r="I287" s="53"/>
      <c r="J287" s="53"/>
      <c r="K287" s="232"/>
      <c r="L287" s="232"/>
      <c r="M287" s="232"/>
      <c r="N287" s="232"/>
      <c r="O287" s="232"/>
      <c r="P287" s="232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  <c r="FP287" s="40"/>
      <c r="FQ287" s="40"/>
      <c r="FR287" s="40"/>
      <c r="FS287" s="40"/>
      <c r="FT287" s="40"/>
      <c r="FU287" s="40"/>
      <c r="FV287" s="40"/>
      <c r="FW287" s="40"/>
      <c r="FX287" s="40"/>
      <c r="FY287" s="40"/>
      <c r="FZ287" s="40"/>
      <c r="GA287" s="40"/>
      <c r="GB287" s="40"/>
      <c r="GC287" s="40"/>
      <c r="GD287" s="40"/>
      <c r="GE287" s="40"/>
      <c r="GF287" s="40"/>
      <c r="GG287" s="40"/>
      <c r="GH287" s="40"/>
      <c r="GI287" s="40"/>
      <c r="GJ287" s="40"/>
      <c r="GK287" s="40"/>
      <c r="GL287" s="40"/>
      <c r="GM287" s="40"/>
      <c r="GN287" s="40"/>
    </row>
    <row r="288" spans="1:196">
      <c r="A288" s="430"/>
      <c r="B288" s="430"/>
      <c r="C288" s="430"/>
      <c r="D288" s="430"/>
      <c r="E288" s="430"/>
      <c r="F288" s="430"/>
      <c r="G288" s="180"/>
      <c r="H288" s="46"/>
      <c r="I288" s="53"/>
      <c r="J288" s="53"/>
      <c r="K288" s="232"/>
      <c r="L288" s="232"/>
      <c r="M288" s="232"/>
      <c r="N288" s="232"/>
      <c r="O288" s="232"/>
      <c r="P288" s="232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  <c r="FP288" s="40"/>
      <c r="FQ288" s="40"/>
      <c r="FR288" s="40"/>
      <c r="FS288" s="40"/>
      <c r="FT288" s="40"/>
      <c r="FU288" s="40"/>
      <c r="FV288" s="40"/>
      <c r="FW288" s="40"/>
      <c r="FX288" s="40"/>
      <c r="FY288" s="40"/>
      <c r="FZ288" s="40"/>
      <c r="GA288" s="40"/>
      <c r="GB288" s="40"/>
      <c r="GC288" s="40"/>
      <c r="GD288" s="40"/>
      <c r="GE288" s="40"/>
      <c r="GF288" s="40"/>
      <c r="GG288" s="40"/>
      <c r="GH288" s="40"/>
      <c r="GI288" s="40"/>
      <c r="GJ288" s="40"/>
      <c r="GK288" s="40"/>
      <c r="GL288" s="40"/>
      <c r="GM288" s="40"/>
      <c r="GN288" s="40"/>
    </row>
    <row r="289" spans="1:196">
      <c r="A289" s="430"/>
      <c r="B289" s="430"/>
      <c r="C289" s="430"/>
      <c r="D289" s="430"/>
      <c r="E289" s="430"/>
      <c r="F289" s="430"/>
      <c r="G289" s="180"/>
      <c r="H289" s="46"/>
      <c r="I289" s="53"/>
      <c r="J289" s="53"/>
      <c r="K289" s="232"/>
      <c r="L289" s="232"/>
      <c r="M289" s="232"/>
      <c r="N289" s="232"/>
      <c r="O289" s="232"/>
      <c r="P289" s="232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  <c r="FW289" s="40"/>
      <c r="FX289" s="40"/>
      <c r="FY289" s="40"/>
      <c r="FZ289" s="40"/>
      <c r="GA289" s="40"/>
      <c r="GB289" s="40"/>
      <c r="GC289" s="40"/>
      <c r="GD289" s="40"/>
      <c r="GE289" s="40"/>
      <c r="GF289" s="40"/>
      <c r="GG289" s="40"/>
      <c r="GH289" s="40"/>
      <c r="GI289" s="40"/>
      <c r="GJ289" s="40"/>
      <c r="GK289" s="40"/>
      <c r="GL289" s="40"/>
      <c r="GM289" s="40"/>
      <c r="GN289" s="40"/>
    </row>
    <row r="290" spans="1:196">
      <c r="A290" s="430"/>
      <c r="B290" s="430"/>
      <c r="C290" s="430"/>
      <c r="D290" s="430"/>
      <c r="E290" s="430"/>
      <c r="F290" s="430"/>
      <c r="G290" s="180"/>
      <c r="H290" s="46"/>
      <c r="I290" s="53"/>
      <c r="J290" s="53"/>
      <c r="K290" s="232"/>
      <c r="L290" s="232"/>
      <c r="M290" s="232"/>
      <c r="N290" s="232"/>
      <c r="O290" s="232"/>
      <c r="P290" s="232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  <c r="FP290" s="40"/>
      <c r="FQ290" s="40"/>
      <c r="FR290" s="40"/>
      <c r="FS290" s="40"/>
      <c r="FT290" s="40"/>
      <c r="FU290" s="40"/>
      <c r="FV290" s="40"/>
      <c r="FW290" s="40"/>
      <c r="FX290" s="40"/>
      <c r="FY290" s="40"/>
      <c r="FZ290" s="40"/>
      <c r="GA290" s="40"/>
      <c r="GB290" s="40"/>
      <c r="GC290" s="40"/>
      <c r="GD290" s="40"/>
      <c r="GE290" s="40"/>
      <c r="GF290" s="40"/>
      <c r="GG290" s="40"/>
      <c r="GH290" s="40"/>
      <c r="GI290" s="40"/>
      <c r="GJ290" s="40"/>
      <c r="GK290" s="40"/>
      <c r="GL290" s="40"/>
      <c r="GM290" s="40"/>
      <c r="GN290" s="40"/>
    </row>
    <row r="291" spans="1:196">
      <c r="A291" s="430"/>
      <c r="B291" s="430"/>
      <c r="C291" s="430"/>
      <c r="D291" s="430"/>
      <c r="E291" s="430"/>
      <c r="F291" s="430"/>
      <c r="G291" s="180"/>
      <c r="H291" s="46"/>
      <c r="I291" s="53"/>
      <c r="J291" s="53"/>
      <c r="K291" s="232"/>
      <c r="L291" s="232"/>
      <c r="M291" s="232"/>
      <c r="N291" s="232"/>
      <c r="O291" s="232"/>
      <c r="P291" s="232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  <c r="FP291" s="40"/>
      <c r="FQ291" s="40"/>
      <c r="FR291" s="40"/>
      <c r="FS291" s="40"/>
      <c r="FT291" s="40"/>
      <c r="FU291" s="40"/>
      <c r="FV291" s="40"/>
      <c r="FW291" s="40"/>
      <c r="FX291" s="40"/>
      <c r="FY291" s="40"/>
      <c r="FZ291" s="40"/>
      <c r="GA291" s="40"/>
      <c r="GB291" s="40"/>
      <c r="GC291" s="40"/>
      <c r="GD291" s="40"/>
      <c r="GE291" s="40"/>
      <c r="GF291" s="40"/>
      <c r="GG291" s="40"/>
      <c r="GH291" s="40"/>
      <c r="GI291" s="40"/>
      <c r="GJ291" s="40"/>
      <c r="GK291" s="40"/>
      <c r="GL291" s="40"/>
      <c r="GM291" s="40"/>
      <c r="GN291" s="40"/>
    </row>
    <row r="292" spans="1:196">
      <c r="A292" s="430"/>
      <c r="B292" s="430"/>
      <c r="C292" s="430"/>
      <c r="D292" s="430"/>
      <c r="E292" s="430"/>
      <c r="F292" s="430"/>
      <c r="G292" s="180"/>
      <c r="H292" s="46"/>
      <c r="I292" s="53"/>
      <c r="J292" s="53"/>
      <c r="K292" s="232"/>
      <c r="L292" s="232"/>
      <c r="M292" s="232"/>
      <c r="N292" s="232"/>
      <c r="O292" s="232"/>
      <c r="P292" s="232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  <c r="FP292" s="40"/>
      <c r="FQ292" s="40"/>
      <c r="FR292" s="40"/>
      <c r="FS292" s="40"/>
      <c r="FT292" s="40"/>
      <c r="FU292" s="40"/>
      <c r="FV292" s="40"/>
      <c r="FW292" s="40"/>
      <c r="FX292" s="40"/>
      <c r="FY292" s="40"/>
      <c r="FZ292" s="40"/>
      <c r="GA292" s="40"/>
      <c r="GB292" s="40"/>
      <c r="GC292" s="40"/>
      <c r="GD292" s="40"/>
      <c r="GE292" s="40"/>
      <c r="GF292" s="40"/>
      <c r="GG292" s="40"/>
      <c r="GH292" s="40"/>
      <c r="GI292" s="40"/>
      <c r="GJ292" s="40"/>
      <c r="GK292" s="40"/>
      <c r="GL292" s="40"/>
      <c r="GM292" s="40"/>
      <c r="GN292" s="40"/>
    </row>
    <row r="293" spans="1:196">
      <c r="A293" s="430"/>
      <c r="B293" s="430"/>
      <c r="C293" s="430"/>
      <c r="D293" s="430"/>
      <c r="E293" s="430"/>
      <c r="F293" s="430"/>
      <c r="G293" s="180"/>
      <c r="H293" s="46"/>
      <c r="I293" s="53"/>
      <c r="J293" s="53"/>
      <c r="K293" s="232"/>
      <c r="L293" s="232"/>
      <c r="M293" s="232"/>
      <c r="N293" s="232"/>
      <c r="O293" s="232"/>
      <c r="P293" s="232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  <c r="FP293" s="40"/>
      <c r="FQ293" s="40"/>
      <c r="FR293" s="40"/>
      <c r="FS293" s="40"/>
      <c r="FT293" s="40"/>
      <c r="FU293" s="40"/>
      <c r="FV293" s="40"/>
      <c r="FW293" s="40"/>
      <c r="FX293" s="40"/>
      <c r="FY293" s="40"/>
      <c r="FZ293" s="40"/>
      <c r="GA293" s="40"/>
      <c r="GB293" s="40"/>
      <c r="GC293" s="40"/>
      <c r="GD293" s="40"/>
      <c r="GE293" s="40"/>
      <c r="GF293" s="40"/>
      <c r="GG293" s="40"/>
      <c r="GH293" s="40"/>
      <c r="GI293" s="40"/>
      <c r="GJ293" s="40"/>
      <c r="GK293" s="40"/>
      <c r="GL293" s="40"/>
      <c r="GM293" s="40"/>
      <c r="GN293" s="40"/>
    </row>
    <row r="294" spans="1:196">
      <c r="A294" s="430"/>
      <c r="B294" s="430"/>
      <c r="C294" s="430"/>
      <c r="D294" s="430"/>
      <c r="E294" s="430"/>
      <c r="F294" s="430"/>
      <c r="G294" s="180"/>
      <c r="H294" s="46"/>
      <c r="I294" s="53"/>
      <c r="J294" s="53"/>
      <c r="K294" s="232"/>
      <c r="L294" s="232"/>
      <c r="M294" s="232"/>
      <c r="N294" s="232"/>
      <c r="O294" s="232"/>
      <c r="P294" s="232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  <c r="FP294" s="40"/>
      <c r="FQ294" s="40"/>
      <c r="FR294" s="40"/>
      <c r="FS294" s="40"/>
      <c r="FT294" s="40"/>
      <c r="FU294" s="40"/>
      <c r="FV294" s="40"/>
      <c r="FW294" s="40"/>
      <c r="FX294" s="40"/>
      <c r="FY294" s="40"/>
      <c r="FZ294" s="40"/>
      <c r="GA294" s="40"/>
      <c r="GB294" s="40"/>
      <c r="GC294" s="40"/>
      <c r="GD294" s="40"/>
      <c r="GE294" s="40"/>
      <c r="GF294" s="40"/>
      <c r="GG294" s="40"/>
      <c r="GH294" s="40"/>
      <c r="GI294" s="40"/>
      <c r="GJ294" s="40"/>
      <c r="GK294" s="40"/>
      <c r="GL294" s="40"/>
      <c r="GM294" s="40"/>
      <c r="GN294" s="40"/>
    </row>
    <row r="295" spans="1:196">
      <c r="A295" s="430"/>
      <c r="B295" s="430"/>
      <c r="C295" s="430"/>
      <c r="D295" s="430"/>
      <c r="E295" s="430"/>
      <c r="F295" s="430"/>
      <c r="G295" s="180"/>
      <c r="H295" s="46"/>
      <c r="I295" s="53"/>
      <c r="J295" s="53"/>
      <c r="K295" s="232"/>
      <c r="L295" s="232"/>
      <c r="M295" s="232"/>
      <c r="N295" s="232"/>
      <c r="O295" s="232"/>
      <c r="P295" s="232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  <c r="FP295" s="40"/>
      <c r="FQ295" s="40"/>
      <c r="FR295" s="40"/>
      <c r="FS295" s="40"/>
      <c r="FT295" s="40"/>
      <c r="FU295" s="40"/>
      <c r="FV295" s="40"/>
      <c r="FW295" s="40"/>
      <c r="FX295" s="40"/>
      <c r="FY295" s="40"/>
      <c r="FZ295" s="40"/>
      <c r="GA295" s="40"/>
      <c r="GB295" s="40"/>
      <c r="GC295" s="40"/>
      <c r="GD295" s="40"/>
      <c r="GE295" s="40"/>
      <c r="GF295" s="40"/>
      <c r="GG295" s="40"/>
      <c r="GH295" s="40"/>
      <c r="GI295" s="40"/>
      <c r="GJ295" s="40"/>
      <c r="GK295" s="40"/>
      <c r="GL295" s="40"/>
      <c r="GM295" s="40"/>
      <c r="GN295" s="40"/>
    </row>
    <row r="296" spans="1:196">
      <c r="A296" s="430"/>
      <c r="B296" s="430"/>
      <c r="C296" s="430"/>
      <c r="D296" s="430"/>
      <c r="E296" s="430"/>
      <c r="F296" s="430"/>
      <c r="G296" s="180"/>
      <c r="H296" s="46"/>
      <c r="I296" s="53"/>
      <c r="J296" s="53"/>
      <c r="K296" s="232"/>
      <c r="L296" s="232"/>
      <c r="M296" s="232"/>
      <c r="N296" s="232"/>
      <c r="O296" s="232"/>
      <c r="P296" s="232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  <c r="FP296" s="40"/>
      <c r="FQ296" s="40"/>
      <c r="FR296" s="40"/>
      <c r="FS296" s="40"/>
      <c r="FT296" s="40"/>
      <c r="FU296" s="40"/>
      <c r="FV296" s="40"/>
      <c r="FW296" s="40"/>
      <c r="FX296" s="40"/>
      <c r="FY296" s="40"/>
      <c r="FZ296" s="40"/>
      <c r="GA296" s="40"/>
      <c r="GB296" s="40"/>
      <c r="GC296" s="40"/>
      <c r="GD296" s="40"/>
      <c r="GE296" s="40"/>
      <c r="GF296" s="40"/>
      <c r="GG296" s="40"/>
      <c r="GH296" s="40"/>
      <c r="GI296" s="40"/>
      <c r="GJ296" s="40"/>
      <c r="GK296" s="40"/>
      <c r="GL296" s="40"/>
      <c r="GM296" s="40"/>
      <c r="GN296" s="40"/>
    </row>
    <row r="297" spans="1:196">
      <c r="A297" s="430"/>
      <c r="B297" s="430"/>
      <c r="C297" s="430"/>
      <c r="D297" s="430"/>
      <c r="E297" s="430"/>
      <c r="F297" s="430"/>
      <c r="G297" s="180"/>
      <c r="H297" s="46"/>
      <c r="I297" s="53"/>
      <c r="J297" s="53"/>
      <c r="K297" s="232"/>
      <c r="L297" s="232"/>
      <c r="M297" s="232"/>
      <c r="N297" s="232"/>
      <c r="O297" s="232"/>
      <c r="P297" s="232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  <c r="FP297" s="40"/>
      <c r="FQ297" s="40"/>
      <c r="FR297" s="40"/>
      <c r="FS297" s="40"/>
      <c r="FT297" s="40"/>
      <c r="FU297" s="40"/>
      <c r="FV297" s="40"/>
      <c r="FW297" s="40"/>
      <c r="FX297" s="40"/>
      <c r="FY297" s="40"/>
      <c r="FZ297" s="40"/>
      <c r="GA297" s="40"/>
      <c r="GB297" s="40"/>
      <c r="GC297" s="40"/>
      <c r="GD297" s="40"/>
      <c r="GE297" s="40"/>
      <c r="GF297" s="40"/>
      <c r="GG297" s="40"/>
      <c r="GH297" s="40"/>
      <c r="GI297" s="40"/>
      <c r="GJ297" s="40"/>
      <c r="GK297" s="40"/>
      <c r="GL297" s="40"/>
      <c r="GM297" s="40"/>
      <c r="GN297" s="40"/>
    </row>
    <row r="298" spans="1:196">
      <c r="A298" s="430"/>
      <c r="B298" s="430"/>
      <c r="C298" s="430"/>
      <c r="D298" s="430"/>
      <c r="E298" s="430"/>
      <c r="F298" s="430"/>
      <c r="G298" s="180"/>
      <c r="H298" s="46"/>
      <c r="I298" s="53"/>
      <c r="J298" s="53"/>
      <c r="K298" s="232"/>
      <c r="L298" s="232"/>
      <c r="M298" s="232"/>
      <c r="N298" s="232"/>
      <c r="O298" s="232"/>
      <c r="P298" s="232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  <c r="FP298" s="40"/>
      <c r="FQ298" s="40"/>
      <c r="FR298" s="40"/>
      <c r="FS298" s="40"/>
      <c r="FT298" s="40"/>
      <c r="FU298" s="40"/>
      <c r="FV298" s="40"/>
      <c r="FW298" s="40"/>
      <c r="FX298" s="40"/>
      <c r="FY298" s="40"/>
      <c r="FZ298" s="40"/>
      <c r="GA298" s="40"/>
      <c r="GB298" s="40"/>
      <c r="GC298" s="40"/>
      <c r="GD298" s="40"/>
      <c r="GE298" s="40"/>
      <c r="GF298" s="40"/>
      <c r="GG298" s="40"/>
      <c r="GH298" s="40"/>
      <c r="GI298" s="40"/>
      <c r="GJ298" s="40"/>
      <c r="GK298" s="40"/>
      <c r="GL298" s="40"/>
      <c r="GM298" s="40"/>
      <c r="GN298" s="40"/>
    </row>
    <row r="299" spans="1:196">
      <c r="A299" s="430"/>
      <c r="B299" s="430"/>
      <c r="C299" s="430"/>
      <c r="D299" s="430"/>
      <c r="E299" s="430"/>
      <c r="F299" s="430"/>
      <c r="G299" s="180"/>
      <c r="H299" s="46"/>
      <c r="I299" s="53"/>
      <c r="J299" s="53"/>
      <c r="K299" s="232"/>
      <c r="L299" s="232"/>
      <c r="M299" s="232"/>
      <c r="N299" s="232"/>
      <c r="O299" s="232"/>
      <c r="P299" s="232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  <c r="FP299" s="40"/>
      <c r="FQ299" s="40"/>
      <c r="FR299" s="40"/>
      <c r="FS299" s="40"/>
      <c r="FT299" s="40"/>
      <c r="FU299" s="40"/>
      <c r="FV299" s="40"/>
      <c r="FW299" s="40"/>
      <c r="FX299" s="40"/>
      <c r="FY299" s="40"/>
      <c r="FZ299" s="40"/>
      <c r="GA299" s="40"/>
      <c r="GB299" s="40"/>
      <c r="GC299" s="40"/>
      <c r="GD299" s="40"/>
      <c r="GE299" s="40"/>
      <c r="GF299" s="40"/>
      <c r="GG299" s="40"/>
      <c r="GH299" s="40"/>
      <c r="GI299" s="40"/>
      <c r="GJ299" s="40"/>
      <c r="GK299" s="40"/>
      <c r="GL299" s="40"/>
      <c r="GM299" s="40"/>
      <c r="GN299" s="40"/>
    </row>
    <row r="300" spans="1:196">
      <c r="A300" s="430"/>
      <c r="B300" s="430"/>
      <c r="C300" s="430"/>
      <c r="D300" s="430"/>
      <c r="E300" s="430"/>
      <c r="F300" s="430"/>
      <c r="G300" s="180"/>
      <c r="H300" s="46"/>
      <c r="I300" s="53"/>
      <c r="J300" s="53"/>
      <c r="K300" s="232"/>
      <c r="L300" s="232"/>
      <c r="M300" s="232"/>
      <c r="N300" s="232"/>
      <c r="O300" s="232"/>
      <c r="P300" s="232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  <c r="FP300" s="40"/>
      <c r="FQ300" s="40"/>
      <c r="FR300" s="40"/>
      <c r="FS300" s="40"/>
      <c r="FT300" s="40"/>
      <c r="FU300" s="40"/>
      <c r="FV300" s="40"/>
      <c r="FW300" s="40"/>
      <c r="FX300" s="40"/>
      <c r="FY300" s="40"/>
      <c r="FZ300" s="40"/>
      <c r="GA300" s="40"/>
      <c r="GB300" s="40"/>
      <c r="GC300" s="40"/>
      <c r="GD300" s="40"/>
      <c r="GE300" s="40"/>
      <c r="GF300" s="40"/>
      <c r="GG300" s="40"/>
      <c r="GH300" s="40"/>
      <c r="GI300" s="40"/>
      <c r="GJ300" s="40"/>
      <c r="GK300" s="40"/>
      <c r="GL300" s="40"/>
      <c r="GM300" s="40"/>
      <c r="GN300" s="40"/>
    </row>
    <row r="301" spans="1:196">
      <c r="A301" s="430"/>
      <c r="B301" s="430"/>
      <c r="C301" s="430"/>
      <c r="D301" s="430"/>
      <c r="E301" s="430"/>
      <c r="F301" s="430"/>
      <c r="G301" s="180"/>
      <c r="H301" s="46"/>
      <c r="I301" s="53"/>
      <c r="J301" s="53"/>
      <c r="K301" s="232"/>
      <c r="L301" s="232"/>
      <c r="M301" s="232"/>
      <c r="N301" s="232"/>
      <c r="O301" s="232"/>
      <c r="P301" s="232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  <c r="FP301" s="40"/>
      <c r="FQ301" s="40"/>
      <c r="FR301" s="40"/>
      <c r="FS301" s="40"/>
      <c r="FT301" s="40"/>
      <c r="FU301" s="40"/>
      <c r="FV301" s="40"/>
      <c r="FW301" s="40"/>
      <c r="FX301" s="40"/>
      <c r="FY301" s="40"/>
      <c r="FZ301" s="40"/>
      <c r="GA301" s="40"/>
      <c r="GB301" s="40"/>
      <c r="GC301" s="40"/>
      <c r="GD301" s="40"/>
      <c r="GE301" s="40"/>
      <c r="GF301" s="40"/>
      <c r="GG301" s="40"/>
      <c r="GH301" s="40"/>
      <c r="GI301" s="40"/>
      <c r="GJ301" s="40"/>
      <c r="GK301" s="40"/>
      <c r="GL301" s="40"/>
      <c r="GM301" s="40"/>
      <c r="GN301" s="40"/>
    </row>
    <row r="302" spans="1:196">
      <c r="A302" s="430"/>
      <c r="B302" s="430"/>
      <c r="C302" s="430"/>
      <c r="D302" s="430"/>
      <c r="E302" s="430"/>
      <c r="F302" s="430"/>
      <c r="G302" s="180"/>
      <c r="H302" s="46"/>
      <c r="I302" s="53"/>
      <c r="J302" s="53"/>
      <c r="K302" s="232"/>
      <c r="L302" s="232"/>
      <c r="M302" s="232"/>
      <c r="N302" s="232"/>
      <c r="O302" s="232"/>
      <c r="P302" s="232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  <c r="FP302" s="40"/>
      <c r="FQ302" s="40"/>
      <c r="FR302" s="40"/>
      <c r="FS302" s="40"/>
      <c r="FT302" s="40"/>
      <c r="FU302" s="40"/>
      <c r="FV302" s="40"/>
      <c r="FW302" s="40"/>
      <c r="FX302" s="40"/>
      <c r="FY302" s="40"/>
      <c r="FZ302" s="40"/>
      <c r="GA302" s="40"/>
      <c r="GB302" s="40"/>
      <c r="GC302" s="40"/>
      <c r="GD302" s="40"/>
      <c r="GE302" s="40"/>
      <c r="GF302" s="40"/>
      <c r="GG302" s="40"/>
      <c r="GH302" s="40"/>
      <c r="GI302" s="40"/>
      <c r="GJ302" s="40"/>
      <c r="GK302" s="40"/>
      <c r="GL302" s="40"/>
      <c r="GM302" s="40"/>
      <c r="GN302" s="40"/>
    </row>
    <row r="303" spans="1:196">
      <c r="A303" s="430"/>
      <c r="B303" s="430"/>
      <c r="C303" s="430"/>
      <c r="D303" s="430"/>
      <c r="E303" s="430"/>
      <c r="F303" s="430"/>
      <c r="G303" s="180"/>
      <c r="H303" s="46"/>
      <c r="I303" s="53"/>
      <c r="J303" s="53"/>
      <c r="K303" s="232"/>
      <c r="L303" s="232"/>
      <c r="M303" s="232"/>
      <c r="N303" s="232"/>
      <c r="O303" s="232"/>
      <c r="P303" s="232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  <c r="FP303" s="40"/>
      <c r="FQ303" s="40"/>
      <c r="FR303" s="40"/>
      <c r="FS303" s="40"/>
      <c r="FT303" s="40"/>
      <c r="FU303" s="40"/>
      <c r="FV303" s="40"/>
      <c r="FW303" s="40"/>
      <c r="FX303" s="40"/>
      <c r="FY303" s="40"/>
      <c r="FZ303" s="40"/>
      <c r="GA303" s="40"/>
      <c r="GB303" s="40"/>
      <c r="GC303" s="40"/>
      <c r="GD303" s="40"/>
      <c r="GE303" s="40"/>
      <c r="GF303" s="40"/>
      <c r="GG303" s="40"/>
      <c r="GH303" s="40"/>
      <c r="GI303" s="40"/>
      <c r="GJ303" s="40"/>
      <c r="GK303" s="40"/>
      <c r="GL303" s="40"/>
      <c r="GM303" s="40"/>
      <c r="GN303" s="40"/>
    </row>
    <row r="304" spans="1:196">
      <c r="A304" s="430"/>
      <c r="B304" s="430"/>
      <c r="C304" s="430"/>
      <c r="D304" s="430"/>
      <c r="E304" s="430"/>
      <c r="F304" s="430"/>
      <c r="G304" s="180"/>
      <c r="H304" s="46"/>
      <c r="I304" s="53"/>
      <c r="J304" s="53"/>
      <c r="K304" s="232"/>
      <c r="L304" s="232"/>
      <c r="M304" s="232"/>
      <c r="N304" s="232"/>
      <c r="O304" s="232"/>
      <c r="P304" s="232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  <c r="FP304" s="40"/>
      <c r="FQ304" s="40"/>
      <c r="FR304" s="40"/>
      <c r="FS304" s="40"/>
      <c r="FT304" s="40"/>
      <c r="FU304" s="40"/>
      <c r="FV304" s="40"/>
      <c r="FW304" s="40"/>
      <c r="FX304" s="40"/>
      <c r="FY304" s="40"/>
      <c r="FZ304" s="40"/>
      <c r="GA304" s="40"/>
      <c r="GB304" s="40"/>
      <c r="GC304" s="40"/>
      <c r="GD304" s="40"/>
      <c r="GE304" s="40"/>
      <c r="GF304" s="40"/>
      <c r="GG304" s="40"/>
      <c r="GH304" s="40"/>
      <c r="GI304" s="40"/>
      <c r="GJ304" s="40"/>
      <c r="GK304" s="40"/>
      <c r="GL304" s="40"/>
      <c r="GM304" s="40"/>
      <c r="GN304" s="40"/>
    </row>
    <row r="305" spans="1:196">
      <c r="A305" s="430"/>
      <c r="B305" s="430"/>
      <c r="C305" s="430"/>
      <c r="D305" s="430"/>
      <c r="E305" s="430"/>
      <c r="F305" s="430"/>
      <c r="G305" s="180"/>
      <c r="H305" s="46"/>
      <c r="I305" s="53"/>
      <c r="J305" s="53"/>
      <c r="K305" s="232"/>
      <c r="L305" s="232"/>
      <c r="M305" s="232"/>
      <c r="N305" s="232"/>
      <c r="O305" s="232"/>
      <c r="P305" s="232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  <c r="FP305" s="40"/>
      <c r="FQ305" s="40"/>
      <c r="FR305" s="40"/>
      <c r="FS305" s="40"/>
      <c r="FT305" s="40"/>
      <c r="FU305" s="40"/>
      <c r="FV305" s="40"/>
      <c r="FW305" s="40"/>
      <c r="FX305" s="40"/>
      <c r="FY305" s="40"/>
      <c r="FZ305" s="40"/>
      <c r="GA305" s="40"/>
      <c r="GB305" s="40"/>
      <c r="GC305" s="40"/>
      <c r="GD305" s="40"/>
      <c r="GE305" s="40"/>
      <c r="GF305" s="40"/>
      <c r="GG305" s="40"/>
      <c r="GH305" s="40"/>
      <c r="GI305" s="40"/>
      <c r="GJ305" s="40"/>
      <c r="GK305" s="40"/>
      <c r="GL305" s="40"/>
      <c r="GM305" s="40"/>
      <c r="GN305" s="40"/>
    </row>
    <row r="306" spans="1:196">
      <c r="A306" s="430"/>
      <c r="B306" s="430"/>
      <c r="C306" s="430"/>
      <c r="D306" s="430"/>
      <c r="E306" s="430"/>
      <c r="F306" s="430"/>
      <c r="G306" s="180"/>
      <c r="H306" s="46"/>
      <c r="I306" s="53"/>
      <c r="J306" s="53"/>
      <c r="K306" s="232"/>
      <c r="L306" s="232"/>
      <c r="M306" s="232"/>
      <c r="N306" s="232"/>
      <c r="O306" s="232"/>
      <c r="P306" s="232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  <c r="FP306" s="40"/>
      <c r="FQ306" s="40"/>
      <c r="FR306" s="40"/>
      <c r="FS306" s="40"/>
      <c r="FT306" s="40"/>
      <c r="FU306" s="40"/>
      <c r="FV306" s="40"/>
      <c r="FW306" s="40"/>
      <c r="FX306" s="40"/>
      <c r="FY306" s="40"/>
      <c r="FZ306" s="40"/>
      <c r="GA306" s="40"/>
      <c r="GB306" s="40"/>
      <c r="GC306" s="40"/>
      <c r="GD306" s="40"/>
      <c r="GE306" s="40"/>
      <c r="GF306" s="40"/>
      <c r="GG306" s="40"/>
      <c r="GH306" s="40"/>
      <c r="GI306" s="40"/>
      <c r="GJ306" s="40"/>
      <c r="GK306" s="40"/>
      <c r="GL306" s="40"/>
      <c r="GM306" s="40"/>
      <c r="GN306" s="40"/>
    </row>
    <row r="307" spans="1:196">
      <c r="A307" s="430"/>
      <c r="B307" s="430"/>
      <c r="C307" s="430"/>
      <c r="D307" s="430"/>
      <c r="E307" s="430"/>
      <c r="F307" s="430"/>
      <c r="G307" s="180"/>
      <c r="H307" s="46"/>
      <c r="I307" s="53"/>
      <c r="J307" s="53"/>
      <c r="K307" s="232"/>
      <c r="L307" s="232"/>
      <c r="M307" s="232"/>
      <c r="N307" s="232"/>
      <c r="O307" s="232"/>
      <c r="P307" s="232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  <c r="FP307" s="40"/>
      <c r="FQ307" s="40"/>
      <c r="FR307" s="40"/>
      <c r="FS307" s="40"/>
      <c r="FT307" s="40"/>
      <c r="FU307" s="40"/>
      <c r="FV307" s="40"/>
      <c r="FW307" s="40"/>
      <c r="FX307" s="40"/>
      <c r="FY307" s="40"/>
      <c r="FZ307" s="40"/>
      <c r="GA307" s="40"/>
      <c r="GB307" s="40"/>
      <c r="GC307" s="40"/>
      <c r="GD307" s="40"/>
      <c r="GE307" s="40"/>
      <c r="GF307" s="40"/>
      <c r="GG307" s="40"/>
      <c r="GH307" s="40"/>
      <c r="GI307" s="40"/>
      <c r="GJ307" s="40"/>
      <c r="GK307" s="40"/>
      <c r="GL307" s="40"/>
      <c r="GM307" s="40"/>
      <c r="GN307" s="40"/>
    </row>
    <row r="308" spans="1:196">
      <c r="A308" s="430"/>
      <c r="B308" s="430"/>
      <c r="C308" s="430"/>
      <c r="D308" s="430"/>
      <c r="E308" s="430"/>
      <c r="F308" s="430"/>
      <c r="G308" s="180"/>
      <c r="H308" s="46"/>
      <c r="I308" s="53"/>
      <c r="J308" s="53"/>
      <c r="K308" s="232"/>
      <c r="L308" s="232"/>
      <c r="M308" s="232"/>
      <c r="N308" s="232"/>
      <c r="O308" s="232"/>
      <c r="P308" s="232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  <c r="FP308" s="40"/>
      <c r="FQ308" s="40"/>
      <c r="FR308" s="40"/>
      <c r="FS308" s="40"/>
      <c r="FT308" s="40"/>
      <c r="FU308" s="40"/>
      <c r="FV308" s="40"/>
      <c r="FW308" s="40"/>
      <c r="FX308" s="40"/>
      <c r="FY308" s="40"/>
      <c r="FZ308" s="40"/>
      <c r="GA308" s="40"/>
      <c r="GB308" s="40"/>
      <c r="GC308" s="40"/>
      <c r="GD308" s="40"/>
      <c r="GE308" s="40"/>
      <c r="GF308" s="40"/>
      <c r="GG308" s="40"/>
      <c r="GH308" s="40"/>
      <c r="GI308" s="40"/>
      <c r="GJ308" s="40"/>
      <c r="GK308" s="40"/>
      <c r="GL308" s="40"/>
      <c r="GM308" s="40"/>
      <c r="GN308" s="40"/>
    </row>
    <row r="309" spans="1:196">
      <c r="A309" s="430"/>
      <c r="B309" s="430"/>
      <c r="C309" s="430"/>
      <c r="D309" s="430"/>
      <c r="E309" s="430"/>
      <c r="F309" s="430"/>
      <c r="G309" s="180"/>
      <c r="H309" s="46"/>
      <c r="I309" s="53"/>
      <c r="J309" s="53"/>
      <c r="K309" s="232"/>
      <c r="L309" s="232"/>
      <c r="M309" s="232"/>
      <c r="N309" s="232"/>
      <c r="O309" s="232"/>
      <c r="P309" s="232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  <c r="FP309" s="40"/>
      <c r="FQ309" s="40"/>
      <c r="FR309" s="40"/>
      <c r="FS309" s="40"/>
      <c r="FT309" s="40"/>
      <c r="FU309" s="40"/>
      <c r="FV309" s="40"/>
      <c r="FW309" s="40"/>
      <c r="FX309" s="40"/>
      <c r="FY309" s="40"/>
      <c r="FZ309" s="40"/>
      <c r="GA309" s="40"/>
      <c r="GB309" s="40"/>
      <c r="GC309" s="40"/>
      <c r="GD309" s="40"/>
      <c r="GE309" s="40"/>
      <c r="GF309" s="40"/>
      <c r="GG309" s="40"/>
      <c r="GH309" s="40"/>
      <c r="GI309" s="40"/>
      <c r="GJ309" s="40"/>
      <c r="GK309" s="40"/>
      <c r="GL309" s="40"/>
      <c r="GM309" s="40"/>
      <c r="GN309" s="40"/>
    </row>
    <row r="310" spans="1:196">
      <c r="A310" s="430"/>
      <c r="B310" s="430"/>
      <c r="C310" s="430"/>
      <c r="D310" s="430"/>
      <c r="E310" s="430"/>
      <c r="F310" s="430"/>
      <c r="G310" s="180"/>
      <c r="H310" s="46"/>
      <c r="I310" s="53"/>
      <c r="J310" s="53"/>
      <c r="K310" s="232"/>
      <c r="L310" s="232"/>
      <c r="M310" s="232"/>
      <c r="N310" s="232"/>
      <c r="O310" s="232"/>
      <c r="P310" s="232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  <c r="FP310" s="40"/>
      <c r="FQ310" s="40"/>
      <c r="FR310" s="40"/>
      <c r="FS310" s="40"/>
      <c r="FT310" s="40"/>
      <c r="FU310" s="40"/>
      <c r="FV310" s="40"/>
      <c r="FW310" s="40"/>
      <c r="FX310" s="40"/>
      <c r="FY310" s="40"/>
      <c r="FZ310" s="40"/>
      <c r="GA310" s="40"/>
      <c r="GB310" s="40"/>
      <c r="GC310" s="40"/>
      <c r="GD310" s="40"/>
      <c r="GE310" s="40"/>
      <c r="GF310" s="40"/>
      <c r="GG310" s="40"/>
      <c r="GH310" s="40"/>
      <c r="GI310" s="40"/>
      <c r="GJ310" s="40"/>
      <c r="GK310" s="40"/>
      <c r="GL310" s="40"/>
      <c r="GM310" s="40"/>
      <c r="GN310" s="40"/>
    </row>
    <row r="311" spans="1:196">
      <c r="A311" s="430"/>
      <c r="B311" s="430"/>
      <c r="C311" s="430"/>
      <c r="D311" s="430"/>
      <c r="E311" s="430"/>
      <c r="F311" s="430"/>
      <c r="G311" s="180"/>
      <c r="H311" s="46"/>
      <c r="I311" s="53"/>
      <c r="J311" s="53"/>
      <c r="K311" s="193"/>
      <c r="L311" s="193"/>
      <c r="M311" s="193"/>
      <c r="N311" s="193"/>
      <c r="O311" s="193"/>
      <c r="P311" s="193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  <c r="FP311" s="40"/>
      <c r="FQ311" s="40"/>
      <c r="FR311" s="40"/>
      <c r="FS311" s="40"/>
      <c r="FT311" s="40"/>
      <c r="FU311" s="40"/>
      <c r="FV311" s="40"/>
      <c r="FW311" s="40"/>
      <c r="FX311" s="40"/>
      <c r="FY311" s="40"/>
      <c r="FZ311" s="40"/>
      <c r="GA311" s="40"/>
      <c r="GB311" s="40"/>
      <c r="GC311" s="40"/>
      <c r="GD311" s="40"/>
      <c r="GE311" s="40"/>
      <c r="GF311" s="40"/>
      <c r="GG311" s="40"/>
      <c r="GH311" s="40"/>
      <c r="GI311" s="40"/>
      <c r="GJ311" s="40"/>
      <c r="GK311" s="40"/>
      <c r="GL311" s="40"/>
      <c r="GM311" s="40"/>
      <c r="GN311" s="40"/>
    </row>
    <row r="312" spans="1:196">
      <c r="A312" s="430"/>
      <c r="B312" s="430"/>
      <c r="C312" s="430"/>
      <c r="D312" s="430"/>
      <c r="E312" s="430"/>
      <c r="F312" s="430"/>
      <c r="G312" s="180"/>
      <c r="H312" s="46"/>
      <c r="I312" s="53"/>
      <c r="J312" s="53"/>
      <c r="K312" s="193"/>
      <c r="L312" s="193"/>
      <c r="M312" s="193"/>
      <c r="N312" s="193"/>
      <c r="O312" s="193"/>
      <c r="P312" s="193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  <c r="FP312" s="40"/>
      <c r="FQ312" s="40"/>
      <c r="FR312" s="40"/>
      <c r="FS312" s="40"/>
      <c r="FT312" s="40"/>
      <c r="FU312" s="40"/>
      <c r="FV312" s="40"/>
      <c r="FW312" s="40"/>
      <c r="FX312" s="40"/>
      <c r="FY312" s="40"/>
      <c r="FZ312" s="40"/>
      <c r="GA312" s="40"/>
      <c r="GB312" s="40"/>
      <c r="GC312" s="40"/>
      <c r="GD312" s="40"/>
      <c r="GE312" s="40"/>
      <c r="GF312" s="40"/>
      <c r="GG312" s="40"/>
      <c r="GH312" s="40"/>
      <c r="GI312" s="40"/>
      <c r="GJ312" s="40"/>
      <c r="GK312" s="40"/>
      <c r="GL312" s="40"/>
      <c r="GM312" s="40"/>
      <c r="GN312" s="40"/>
    </row>
    <row r="313" spans="1:196">
      <c r="A313" s="430"/>
      <c r="B313" s="430"/>
      <c r="C313" s="430"/>
      <c r="D313" s="430"/>
      <c r="E313" s="430"/>
      <c r="F313" s="430"/>
      <c r="G313" s="180"/>
      <c r="H313" s="46"/>
      <c r="I313" s="53"/>
      <c r="J313" s="53"/>
      <c r="K313" s="193"/>
      <c r="L313" s="193"/>
      <c r="M313" s="193"/>
      <c r="N313" s="193"/>
      <c r="O313" s="193"/>
      <c r="P313" s="193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</row>
    <row r="314" spans="1:196">
      <c r="A314" s="430"/>
      <c r="B314" s="430"/>
      <c r="C314" s="430"/>
      <c r="D314" s="430"/>
      <c r="E314" s="430"/>
      <c r="F314" s="430"/>
      <c r="G314" s="180"/>
      <c r="H314" s="46"/>
      <c r="I314" s="53"/>
      <c r="J314" s="53"/>
      <c r="K314" s="193"/>
      <c r="L314" s="193"/>
      <c r="M314" s="193"/>
      <c r="N314" s="193"/>
      <c r="O314" s="193"/>
      <c r="P314" s="193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  <c r="GK314" s="40"/>
      <c r="GL314" s="40"/>
      <c r="GM314" s="40"/>
      <c r="GN314" s="40"/>
    </row>
    <row r="315" spans="1:196">
      <c r="A315" s="430"/>
      <c r="B315" s="430"/>
      <c r="C315" s="430"/>
      <c r="D315" s="430"/>
      <c r="E315" s="430"/>
      <c r="F315" s="430"/>
      <c r="G315" s="180"/>
      <c r="H315" s="46"/>
      <c r="I315" s="53"/>
      <c r="J315" s="53"/>
      <c r="K315" s="193"/>
      <c r="L315" s="193"/>
      <c r="M315" s="193"/>
      <c r="N315" s="193"/>
      <c r="O315" s="193"/>
      <c r="P315" s="193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  <c r="FP315" s="40"/>
      <c r="FQ315" s="40"/>
      <c r="FR315" s="40"/>
      <c r="FS315" s="40"/>
      <c r="FT315" s="40"/>
      <c r="FU315" s="40"/>
      <c r="FV315" s="40"/>
      <c r="FW315" s="40"/>
      <c r="FX315" s="40"/>
      <c r="FY315" s="40"/>
      <c r="FZ315" s="40"/>
      <c r="GA315" s="40"/>
      <c r="GB315" s="40"/>
      <c r="GC315" s="40"/>
      <c r="GD315" s="40"/>
      <c r="GE315" s="40"/>
      <c r="GF315" s="40"/>
      <c r="GG315" s="40"/>
      <c r="GH315" s="40"/>
      <c r="GI315" s="40"/>
      <c r="GJ315" s="40"/>
      <c r="GK315" s="40"/>
      <c r="GL315" s="40"/>
      <c r="GM315" s="40"/>
      <c r="GN315" s="40"/>
    </row>
    <row r="316" spans="1:196">
      <c r="A316" s="430"/>
      <c r="B316" s="430"/>
      <c r="C316" s="430"/>
      <c r="D316" s="430"/>
      <c r="E316" s="430"/>
      <c r="F316" s="430"/>
      <c r="G316" s="180"/>
      <c r="H316" s="46"/>
      <c r="I316" s="53"/>
      <c r="J316" s="53"/>
      <c r="K316" s="193"/>
      <c r="L316" s="193"/>
      <c r="M316" s="193"/>
      <c r="N316" s="193"/>
      <c r="O316" s="193"/>
      <c r="P316" s="193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  <c r="FP316" s="40"/>
      <c r="FQ316" s="40"/>
      <c r="FR316" s="40"/>
      <c r="FS316" s="40"/>
      <c r="FT316" s="40"/>
      <c r="FU316" s="40"/>
      <c r="FV316" s="40"/>
      <c r="FW316" s="40"/>
      <c r="FX316" s="40"/>
      <c r="FY316" s="40"/>
      <c r="FZ316" s="40"/>
      <c r="GA316" s="40"/>
      <c r="GB316" s="40"/>
      <c r="GC316" s="40"/>
      <c r="GD316" s="40"/>
      <c r="GE316" s="40"/>
      <c r="GF316" s="40"/>
      <c r="GG316" s="40"/>
      <c r="GH316" s="40"/>
      <c r="GI316" s="40"/>
      <c r="GJ316" s="40"/>
      <c r="GK316" s="40"/>
      <c r="GL316" s="40"/>
      <c r="GM316" s="40"/>
      <c r="GN316" s="40"/>
    </row>
    <row r="317" spans="1:196">
      <c r="A317" s="430"/>
      <c r="B317" s="430"/>
      <c r="C317" s="430"/>
      <c r="D317" s="430"/>
      <c r="E317" s="430"/>
      <c r="F317" s="430"/>
      <c r="G317" s="180"/>
      <c r="H317" s="46"/>
      <c r="I317" s="53"/>
      <c r="J317" s="53"/>
      <c r="K317" s="193"/>
      <c r="L317" s="193"/>
      <c r="M317" s="193"/>
      <c r="N317" s="193"/>
      <c r="O317" s="193"/>
      <c r="P317" s="193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  <c r="FP317" s="40"/>
      <c r="FQ317" s="40"/>
      <c r="FR317" s="40"/>
      <c r="FS317" s="40"/>
      <c r="FT317" s="40"/>
      <c r="FU317" s="40"/>
      <c r="FV317" s="40"/>
      <c r="FW317" s="40"/>
      <c r="FX317" s="40"/>
      <c r="FY317" s="40"/>
      <c r="FZ317" s="40"/>
      <c r="GA317" s="40"/>
      <c r="GB317" s="40"/>
      <c r="GC317" s="40"/>
      <c r="GD317" s="40"/>
      <c r="GE317" s="40"/>
      <c r="GF317" s="40"/>
      <c r="GG317" s="40"/>
      <c r="GH317" s="40"/>
      <c r="GI317" s="40"/>
      <c r="GJ317" s="40"/>
      <c r="GK317" s="40"/>
      <c r="GL317" s="40"/>
      <c r="GM317" s="40"/>
      <c r="GN317" s="40"/>
    </row>
    <row r="318" spans="1:196">
      <c r="A318" s="430"/>
      <c r="B318" s="430"/>
      <c r="C318" s="430"/>
      <c r="D318" s="430"/>
      <c r="E318" s="430"/>
      <c r="F318" s="430"/>
      <c r="G318" s="180"/>
      <c r="H318" s="46"/>
      <c r="I318" s="53"/>
      <c r="J318" s="53"/>
      <c r="K318" s="193"/>
      <c r="L318" s="193"/>
      <c r="M318" s="193"/>
      <c r="N318" s="193"/>
      <c r="O318" s="193"/>
      <c r="P318" s="193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  <c r="FP318" s="40"/>
      <c r="FQ318" s="40"/>
      <c r="FR318" s="40"/>
      <c r="FS318" s="40"/>
      <c r="FT318" s="40"/>
      <c r="FU318" s="40"/>
      <c r="FV318" s="40"/>
      <c r="FW318" s="40"/>
      <c r="FX318" s="40"/>
      <c r="FY318" s="40"/>
      <c r="FZ318" s="40"/>
      <c r="GA318" s="40"/>
      <c r="GB318" s="40"/>
      <c r="GC318" s="40"/>
      <c r="GD318" s="40"/>
      <c r="GE318" s="40"/>
      <c r="GF318" s="40"/>
      <c r="GG318" s="40"/>
      <c r="GH318" s="40"/>
      <c r="GI318" s="40"/>
      <c r="GJ318" s="40"/>
      <c r="GK318" s="40"/>
      <c r="GL318" s="40"/>
      <c r="GM318" s="40"/>
      <c r="GN318" s="40"/>
    </row>
    <row r="319" spans="1:196">
      <c r="A319" s="430"/>
      <c r="B319" s="430"/>
      <c r="C319" s="430"/>
      <c r="D319" s="430"/>
      <c r="E319" s="430"/>
      <c r="F319" s="430"/>
      <c r="G319" s="180"/>
      <c r="H319" s="46"/>
      <c r="I319" s="53"/>
      <c r="J319" s="53"/>
      <c r="K319" s="193"/>
      <c r="L319" s="193"/>
      <c r="M319" s="193"/>
      <c r="N319" s="193"/>
      <c r="O319" s="193"/>
      <c r="P319" s="193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  <c r="FP319" s="40"/>
      <c r="FQ319" s="40"/>
      <c r="FR319" s="40"/>
      <c r="FS319" s="40"/>
      <c r="FT319" s="40"/>
      <c r="FU319" s="40"/>
      <c r="FV319" s="40"/>
      <c r="FW319" s="40"/>
      <c r="FX319" s="40"/>
      <c r="FY319" s="40"/>
      <c r="FZ319" s="40"/>
      <c r="GA319" s="40"/>
      <c r="GB319" s="40"/>
      <c r="GC319" s="40"/>
      <c r="GD319" s="40"/>
      <c r="GE319" s="40"/>
      <c r="GF319" s="40"/>
      <c r="GG319" s="40"/>
      <c r="GH319" s="40"/>
      <c r="GI319" s="40"/>
      <c r="GJ319" s="40"/>
      <c r="GK319" s="40"/>
      <c r="GL319" s="40"/>
      <c r="GM319" s="40"/>
      <c r="GN319" s="40"/>
    </row>
    <row r="320" spans="1:196">
      <c r="A320" s="430"/>
      <c r="B320" s="430"/>
      <c r="C320" s="430"/>
      <c r="D320" s="430"/>
      <c r="E320" s="430"/>
      <c r="F320" s="430"/>
      <c r="G320" s="180"/>
      <c r="H320" s="46"/>
      <c r="I320" s="53"/>
      <c r="J320" s="53"/>
      <c r="K320" s="193"/>
      <c r="L320" s="193"/>
      <c r="M320" s="193"/>
      <c r="N320" s="193"/>
      <c r="O320" s="193"/>
      <c r="P320" s="193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  <c r="FP320" s="40"/>
      <c r="FQ320" s="40"/>
      <c r="FR320" s="40"/>
      <c r="FS320" s="40"/>
      <c r="FT320" s="40"/>
      <c r="FU320" s="40"/>
      <c r="FV320" s="40"/>
      <c r="FW320" s="40"/>
      <c r="FX320" s="40"/>
      <c r="FY320" s="40"/>
      <c r="FZ320" s="40"/>
      <c r="GA320" s="40"/>
      <c r="GB320" s="40"/>
      <c r="GC320" s="40"/>
      <c r="GD320" s="40"/>
      <c r="GE320" s="40"/>
      <c r="GF320" s="40"/>
      <c r="GG320" s="40"/>
      <c r="GH320" s="40"/>
      <c r="GI320" s="40"/>
      <c r="GJ320" s="40"/>
      <c r="GK320" s="40"/>
      <c r="GL320" s="40"/>
      <c r="GM320" s="40"/>
      <c r="GN320" s="40"/>
    </row>
    <row r="321" spans="1:196">
      <c r="A321" s="430"/>
      <c r="B321" s="430"/>
      <c r="C321" s="430"/>
      <c r="D321" s="430"/>
      <c r="E321" s="430"/>
      <c r="F321" s="430"/>
      <c r="G321" s="180"/>
      <c r="H321" s="46"/>
      <c r="I321" s="53"/>
      <c r="J321" s="53"/>
      <c r="K321" s="193"/>
      <c r="L321" s="193"/>
      <c r="M321" s="193"/>
      <c r="N321" s="193"/>
      <c r="O321" s="193"/>
      <c r="P321" s="193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  <c r="FP321" s="40"/>
      <c r="FQ321" s="40"/>
      <c r="FR321" s="40"/>
      <c r="FS321" s="40"/>
      <c r="FT321" s="40"/>
      <c r="FU321" s="40"/>
      <c r="FV321" s="40"/>
      <c r="FW321" s="40"/>
      <c r="FX321" s="40"/>
      <c r="FY321" s="40"/>
      <c r="FZ321" s="40"/>
      <c r="GA321" s="40"/>
      <c r="GB321" s="40"/>
      <c r="GC321" s="40"/>
      <c r="GD321" s="40"/>
      <c r="GE321" s="40"/>
      <c r="GF321" s="40"/>
      <c r="GG321" s="40"/>
      <c r="GH321" s="40"/>
      <c r="GI321" s="40"/>
      <c r="GJ321" s="40"/>
      <c r="GK321" s="40"/>
      <c r="GL321" s="40"/>
      <c r="GM321" s="40"/>
      <c r="GN321" s="40"/>
    </row>
    <row r="322" spans="1:196">
      <c r="A322" s="430"/>
      <c r="B322" s="430"/>
      <c r="C322" s="430"/>
      <c r="D322" s="430"/>
      <c r="E322" s="430"/>
      <c r="F322" s="430"/>
      <c r="G322" s="180"/>
      <c r="H322" s="46"/>
      <c r="I322" s="53"/>
      <c r="J322" s="53"/>
      <c r="K322" s="193"/>
      <c r="L322" s="193"/>
      <c r="M322" s="193"/>
      <c r="N322" s="193"/>
      <c r="O322" s="193"/>
      <c r="P322" s="193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  <c r="FP322" s="40"/>
      <c r="FQ322" s="40"/>
      <c r="FR322" s="40"/>
      <c r="FS322" s="40"/>
      <c r="FT322" s="40"/>
      <c r="FU322" s="40"/>
      <c r="FV322" s="40"/>
      <c r="FW322" s="40"/>
      <c r="FX322" s="40"/>
      <c r="FY322" s="40"/>
      <c r="FZ322" s="40"/>
      <c r="GA322" s="40"/>
      <c r="GB322" s="40"/>
      <c r="GC322" s="40"/>
      <c r="GD322" s="40"/>
      <c r="GE322" s="40"/>
      <c r="GF322" s="40"/>
      <c r="GG322" s="40"/>
      <c r="GH322" s="40"/>
      <c r="GI322" s="40"/>
      <c r="GJ322" s="40"/>
      <c r="GK322" s="40"/>
      <c r="GL322" s="40"/>
      <c r="GM322" s="40"/>
      <c r="GN322" s="40"/>
    </row>
    <row r="323" spans="1:196">
      <c r="A323" s="430"/>
      <c r="B323" s="430"/>
      <c r="C323" s="430"/>
      <c r="D323" s="430"/>
      <c r="E323" s="430"/>
      <c r="F323" s="430"/>
      <c r="G323" s="180"/>
      <c r="H323" s="46"/>
      <c r="I323" s="53"/>
      <c r="J323" s="53"/>
      <c r="K323" s="193"/>
      <c r="L323" s="193"/>
      <c r="M323" s="193"/>
      <c r="N323" s="193"/>
      <c r="O323" s="193"/>
      <c r="P323" s="193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  <c r="FP323" s="40"/>
      <c r="FQ323" s="40"/>
      <c r="FR323" s="40"/>
      <c r="FS323" s="40"/>
      <c r="FT323" s="40"/>
      <c r="FU323" s="40"/>
      <c r="FV323" s="40"/>
      <c r="FW323" s="40"/>
      <c r="FX323" s="40"/>
      <c r="FY323" s="40"/>
      <c r="FZ323" s="40"/>
      <c r="GA323" s="40"/>
      <c r="GB323" s="40"/>
      <c r="GC323" s="40"/>
      <c r="GD323" s="40"/>
      <c r="GE323" s="40"/>
      <c r="GF323" s="40"/>
      <c r="GG323" s="40"/>
      <c r="GH323" s="40"/>
      <c r="GI323" s="40"/>
      <c r="GJ323" s="40"/>
      <c r="GK323" s="40"/>
      <c r="GL323" s="40"/>
      <c r="GM323" s="40"/>
      <c r="GN323" s="40"/>
    </row>
    <row r="324" spans="1:196">
      <c r="A324" s="430"/>
      <c r="B324" s="430"/>
      <c r="C324" s="430"/>
      <c r="D324" s="430"/>
      <c r="E324" s="430"/>
      <c r="F324" s="430"/>
      <c r="G324" s="180"/>
      <c r="H324" s="46"/>
      <c r="I324" s="53"/>
      <c r="J324" s="53"/>
      <c r="K324" s="193"/>
      <c r="L324" s="193"/>
      <c r="M324" s="193"/>
      <c r="N324" s="193"/>
      <c r="O324" s="193"/>
      <c r="P324" s="193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  <c r="FP324" s="40"/>
      <c r="FQ324" s="40"/>
      <c r="FR324" s="40"/>
      <c r="FS324" s="40"/>
      <c r="FT324" s="40"/>
      <c r="FU324" s="40"/>
      <c r="FV324" s="40"/>
      <c r="FW324" s="40"/>
      <c r="FX324" s="40"/>
      <c r="FY324" s="40"/>
      <c r="FZ324" s="40"/>
      <c r="GA324" s="40"/>
      <c r="GB324" s="40"/>
      <c r="GC324" s="40"/>
      <c r="GD324" s="40"/>
      <c r="GE324" s="40"/>
      <c r="GF324" s="40"/>
      <c r="GG324" s="40"/>
      <c r="GH324" s="40"/>
      <c r="GI324" s="40"/>
      <c r="GJ324" s="40"/>
      <c r="GK324" s="40"/>
      <c r="GL324" s="40"/>
      <c r="GM324" s="40"/>
      <c r="GN324" s="40"/>
    </row>
    <row r="325" spans="1:196">
      <c r="A325" s="430"/>
      <c r="B325" s="430"/>
      <c r="C325" s="430"/>
      <c r="D325" s="430"/>
      <c r="E325" s="430"/>
      <c r="F325" s="430"/>
      <c r="G325" s="180"/>
      <c r="H325" s="46"/>
      <c r="I325" s="53"/>
      <c r="J325" s="53"/>
      <c r="K325" s="193"/>
      <c r="L325" s="193"/>
      <c r="M325" s="193"/>
      <c r="N325" s="193"/>
      <c r="O325" s="193"/>
      <c r="P325" s="193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  <c r="FP325" s="40"/>
      <c r="FQ325" s="40"/>
      <c r="FR325" s="40"/>
      <c r="FS325" s="40"/>
      <c r="FT325" s="40"/>
      <c r="FU325" s="40"/>
      <c r="FV325" s="40"/>
      <c r="FW325" s="40"/>
      <c r="FX325" s="40"/>
      <c r="FY325" s="40"/>
      <c r="FZ325" s="40"/>
      <c r="GA325" s="40"/>
      <c r="GB325" s="40"/>
      <c r="GC325" s="40"/>
      <c r="GD325" s="40"/>
      <c r="GE325" s="40"/>
      <c r="GF325" s="40"/>
      <c r="GG325" s="40"/>
      <c r="GH325" s="40"/>
      <c r="GI325" s="40"/>
      <c r="GJ325" s="40"/>
      <c r="GK325" s="40"/>
      <c r="GL325" s="40"/>
      <c r="GM325" s="40"/>
      <c r="GN325" s="40"/>
    </row>
    <row r="326" spans="1:196">
      <c r="A326" s="430"/>
      <c r="B326" s="430"/>
      <c r="C326" s="430"/>
      <c r="D326" s="430"/>
      <c r="E326" s="430"/>
      <c r="F326" s="430"/>
      <c r="G326" s="180"/>
      <c r="H326" s="46"/>
      <c r="I326" s="53"/>
      <c r="J326" s="53"/>
      <c r="K326" s="193"/>
      <c r="L326" s="193"/>
      <c r="M326" s="193"/>
      <c r="N326" s="193"/>
      <c r="O326" s="193"/>
      <c r="P326" s="193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  <c r="FP326" s="40"/>
      <c r="FQ326" s="40"/>
      <c r="FR326" s="40"/>
      <c r="FS326" s="40"/>
      <c r="FT326" s="40"/>
      <c r="FU326" s="40"/>
      <c r="FV326" s="40"/>
      <c r="FW326" s="40"/>
      <c r="FX326" s="40"/>
      <c r="FY326" s="40"/>
      <c r="FZ326" s="40"/>
      <c r="GA326" s="40"/>
      <c r="GB326" s="40"/>
      <c r="GC326" s="40"/>
      <c r="GD326" s="40"/>
      <c r="GE326" s="40"/>
      <c r="GF326" s="40"/>
      <c r="GG326" s="40"/>
      <c r="GH326" s="40"/>
      <c r="GI326" s="40"/>
      <c r="GJ326" s="40"/>
      <c r="GK326" s="40"/>
      <c r="GL326" s="40"/>
      <c r="GM326" s="40"/>
      <c r="GN326" s="40"/>
    </row>
    <row r="327" spans="1:196">
      <c r="A327" s="430"/>
      <c r="B327" s="430"/>
      <c r="C327" s="430"/>
      <c r="D327" s="430"/>
      <c r="E327" s="430"/>
      <c r="F327" s="430"/>
      <c r="G327" s="180"/>
      <c r="H327" s="46"/>
      <c r="I327" s="53"/>
      <c r="J327" s="53"/>
      <c r="K327" s="193"/>
      <c r="L327" s="193"/>
      <c r="M327" s="193"/>
      <c r="N327" s="193"/>
      <c r="O327" s="193"/>
      <c r="P327" s="193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  <c r="FP327" s="40"/>
      <c r="FQ327" s="40"/>
      <c r="FR327" s="40"/>
      <c r="FS327" s="40"/>
      <c r="FT327" s="40"/>
      <c r="FU327" s="40"/>
      <c r="FV327" s="40"/>
      <c r="FW327" s="40"/>
      <c r="FX327" s="40"/>
      <c r="FY327" s="40"/>
      <c r="FZ327" s="40"/>
      <c r="GA327" s="40"/>
      <c r="GB327" s="40"/>
      <c r="GC327" s="40"/>
      <c r="GD327" s="40"/>
      <c r="GE327" s="40"/>
      <c r="GF327" s="40"/>
      <c r="GG327" s="40"/>
      <c r="GH327" s="40"/>
      <c r="GI327" s="40"/>
      <c r="GJ327" s="40"/>
      <c r="GK327" s="40"/>
      <c r="GL327" s="40"/>
      <c r="GM327" s="40"/>
      <c r="GN327" s="40"/>
    </row>
    <row r="328" spans="1:196">
      <c r="A328" s="430"/>
      <c r="B328" s="430"/>
      <c r="C328" s="430"/>
      <c r="D328" s="430"/>
      <c r="E328" s="430"/>
      <c r="F328" s="430"/>
      <c r="G328" s="180"/>
      <c r="H328" s="46"/>
      <c r="I328" s="53"/>
      <c r="J328" s="53"/>
      <c r="K328" s="193"/>
      <c r="L328" s="193"/>
      <c r="M328" s="193"/>
      <c r="N328" s="193"/>
      <c r="O328" s="193"/>
      <c r="P328" s="193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  <c r="FP328" s="40"/>
      <c r="FQ328" s="40"/>
      <c r="FR328" s="40"/>
      <c r="FS328" s="40"/>
      <c r="FT328" s="40"/>
      <c r="FU328" s="40"/>
      <c r="FV328" s="40"/>
      <c r="FW328" s="40"/>
      <c r="FX328" s="40"/>
      <c r="FY328" s="40"/>
      <c r="FZ328" s="40"/>
      <c r="GA328" s="40"/>
      <c r="GB328" s="40"/>
      <c r="GC328" s="40"/>
      <c r="GD328" s="40"/>
      <c r="GE328" s="40"/>
      <c r="GF328" s="40"/>
      <c r="GG328" s="40"/>
      <c r="GH328" s="40"/>
      <c r="GI328" s="40"/>
      <c r="GJ328" s="40"/>
      <c r="GK328" s="40"/>
      <c r="GL328" s="40"/>
      <c r="GM328" s="40"/>
      <c r="GN328" s="40"/>
    </row>
    <row r="329" spans="1:196">
      <c r="A329" s="430"/>
      <c r="B329" s="430"/>
      <c r="C329" s="430"/>
      <c r="D329" s="430"/>
      <c r="E329" s="430"/>
      <c r="F329" s="430"/>
      <c r="G329" s="180"/>
      <c r="H329" s="46"/>
      <c r="I329" s="53"/>
      <c r="J329" s="53"/>
      <c r="K329" s="193"/>
      <c r="L329" s="193"/>
      <c r="M329" s="193"/>
      <c r="N329" s="193"/>
      <c r="O329" s="193"/>
      <c r="P329" s="193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  <c r="FP329" s="40"/>
      <c r="FQ329" s="40"/>
      <c r="FR329" s="40"/>
      <c r="FS329" s="40"/>
      <c r="FT329" s="40"/>
      <c r="FU329" s="40"/>
      <c r="FV329" s="40"/>
      <c r="FW329" s="40"/>
      <c r="FX329" s="40"/>
      <c r="FY329" s="40"/>
      <c r="FZ329" s="40"/>
      <c r="GA329" s="40"/>
      <c r="GB329" s="40"/>
      <c r="GC329" s="40"/>
      <c r="GD329" s="40"/>
      <c r="GE329" s="40"/>
      <c r="GF329" s="40"/>
      <c r="GG329" s="40"/>
      <c r="GH329" s="40"/>
      <c r="GI329" s="40"/>
      <c r="GJ329" s="40"/>
      <c r="GK329" s="40"/>
      <c r="GL329" s="40"/>
      <c r="GM329" s="40"/>
      <c r="GN329" s="40"/>
    </row>
    <row r="330" spans="1:196">
      <c r="A330" s="430"/>
      <c r="B330" s="430"/>
      <c r="C330" s="430"/>
      <c r="D330" s="430"/>
      <c r="E330" s="430"/>
      <c r="F330" s="430"/>
      <c r="G330" s="180"/>
      <c r="H330" s="46"/>
      <c r="I330" s="53"/>
      <c r="J330" s="53"/>
      <c r="K330" s="193"/>
      <c r="L330" s="193"/>
      <c r="M330" s="193"/>
      <c r="N330" s="193"/>
      <c r="O330" s="193"/>
      <c r="P330" s="193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  <c r="FP330" s="40"/>
      <c r="FQ330" s="40"/>
      <c r="FR330" s="40"/>
      <c r="FS330" s="40"/>
      <c r="FT330" s="40"/>
      <c r="FU330" s="40"/>
      <c r="FV330" s="40"/>
      <c r="FW330" s="40"/>
      <c r="FX330" s="40"/>
      <c r="FY330" s="40"/>
      <c r="FZ330" s="40"/>
      <c r="GA330" s="40"/>
      <c r="GB330" s="40"/>
      <c r="GC330" s="40"/>
      <c r="GD330" s="40"/>
      <c r="GE330" s="40"/>
      <c r="GF330" s="40"/>
      <c r="GG330" s="40"/>
      <c r="GH330" s="40"/>
      <c r="GI330" s="40"/>
      <c r="GJ330" s="40"/>
      <c r="GK330" s="40"/>
      <c r="GL330" s="40"/>
      <c r="GM330" s="40"/>
      <c r="GN330" s="40"/>
    </row>
    <row r="331" spans="1:196">
      <c r="A331" s="430"/>
      <c r="B331" s="430"/>
      <c r="C331" s="430"/>
      <c r="D331" s="430"/>
      <c r="E331" s="430"/>
      <c r="F331" s="430"/>
      <c r="G331" s="180"/>
      <c r="H331" s="46"/>
      <c r="I331" s="53"/>
      <c r="J331" s="53"/>
      <c r="K331" s="193"/>
      <c r="L331" s="193"/>
      <c r="M331" s="193"/>
      <c r="N331" s="193"/>
      <c r="O331" s="193"/>
      <c r="P331" s="193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  <c r="FP331" s="40"/>
      <c r="FQ331" s="40"/>
      <c r="FR331" s="40"/>
      <c r="FS331" s="40"/>
      <c r="FT331" s="40"/>
      <c r="FU331" s="40"/>
      <c r="FV331" s="40"/>
      <c r="FW331" s="40"/>
      <c r="FX331" s="40"/>
      <c r="FY331" s="40"/>
      <c r="FZ331" s="40"/>
      <c r="GA331" s="40"/>
      <c r="GB331" s="40"/>
      <c r="GC331" s="40"/>
      <c r="GD331" s="40"/>
      <c r="GE331" s="40"/>
      <c r="GF331" s="40"/>
      <c r="GG331" s="40"/>
      <c r="GH331" s="40"/>
      <c r="GI331" s="40"/>
      <c r="GJ331" s="40"/>
      <c r="GK331" s="40"/>
      <c r="GL331" s="40"/>
      <c r="GM331" s="40"/>
      <c r="GN331" s="40"/>
    </row>
    <row r="332" spans="1:196">
      <c r="A332" s="430"/>
      <c r="B332" s="430"/>
      <c r="C332" s="430"/>
      <c r="D332" s="430"/>
      <c r="E332" s="430"/>
      <c r="F332" s="430"/>
      <c r="G332" s="180"/>
      <c r="H332" s="46"/>
      <c r="I332" s="53"/>
      <c r="J332" s="53"/>
      <c r="K332" s="193"/>
      <c r="L332" s="193"/>
      <c r="M332" s="193"/>
      <c r="N332" s="193"/>
      <c r="O332" s="193"/>
      <c r="P332" s="193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  <c r="FP332" s="40"/>
      <c r="FQ332" s="40"/>
      <c r="FR332" s="40"/>
      <c r="FS332" s="40"/>
      <c r="FT332" s="40"/>
      <c r="FU332" s="40"/>
      <c r="FV332" s="40"/>
      <c r="FW332" s="40"/>
      <c r="FX332" s="40"/>
      <c r="FY332" s="40"/>
      <c r="FZ332" s="40"/>
      <c r="GA332" s="40"/>
      <c r="GB332" s="40"/>
      <c r="GC332" s="40"/>
      <c r="GD332" s="40"/>
      <c r="GE332" s="40"/>
      <c r="GF332" s="40"/>
      <c r="GG332" s="40"/>
      <c r="GH332" s="40"/>
      <c r="GI332" s="40"/>
      <c r="GJ332" s="40"/>
      <c r="GK332" s="40"/>
      <c r="GL332" s="40"/>
      <c r="GM332" s="40"/>
      <c r="GN332" s="40"/>
    </row>
    <row r="333" spans="1:196">
      <c r="A333" s="430"/>
      <c r="B333" s="430"/>
      <c r="C333" s="430"/>
      <c r="D333" s="430"/>
      <c r="E333" s="430"/>
      <c r="F333" s="430"/>
      <c r="G333" s="180"/>
      <c r="H333" s="46"/>
      <c r="I333" s="53"/>
      <c r="J333" s="53"/>
      <c r="K333" s="193"/>
      <c r="L333" s="193"/>
      <c r="M333" s="193"/>
      <c r="N333" s="193"/>
      <c r="O333" s="193"/>
      <c r="P333" s="193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  <c r="FP333" s="40"/>
      <c r="FQ333" s="40"/>
      <c r="FR333" s="40"/>
      <c r="FS333" s="40"/>
      <c r="FT333" s="40"/>
      <c r="FU333" s="40"/>
      <c r="FV333" s="40"/>
      <c r="FW333" s="40"/>
      <c r="FX333" s="40"/>
      <c r="FY333" s="40"/>
      <c r="FZ333" s="40"/>
      <c r="GA333" s="40"/>
      <c r="GB333" s="40"/>
      <c r="GC333" s="40"/>
      <c r="GD333" s="40"/>
      <c r="GE333" s="40"/>
      <c r="GF333" s="40"/>
      <c r="GG333" s="40"/>
      <c r="GH333" s="40"/>
      <c r="GI333" s="40"/>
      <c r="GJ333" s="40"/>
      <c r="GK333" s="40"/>
      <c r="GL333" s="40"/>
      <c r="GM333" s="40"/>
      <c r="GN333" s="40"/>
    </row>
    <row r="334" spans="1:196">
      <c r="A334" s="430"/>
      <c r="B334" s="430"/>
      <c r="C334" s="430"/>
      <c r="D334" s="430"/>
      <c r="E334" s="430"/>
      <c r="F334" s="430"/>
      <c r="G334" s="180"/>
      <c r="H334" s="46"/>
      <c r="I334" s="53"/>
      <c r="J334" s="53"/>
      <c r="K334" s="193"/>
      <c r="L334" s="193"/>
      <c r="M334" s="193"/>
      <c r="N334" s="193"/>
      <c r="O334" s="193"/>
      <c r="P334" s="193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  <c r="FP334" s="40"/>
      <c r="FQ334" s="40"/>
      <c r="FR334" s="40"/>
      <c r="FS334" s="40"/>
      <c r="FT334" s="40"/>
      <c r="FU334" s="40"/>
      <c r="FV334" s="40"/>
      <c r="FW334" s="40"/>
      <c r="FX334" s="40"/>
      <c r="FY334" s="40"/>
      <c r="FZ334" s="40"/>
      <c r="GA334" s="40"/>
      <c r="GB334" s="40"/>
      <c r="GC334" s="40"/>
      <c r="GD334" s="40"/>
      <c r="GE334" s="40"/>
      <c r="GF334" s="40"/>
      <c r="GG334" s="40"/>
      <c r="GH334" s="40"/>
      <c r="GI334" s="40"/>
      <c r="GJ334" s="40"/>
      <c r="GK334" s="40"/>
      <c r="GL334" s="40"/>
      <c r="GM334" s="40"/>
      <c r="GN334" s="40"/>
    </row>
    <row r="335" spans="1:196">
      <c r="A335" s="430"/>
      <c r="B335" s="430"/>
      <c r="C335" s="430"/>
      <c r="D335" s="430"/>
      <c r="E335" s="430"/>
      <c r="F335" s="430"/>
      <c r="G335" s="180"/>
      <c r="H335" s="46"/>
      <c r="I335" s="53"/>
      <c r="J335" s="53"/>
      <c r="K335" s="193"/>
      <c r="L335" s="193"/>
      <c r="M335" s="193"/>
      <c r="N335" s="193"/>
      <c r="O335" s="193"/>
      <c r="P335" s="193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  <c r="FP335" s="40"/>
      <c r="FQ335" s="40"/>
      <c r="FR335" s="40"/>
      <c r="FS335" s="40"/>
      <c r="FT335" s="40"/>
      <c r="FU335" s="40"/>
      <c r="FV335" s="40"/>
      <c r="FW335" s="40"/>
      <c r="FX335" s="40"/>
      <c r="FY335" s="40"/>
      <c r="FZ335" s="40"/>
      <c r="GA335" s="40"/>
      <c r="GB335" s="40"/>
      <c r="GC335" s="40"/>
      <c r="GD335" s="40"/>
      <c r="GE335" s="40"/>
      <c r="GF335" s="40"/>
      <c r="GG335" s="40"/>
      <c r="GH335" s="40"/>
      <c r="GI335" s="40"/>
      <c r="GJ335" s="40"/>
      <c r="GK335" s="40"/>
      <c r="GL335" s="40"/>
      <c r="GM335" s="40"/>
      <c r="GN335" s="40"/>
    </row>
    <row r="336" spans="1:196">
      <c r="A336" s="430"/>
      <c r="B336" s="430"/>
      <c r="C336" s="430"/>
      <c r="D336" s="430"/>
      <c r="E336" s="430"/>
      <c r="F336" s="430"/>
      <c r="G336" s="180"/>
      <c r="H336" s="46"/>
      <c r="I336" s="53"/>
      <c r="J336" s="53"/>
      <c r="K336" s="193"/>
      <c r="L336" s="193"/>
      <c r="M336" s="193"/>
      <c r="N336" s="193"/>
      <c r="O336" s="193"/>
      <c r="P336" s="193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  <c r="FP336" s="40"/>
      <c r="FQ336" s="40"/>
      <c r="FR336" s="40"/>
      <c r="FS336" s="40"/>
      <c r="FT336" s="40"/>
      <c r="FU336" s="40"/>
      <c r="FV336" s="40"/>
      <c r="FW336" s="40"/>
      <c r="FX336" s="40"/>
      <c r="FY336" s="40"/>
      <c r="FZ336" s="40"/>
      <c r="GA336" s="40"/>
      <c r="GB336" s="40"/>
      <c r="GC336" s="40"/>
      <c r="GD336" s="40"/>
      <c r="GE336" s="40"/>
      <c r="GF336" s="40"/>
      <c r="GG336" s="40"/>
      <c r="GH336" s="40"/>
      <c r="GI336" s="40"/>
      <c r="GJ336" s="40"/>
      <c r="GK336" s="40"/>
      <c r="GL336" s="40"/>
      <c r="GM336" s="40"/>
      <c r="GN336" s="40"/>
    </row>
    <row r="337" spans="1:196">
      <c r="A337" s="430"/>
      <c r="B337" s="430"/>
      <c r="C337" s="430"/>
      <c r="D337" s="430"/>
      <c r="E337" s="430"/>
      <c r="F337" s="430"/>
      <c r="G337" s="180"/>
      <c r="H337" s="46"/>
      <c r="I337" s="53"/>
      <c r="J337" s="53"/>
      <c r="K337" s="193"/>
      <c r="L337" s="193"/>
      <c r="M337" s="193"/>
      <c r="N337" s="193"/>
      <c r="O337" s="193"/>
      <c r="P337" s="193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  <c r="FP337" s="40"/>
      <c r="FQ337" s="40"/>
      <c r="FR337" s="40"/>
      <c r="FS337" s="40"/>
      <c r="FT337" s="40"/>
      <c r="FU337" s="40"/>
      <c r="FV337" s="40"/>
      <c r="FW337" s="40"/>
      <c r="FX337" s="40"/>
      <c r="FY337" s="40"/>
      <c r="FZ337" s="40"/>
      <c r="GA337" s="40"/>
      <c r="GB337" s="40"/>
      <c r="GC337" s="40"/>
      <c r="GD337" s="40"/>
      <c r="GE337" s="40"/>
      <c r="GF337" s="40"/>
      <c r="GG337" s="40"/>
      <c r="GH337" s="40"/>
      <c r="GI337" s="40"/>
      <c r="GJ337" s="40"/>
      <c r="GK337" s="40"/>
      <c r="GL337" s="40"/>
      <c r="GM337" s="40"/>
      <c r="GN337" s="40"/>
    </row>
    <row r="338" spans="1:196">
      <c r="A338" s="430"/>
      <c r="B338" s="430"/>
      <c r="C338" s="430"/>
      <c r="D338" s="430"/>
      <c r="E338" s="430"/>
      <c r="F338" s="430"/>
      <c r="G338" s="180"/>
      <c r="H338" s="46"/>
      <c r="I338" s="53"/>
      <c r="J338" s="53"/>
      <c r="K338" s="193"/>
      <c r="L338" s="193"/>
      <c r="M338" s="193"/>
      <c r="N338" s="193"/>
      <c r="O338" s="193"/>
      <c r="P338" s="193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  <c r="FP338" s="40"/>
      <c r="FQ338" s="40"/>
      <c r="FR338" s="40"/>
      <c r="FS338" s="40"/>
      <c r="FT338" s="40"/>
      <c r="FU338" s="40"/>
      <c r="FV338" s="40"/>
      <c r="FW338" s="40"/>
      <c r="FX338" s="40"/>
      <c r="FY338" s="40"/>
      <c r="FZ338" s="40"/>
      <c r="GA338" s="40"/>
      <c r="GB338" s="40"/>
      <c r="GC338" s="40"/>
      <c r="GD338" s="40"/>
      <c r="GE338" s="40"/>
      <c r="GF338" s="40"/>
      <c r="GG338" s="40"/>
      <c r="GH338" s="40"/>
      <c r="GI338" s="40"/>
      <c r="GJ338" s="40"/>
      <c r="GK338" s="40"/>
      <c r="GL338" s="40"/>
      <c r="GM338" s="40"/>
      <c r="GN338" s="40"/>
    </row>
    <row r="339" spans="1:196">
      <c r="A339" s="430"/>
      <c r="B339" s="430"/>
      <c r="C339" s="430"/>
      <c r="D339" s="430"/>
      <c r="E339" s="430"/>
      <c r="F339" s="430"/>
      <c r="G339" s="180"/>
      <c r="H339" s="46"/>
      <c r="I339" s="53"/>
      <c r="J339" s="53"/>
      <c r="K339" s="193"/>
      <c r="L339" s="193"/>
      <c r="M339" s="193"/>
      <c r="N339" s="193"/>
      <c r="O339" s="193"/>
      <c r="P339" s="193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  <c r="FP339" s="40"/>
      <c r="FQ339" s="40"/>
      <c r="FR339" s="40"/>
      <c r="FS339" s="40"/>
      <c r="FT339" s="40"/>
      <c r="FU339" s="40"/>
      <c r="FV339" s="40"/>
      <c r="FW339" s="40"/>
      <c r="FX339" s="40"/>
      <c r="FY339" s="40"/>
      <c r="FZ339" s="40"/>
      <c r="GA339" s="40"/>
      <c r="GB339" s="40"/>
      <c r="GC339" s="40"/>
      <c r="GD339" s="40"/>
      <c r="GE339" s="40"/>
      <c r="GF339" s="40"/>
      <c r="GG339" s="40"/>
      <c r="GH339" s="40"/>
      <c r="GI339" s="40"/>
      <c r="GJ339" s="40"/>
      <c r="GK339" s="40"/>
      <c r="GL339" s="40"/>
      <c r="GM339" s="40"/>
      <c r="GN339" s="40"/>
    </row>
    <row r="340" spans="1:196">
      <c r="A340" s="430"/>
      <c r="B340" s="430"/>
      <c r="C340" s="430"/>
      <c r="D340" s="430"/>
      <c r="E340" s="430"/>
      <c r="F340" s="430"/>
      <c r="G340" s="180"/>
      <c r="H340" s="46"/>
      <c r="I340" s="53"/>
      <c r="J340" s="53"/>
      <c r="K340" s="193"/>
      <c r="L340" s="193"/>
      <c r="M340" s="193"/>
      <c r="N340" s="193"/>
      <c r="O340" s="193"/>
      <c r="P340" s="193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  <c r="FP340" s="40"/>
      <c r="FQ340" s="40"/>
      <c r="FR340" s="40"/>
      <c r="FS340" s="40"/>
      <c r="FT340" s="40"/>
      <c r="FU340" s="40"/>
      <c r="FV340" s="40"/>
      <c r="FW340" s="40"/>
      <c r="FX340" s="40"/>
      <c r="FY340" s="40"/>
      <c r="FZ340" s="40"/>
      <c r="GA340" s="40"/>
      <c r="GB340" s="40"/>
      <c r="GC340" s="40"/>
      <c r="GD340" s="40"/>
      <c r="GE340" s="40"/>
      <c r="GF340" s="40"/>
      <c r="GG340" s="40"/>
      <c r="GH340" s="40"/>
      <c r="GI340" s="40"/>
      <c r="GJ340" s="40"/>
      <c r="GK340" s="40"/>
      <c r="GL340" s="40"/>
      <c r="GM340" s="40"/>
      <c r="GN340" s="40"/>
    </row>
    <row r="341" spans="1:196">
      <c r="A341" s="430"/>
      <c r="B341" s="430"/>
      <c r="C341" s="430"/>
      <c r="D341" s="430"/>
      <c r="E341" s="430"/>
      <c r="F341" s="430"/>
      <c r="G341" s="180"/>
      <c r="H341" s="46"/>
      <c r="I341" s="53"/>
      <c r="J341" s="53"/>
      <c r="K341" s="193"/>
      <c r="L341" s="193"/>
      <c r="M341" s="193"/>
      <c r="N341" s="193"/>
      <c r="O341" s="193"/>
      <c r="P341" s="193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  <c r="FP341" s="40"/>
      <c r="FQ341" s="40"/>
      <c r="FR341" s="40"/>
      <c r="FS341" s="40"/>
      <c r="FT341" s="40"/>
      <c r="FU341" s="40"/>
      <c r="FV341" s="40"/>
      <c r="FW341" s="40"/>
      <c r="FX341" s="40"/>
      <c r="FY341" s="40"/>
      <c r="FZ341" s="40"/>
      <c r="GA341" s="40"/>
      <c r="GB341" s="40"/>
      <c r="GC341" s="40"/>
      <c r="GD341" s="40"/>
      <c r="GE341" s="40"/>
      <c r="GF341" s="40"/>
      <c r="GG341" s="40"/>
      <c r="GH341" s="40"/>
      <c r="GI341" s="40"/>
      <c r="GJ341" s="40"/>
      <c r="GK341" s="40"/>
      <c r="GL341" s="40"/>
      <c r="GM341" s="40"/>
      <c r="GN341" s="40"/>
    </row>
    <row r="342" spans="1:196">
      <c r="A342" s="430"/>
      <c r="B342" s="430"/>
      <c r="C342" s="430"/>
      <c r="D342" s="430"/>
      <c r="E342" s="430"/>
      <c r="F342" s="430"/>
      <c r="G342" s="180"/>
      <c r="H342" s="46"/>
      <c r="I342" s="53"/>
      <c r="J342" s="53"/>
      <c r="K342" s="193"/>
      <c r="L342" s="193"/>
      <c r="M342" s="193"/>
      <c r="N342" s="193"/>
      <c r="O342" s="193"/>
      <c r="P342" s="193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  <c r="FP342" s="40"/>
      <c r="FQ342" s="40"/>
      <c r="FR342" s="40"/>
      <c r="FS342" s="40"/>
      <c r="FT342" s="40"/>
      <c r="FU342" s="40"/>
      <c r="FV342" s="40"/>
      <c r="FW342" s="40"/>
      <c r="FX342" s="40"/>
      <c r="FY342" s="40"/>
      <c r="FZ342" s="40"/>
      <c r="GA342" s="40"/>
      <c r="GB342" s="40"/>
      <c r="GC342" s="40"/>
      <c r="GD342" s="40"/>
      <c r="GE342" s="40"/>
      <c r="GF342" s="40"/>
      <c r="GG342" s="40"/>
      <c r="GH342" s="40"/>
      <c r="GI342" s="40"/>
      <c r="GJ342" s="40"/>
      <c r="GK342" s="40"/>
      <c r="GL342" s="40"/>
      <c r="GM342" s="40"/>
      <c r="GN342" s="40"/>
    </row>
    <row r="343" spans="1:196">
      <c r="A343" s="430"/>
      <c r="B343" s="430"/>
      <c r="C343" s="430"/>
      <c r="D343" s="430"/>
      <c r="E343" s="430"/>
      <c r="F343" s="430"/>
      <c r="G343" s="180"/>
      <c r="H343" s="46"/>
      <c r="I343" s="53"/>
      <c r="J343" s="53"/>
      <c r="K343" s="193"/>
      <c r="L343" s="193"/>
      <c r="M343" s="193"/>
      <c r="N343" s="193"/>
      <c r="O343" s="193"/>
      <c r="P343" s="193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  <c r="FP343" s="40"/>
      <c r="FQ343" s="40"/>
      <c r="FR343" s="40"/>
      <c r="FS343" s="40"/>
      <c r="FT343" s="40"/>
      <c r="FU343" s="40"/>
      <c r="FV343" s="40"/>
      <c r="FW343" s="40"/>
      <c r="FX343" s="40"/>
      <c r="FY343" s="40"/>
      <c r="FZ343" s="40"/>
      <c r="GA343" s="40"/>
      <c r="GB343" s="40"/>
      <c r="GC343" s="40"/>
      <c r="GD343" s="40"/>
      <c r="GE343" s="40"/>
      <c r="GF343" s="40"/>
      <c r="GG343" s="40"/>
      <c r="GH343" s="40"/>
      <c r="GI343" s="40"/>
      <c r="GJ343" s="40"/>
      <c r="GK343" s="40"/>
      <c r="GL343" s="40"/>
      <c r="GM343" s="40"/>
      <c r="GN343" s="40"/>
    </row>
    <row r="344" spans="1:196">
      <c r="A344" s="430"/>
      <c r="B344" s="430"/>
      <c r="C344" s="430"/>
      <c r="D344" s="430"/>
      <c r="E344" s="430"/>
      <c r="F344" s="430"/>
      <c r="G344" s="180"/>
      <c r="H344" s="46"/>
      <c r="I344" s="53"/>
      <c r="J344" s="53"/>
      <c r="K344" s="193"/>
      <c r="L344" s="193"/>
      <c r="M344" s="193"/>
      <c r="N344" s="193"/>
      <c r="O344" s="193"/>
      <c r="P344" s="193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  <c r="FP344" s="40"/>
      <c r="FQ344" s="40"/>
      <c r="FR344" s="40"/>
      <c r="FS344" s="40"/>
      <c r="FT344" s="40"/>
      <c r="FU344" s="40"/>
      <c r="FV344" s="40"/>
      <c r="FW344" s="40"/>
      <c r="FX344" s="40"/>
      <c r="FY344" s="40"/>
      <c r="FZ344" s="40"/>
      <c r="GA344" s="40"/>
      <c r="GB344" s="40"/>
      <c r="GC344" s="40"/>
      <c r="GD344" s="40"/>
      <c r="GE344" s="40"/>
      <c r="GF344" s="40"/>
      <c r="GG344" s="40"/>
      <c r="GH344" s="40"/>
      <c r="GI344" s="40"/>
      <c r="GJ344" s="40"/>
      <c r="GK344" s="40"/>
      <c r="GL344" s="40"/>
      <c r="GM344" s="40"/>
      <c r="GN344" s="40"/>
    </row>
    <row r="345" spans="1:196">
      <c r="A345" s="430"/>
      <c r="B345" s="430"/>
      <c r="C345" s="430"/>
      <c r="D345" s="430"/>
      <c r="E345" s="430"/>
      <c r="F345" s="430"/>
      <c r="G345" s="180"/>
      <c r="H345" s="46"/>
      <c r="I345" s="53"/>
      <c r="J345" s="53"/>
      <c r="K345" s="193"/>
      <c r="L345" s="193"/>
      <c r="M345" s="193"/>
      <c r="N345" s="193"/>
      <c r="O345" s="193"/>
      <c r="P345" s="193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  <c r="FP345" s="40"/>
      <c r="FQ345" s="40"/>
      <c r="FR345" s="40"/>
      <c r="FS345" s="40"/>
      <c r="FT345" s="40"/>
      <c r="FU345" s="40"/>
      <c r="FV345" s="40"/>
      <c r="FW345" s="40"/>
      <c r="FX345" s="40"/>
      <c r="FY345" s="40"/>
      <c r="FZ345" s="40"/>
      <c r="GA345" s="40"/>
      <c r="GB345" s="40"/>
      <c r="GC345" s="40"/>
      <c r="GD345" s="40"/>
      <c r="GE345" s="40"/>
      <c r="GF345" s="40"/>
      <c r="GG345" s="40"/>
      <c r="GH345" s="40"/>
      <c r="GI345" s="40"/>
      <c r="GJ345" s="40"/>
      <c r="GK345" s="40"/>
      <c r="GL345" s="40"/>
      <c r="GM345" s="40"/>
      <c r="GN345" s="40"/>
    </row>
    <row r="346" spans="1:196">
      <c r="A346" s="430"/>
      <c r="B346" s="430"/>
      <c r="C346" s="430"/>
      <c r="D346" s="430"/>
      <c r="E346" s="430"/>
      <c r="F346" s="430"/>
      <c r="G346" s="180"/>
      <c r="H346" s="46"/>
      <c r="I346" s="53"/>
      <c r="J346" s="53"/>
      <c r="K346" s="193"/>
      <c r="L346" s="193"/>
      <c r="M346" s="193"/>
      <c r="N346" s="193"/>
      <c r="O346" s="193"/>
      <c r="P346" s="193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  <c r="FP346" s="40"/>
      <c r="FQ346" s="40"/>
      <c r="FR346" s="40"/>
      <c r="FS346" s="40"/>
      <c r="FT346" s="40"/>
      <c r="FU346" s="40"/>
      <c r="FV346" s="40"/>
      <c r="FW346" s="40"/>
      <c r="FX346" s="40"/>
      <c r="FY346" s="40"/>
      <c r="FZ346" s="40"/>
      <c r="GA346" s="40"/>
      <c r="GB346" s="40"/>
      <c r="GC346" s="40"/>
      <c r="GD346" s="40"/>
      <c r="GE346" s="40"/>
      <c r="GF346" s="40"/>
      <c r="GG346" s="40"/>
      <c r="GH346" s="40"/>
      <c r="GI346" s="40"/>
      <c r="GJ346" s="40"/>
      <c r="GK346" s="40"/>
      <c r="GL346" s="40"/>
      <c r="GM346" s="40"/>
      <c r="GN346" s="40"/>
    </row>
    <row r="347" spans="1:196">
      <c r="A347" s="430"/>
      <c r="B347" s="430"/>
      <c r="C347" s="430"/>
      <c r="D347" s="430"/>
      <c r="E347" s="430"/>
      <c r="F347" s="430"/>
      <c r="G347" s="180"/>
      <c r="H347" s="46"/>
      <c r="I347" s="53"/>
      <c r="J347" s="53"/>
      <c r="K347" s="193"/>
      <c r="L347" s="193"/>
      <c r="M347" s="193"/>
      <c r="N347" s="193"/>
      <c r="O347" s="193"/>
      <c r="P347" s="193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  <c r="FP347" s="40"/>
      <c r="FQ347" s="40"/>
      <c r="FR347" s="40"/>
      <c r="FS347" s="40"/>
      <c r="FT347" s="40"/>
      <c r="FU347" s="40"/>
      <c r="FV347" s="40"/>
      <c r="FW347" s="40"/>
      <c r="FX347" s="40"/>
      <c r="FY347" s="40"/>
      <c r="FZ347" s="40"/>
      <c r="GA347" s="40"/>
      <c r="GB347" s="40"/>
      <c r="GC347" s="40"/>
      <c r="GD347" s="40"/>
      <c r="GE347" s="40"/>
      <c r="GF347" s="40"/>
      <c r="GG347" s="40"/>
      <c r="GH347" s="40"/>
      <c r="GI347" s="40"/>
      <c r="GJ347" s="40"/>
      <c r="GK347" s="40"/>
      <c r="GL347" s="40"/>
      <c r="GM347" s="40"/>
      <c r="GN347" s="40"/>
    </row>
    <row r="348" spans="1:196">
      <c r="A348" s="430"/>
      <c r="B348" s="430"/>
      <c r="C348" s="430"/>
      <c r="D348" s="430"/>
      <c r="E348" s="430"/>
      <c r="F348" s="430"/>
      <c r="G348" s="180"/>
      <c r="H348" s="46"/>
      <c r="I348" s="53"/>
      <c r="J348" s="53"/>
      <c r="K348" s="193"/>
      <c r="L348" s="193"/>
      <c r="M348" s="193"/>
      <c r="N348" s="193"/>
      <c r="O348" s="193"/>
      <c r="P348" s="193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  <c r="FP348" s="40"/>
      <c r="FQ348" s="40"/>
      <c r="FR348" s="40"/>
      <c r="FS348" s="40"/>
      <c r="FT348" s="40"/>
      <c r="FU348" s="40"/>
      <c r="FV348" s="40"/>
      <c r="FW348" s="40"/>
      <c r="FX348" s="40"/>
      <c r="FY348" s="40"/>
      <c r="FZ348" s="40"/>
      <c r="GA348" s="40"/>
      <c r="GB348" s="40"/>
      <c r="GC348" s="40"/>
      <c r="GD348" s="40"/>
      <c r="GE348" s="40"/>
      <c r="GF348" s="40"/>
      <c r="GG348" s="40"/>
      <c r="GH348" s="40"/>
      <c r="GI348" s="40"/>
      <c r="GJ348" s="40"/>
      <c r="GK348" s="40"/>
      <c r="GL348" s="40"/>
      <c r="GM348" s="40"/>
      <c r="GN348" s="40"/>
    </row>
    <row r="349" spans="1:196">
      <c r="A349" s="430"/>
      <c r="B349" s="430"/>
      <c r="C349" s="430"/>
      <c r="D349" s="430"/>
      <c r="E349" s="430"/>
      <c r="F349" s="430"/>
      <c r="G349" s="180"/>
      <c r="H349" s="46"/>
      <c r="I349" s="53"/>
      <c r="J349" s="53"/>
      <c r="K349" s="193"/>
      <c r="L349" s="193"/>
      <c r="M349" s="193"/>
      <c r="N349" s="193"/>
      <c r="O349" s="193"/>
      <c r="P349" s="193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</row>
    <row r="350" spans="1:196">
      <c r="A350" s="430"/>
      <c r="B350" s="430"/>
      <c r="C350" s="430"/>
      <c r="D350" s="430"/>
      <c r="E350" s="430"/>
      <c r="F350" s="430"/>
      <c r="G350" s="180"/>
      <c r="H350" s="46"/>
      <c r="I350" s="53"/>
      <c r="J350" s="53"/>
      <c r="K350" s="193"/>
      <c r="L350" s="193"/>
      <c r="M350" s="193"/>
      <c r="N350" s="193"/>
      <c r="O350" s="193"/>
      <c r="P350" s="193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  <c r="FP350" s="40"/>
      <c r="FQ350" s="40"/>
      <c r="FR350" s="40"/>
      <c r="FS350" s="40"/>
      <c r="FT350" s="40"/>
      <c r="FU350" s="40"/>
      <c r="FV350" s="40"/>
      <c r="FW350" s="40"/>
      <c r="FX350" s="40"/>
      <c r="FY350" s="40"/>
      <c r="FZ350" s="40"/>
      <c r="GA350" s="40"/>
      <c r="GB350" s="40"/>
      <c r="GC350" s="40"/>
      <c r="GD350" s="40"/>
      <c r="GE350" s="40"/>
      <c r="GF350" s="40"/>
      <c r="GG350" s="40"/>
      <c r="GH350" s="40"/>
      <c r="GI350" s="40"/>
      <c r="GJ350" s="40"/>
      <c r="GK350" s="40"/>
      <c r="GL350" s="40"/>
      <c r="GM350" s="40"/>
      <c r="GN350" s="40"/>
    </row>
    <row r="351" spans="1:196">
      <c r="A351" s="430"/>
      <c r="B351" s="430"/>
      <c r="C351" s="430"/>
      <c r="D351" s="430"/>
      <c r="E351" s="430"/>
      <c r="F351" s="430"/>
      <c r="G351" s="180"/>
      <c r="H351" s="46"/>
      <c r="I351" s="53"/>
      <c r="J351" s="53"/>
      <c r="K351" s="193"/>
      <c r="L351" s="193"/>
      <c r="M351" s="193"/>
      <c r="N351" s="193"/>
      <c r="O351" s="193"/>
      <c r="P351" s="193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  <c r="FP351" s="40"/>
      <c r="FQ351" s="40"/>
      <c r="FR351" s="40"/>
      <c r="FS351" s="40"/>
      <c r="FT351" s="40"/>
      <c r="FU351" s="40"/>
      <c r="FV351" s="40"/>
      <c r="FW351" s="40"/>
      <c r="FX351" s="40"/>
      <c r="FY351" s="40"/>
      <c r="FZ351" s="40"/>
      <c r="GA351" s="40"/>
      <c r="GB351" s="40"/>
      <c r="GC351" s="40"/>
      <c r="GD351" s="40"/>
      <c r="GE351" s="40"/>
      <c r="GF351" s="40"/>
      <c r="GG351" s="40"/>
      <c r="GH351" s="40"/>
      <c r="GI351" s="40"/>
      <c r="GJ351" s="40"/>
      <c r="GK351" s="40"/>
      <c r="GL351" s="40"/>
      <c r="GM351" s="40"/>
      <c r="GN351" s="40"/>
    </row>
    <row r="352" spans="1:196">
      <c r="A352" s="430"/>
      <c r="B352" s="430"/>
      <c r="C352" s="430"/>
      <c r="D352" s="430"/>
      <c r="E352" s="430"/>
      <c r="F352" s="430"/>
      <c r="G352" s="180"/>
      <c r="H352" s="46"/>
      <c r="I352" s="53"/>
      <c r="J352" s="53"/>
      <c r="K352" s="193"/>
      <c r="L352" s="193"/>
      <c r="M352" s="193"/>
      <c r="N352" s="193"/>
      <c r="O352" s="193"/>
      <c r="P352" s="193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  <c r="FP352" s="40"/>
      <c r="FQ352" s="40"/>
      <c r="FR352" s="40"/>
      <c r="FS352" s="40"/>
      <c r="FT352" s="40"/>
      <c r="FU352" s="40"/>
      <c r="FV352" s="40"/>
      <c r="FW352" s="40"/>
      <c r="FX352" s="40"/>
      <c r="FY352" s="40"/>
      <c r="FZ352" s="40"/>
      <c r="GA352" s="40"/>
      <c r="GB352" s="40"/>
      <c r="GC352" s="40"/>
      <c r="GD352" s="40"/>
      <c r="GE352" s="40"/>
      <c r="GF352" s="40"/>
      <c r="GG352" s="40"/>
      <c r="GH352" s="40"/>
      <c r="GI352" s="40"/>
      <c r="GJ352" s="40"/>
      <c r="GK352" s="40"/>
      <c r="GL352" s="40"/>
      <c r="GM352" s="40"/>
      <c r="GN352" s="40"/>
    </row>
    <row r="353" spans="1:196">
      <c r="A353" s="430"/>
      <c r="B353" s="430"/>
      <c r="C353" s="430"/>
      <c r="D353" s="430"/>
      <c r="E353" s="430"/>
      <c r="F353" s="430"/>
      <c r="G353" s="180"/>
      <c r="H353" s="46"/>
      <c r="I353" s="53"/>
      <c r="J353" s="53"/>
      <c r="K353" s="193"/>
      <c r="L353" s="193"/>
      <c r="M353" s="193"/>
      <c r="N353" s="193"/>
      <c r="O353" s="193"/>
      <c r="P353" s="193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  <c r="FP353" s="40"/>
      <c r="FQ353" s="40"/>
      <c r="FR353" s="40"/>
      <c r="FS353" s="40"/>
      <c r="FT353" s="40"/>
      <c r="FU353" s="40"/>
      <c r="FV353" s="40"/>
      <c r="FW353" s="40"/>
      <c r="FX353" s="40"/>
      <c r="FY353" s="40"/>
      <c r="FZ353" s="40"/>
      <c r="GA353" s="40"/>
      <c r="GB353" s="40"/>
      <c r="GC353" s="40"/>
      <c r="GD353" s="40"/>
      <c r="GE353" s="40"/>
      <c r="GF353" s="40"/>
      <c r="GG353" s="40"/>
      <c r="GH353" s="40"/>
      <c r="GI353" s="40"/>
      <c r="GJ353" s="40"/>
      <c r="GK353" s="40"/>
      <c r="GL353" s="40"/>
      <c r="GM353" s="40"/>
      <c r="GN353" s="40"/>
    </row>
    <row r="354" spans="1:196">
      <c r="A354" s="430"/>
      <c r="B354" s="430"/>
      <c r="C354" s="430"/>
      <c r="D354" s="430"/>
      <c r="E354" s="430"/>
      <c r="F354" s="430"/>
      <c r="G354" s="180"/>
      <c r="H354" s="46"/>
      <c r="I354" s="53"/>
      <c r="J354" s="53"/>
      <c r="K354" s="193"/>
      <c r="L354" s="193"/>
      <c r="M354" s="193"/>
      <c r="N354" s="193"/>
      <c r="O354" s="193"/>
      <c r="P354" s="193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  <c r="FP354" s="40"/>
      <c r="FQ354" s="40"/>
      <c r="FR354" s="40"/>
      <c r="FS354" s="40"/>
      <c r="FT354" s="40"/>
      <c r="FU354" s="40"/>
      <c r="FV354" s="40"/>
      <c r="FW354" s="40"/>
      <c r="FX354" s="40"/>
      <c r="FY354" s="40"/>
      <c r="FZ354" s="40"/>
      <c r="GA354" s="40"/>
      <c r="GB354" s="40"/>
      <c r="GC354" s="40"/>
      <c r="GD354" s="40"/>
      <c r="GE354" s="40"/>
      <c r="GF354" s="40"/>
      <c r="GG354" s="40"/>
      <c r="GH354" s="40"/>
      <c r="GI354" s="40"/>
      <c r="GJ354" s="40"/>
      <c r="GK354" s="40"/>
      <c r="GL354" s="40"/>
      <c r="GM354" s="40"/>
      <c r="GN354" s="40"/>
    </row>
    <row r="355" spans="1:196">
      <c r="A355" s="430"/>
      <c r="B355" s="430"/>
      <c r="C355" s="430"/>
      <c r="D355" s="430"/>
      <c r="E355" s="430"/>
      <c r="F355" s="430"/>
      <c r="G355" s="180"/>
      <c r="H355" s="46"/>
      <c r="I355" s="53"/>
      <c r="J355" s="53"/>
      <c r="K355" s="193"/>
      <c r="L355" s="193"/>
      <c r="M355" s="193"/>
      <c r="N355" s="193"/>
      <c r="O355" s="193"/>
      <c r="P355" s="193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  <c r="FP355" s="40"/>
      <c r="FQ355" s="40"/>
      <c r="FR355" s="40"/>
      <c r="FS355" s="40"/>
      <c r="FT355" s="40"/>
      <c r="FU355" s="40"/>
      <c r="FV355" s="40"/>
      <c r="FW355" s="40"/>
      <c r="FX355" s="40"/>
      <c r="FY355" s="40"/>
      <c r="FZ355" s="40"/>
      <c r="GA355" s="40"/>
      <c r="GB355" s="40"/>
      <c r="GC355" s="40"/>
      <c r="GD355" s="40"/>
      <c r="GE355" s="40"/>
      <c r="GF355" s="40"/>
      <c r="GG355" s="40"/>
      <c r="GH355" s="40"/>
      <c r="GI355" s="40"/>
      <c r="GJ355" s="40"/>
      <c r="GK355" s="40"/>
      <c r="GL355" s="40"/>
      <c r="GM355" s="40"/>
      <c r="GN355" s="40"/>
    </row>
    <row r="356" spans="1:196">
      <c r="A356" s="430"/>
      <c r="B356" s="430"/>
      <c r="C356" s="430"/>
      <c r="D356" s="430"/>
      <c r="E356" s="430"/>
      <c r="F356" s="430"/>
      <c r="G356" s="180"/>
      <c r="H356" s="46"/>
      <c r="I356" s="53"/>
      <c r="J356" s="53"/>
      <c r="K356" s="193"/>
      <c r="L356" s="193"/>
      <c r="M356" s="193"/>
      <c r="N356" s="193"/>
      <c r="O356" s="193"/>
      <c r="P356" s="193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  <c r="FP356" s="40"/>
      <c r="FQ356" s="40"/>
      <c r="FR356" s="40"/>
      <c r="FS356" s="40"/>
      <c r="FT356" s="40"/>
      <c r="FU356" s="40"/>
      <c r="FV356" s="40"/>
      <c r="FW356" s="40"/>
      <c r="FX356" s="40"/>
      <c r="FY356" s="40"/>
      <c r="FZ356" s="40"/>
      <c r="GA356" s="40"/>
      <c r="GB356" s="40"/>
      <c r="GC356" s="40"/>
      <c r="GD356" s="40"/>
      <c r="GE356" s="40"/>
      <c r="GF356" s="40"/>
      <c r="GG356" s="40"/>
      <c r="GH356" s="40"/>
      <c r="GI356" s="40"/>
      <c r="GJ356" s="40"/>
      <c r="GK356" s="40"/>
      <c r="GL356" s="40"/>
      <c r="GM356" s="40"/>
      <c r="GN356" s="40"/>
    </row>
    <row r="357" spans="1:196">
      <c r="A357" s="430"/>
      <c r="B357" s="430"/>
      <c r="C357" s="430"/>
      <c r="D357" s="430"/>
      <c r="E357" s="430"/>
      <c r="F357" s="430"/>
      <c r="G357" s="180"/>
      <c r="H357" s="46"/>
      <c r="I357" s="53"/>
      <c r="J357" s="53"/>
      <c r="K357" s="193"/>
      <c r="L357" s="193"/>
      <c r="M357" s="193"/>
      <c r="N357" s="193"/>
      <c r="O357" s="193"/>
      <c r="P357" s="193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  <c r="FP357" s="40"/>
      <c r="FQ357" s="40"/>
      <c r="FR357" s="40"/>
      <c r="FS357" s="40"/>
      <c r="FT357" s="40"/>
      <c r="FU357" s="40"/>
      <c r="FV357" s="40"/>
      <c r="FW357" s="40"/>
      <c r="FX357" s="40"/>
      <c r="FY357" s="40"/>
      <c r="FZ357" s="40"/>
      <c r="GA357" s="40"/>
      <c r="GB357" s="40"/>
      <c r="GC357" s="40"/>
      <c r="GD357" s="40"/>
      <c r="GE357" s="40"/>
      <c r="GF357" s="40"/>
      <c r="GG357" s="40"/>
      <c r="GH357" s="40"/>
      <c r="GI357" s="40"/>
      <c r="GJ357" s="40"/>
      <c r="GK357" s="40"/>
      <c r="GL357" s="40"/>
      <c r="GM357" s="40"/>
      <c r="GN357" s="40"/>
    </row>
    <row r="358" spans="1:196">
      <c r="A358" s="430"/>
      <c r="B358" s="430"/>
      <c r="C358" s="430"/>
      <c r="D358" s="430"/>
      <c r="E358" s="430"/>
      <c r="F358" s="430"/>
      <c r="G358" s="180"/>
      <c r="H358" s="46"/>
      <c r="I358" s="53"/>
      <c r="J358" s="53"/>
      <c r="K358" s="193"/>
      <c r="L358" s="193"/>
      <c r="M358" s="193"/>
      <c r="N358" s="193"/>
      <c r="O358" s="193"/>
      <c r="P358" s="193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  <c r="FP358" s="40"/>
      <c r="FQ358" s="40"/>
      <c r="FR358" s="40"/>
      <c r="FS358" s="40"/>
      <c r="FT358" s="40"/>
      <c r="FU358" s="40"/>
      <c r="FV358" s="40"/>
      <c r="FW358" s="40"/>
      <c r="FX358" s="40"/>
      <c r="FY358" s="40"/>
      <c r="FZ358" s="40"/>
      <c r="GA358" s="40"/>
      <c r="GB358" s="40"/>
      <c r="GC358" s="40"/>
      <c r="GD358" s="40"/>
      <c r="GE358" s="40"/>
      <c r="GF358" s="40"/>
      <c r="GG358" s="40"/>
      <c r="GH358" s="40"/>
      <c r="GI358" s="40"/>
      <c r="GJ358" s="40"/>
      <c r="GK358" s="40"/>
      <c r="GL358" s="40"/>
      <c r="GM358" s="40"/>
      <c r="GN358" s="40"/>
    </row>
    <row r="359" spans="1:196">
      <c r="A359" s="430"/>
      <c r="B359" s="430"/>
      <c r="C359" s="430"/>
      <c r="D359" s="430"/>
      <c r="E359" s="430"/>
      <c r="F359" s="430"/>
      <c r="G359" s="180"/>
      <c r="H359" s="46"/>
      <c r="I359" s="53"/>
      <c r="J359" s="53"/>
      <c r="K359" s="193"/>
      <c r="L359" s="193"/>
      <c r="M359" s="193"/>
      <c r="N359" s="193"/>
      <c r="O359" s="193"/>
      <c r="P359" s="193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  <c r="FP359" s="40"/>
      <c r="FQ359" s="40"/>
      <c r="FR359" s="40"/>
      <c r="FS359" s="40"/>
      <c r="FT359" s="40"/>
      <c r="FU359" s="40"/>
      <c r="FV359" s="40"/>
      <c r="FW359" s="40"/>
      <c r="FX359" s="40"/>
      <c r="FY359" s="40"/>
      <c r="FZ359" s="40"/>
      <c r="GA359" s="40"/>
      <c r="GB359" s="40"/>
      <c r="GC359" s="40"/>
      <c r="GD359" s="40"/>
      <c r="GE359" s="40"/>
      <c r="GF359" s="40"/>
      <c r="GG359" s="40"/>
      <c r="GH359" s="40"/>
      <c r="GI359" s="40"/>
      <c r="GJ359" s="40"/>
      <c r="GK359" s="40"/>
      <c r="GL359" s="40"/>
      <c r="GM359" s="40"/>
      <c r="GN359" s="40"/>
    </row>
    <row r="360" spans="1:196">
      <c r="A360" s="430"/>
      <c r="B360" s="430"/>
      <c r="C360" s="430"/>
      <c r="D360" s="430"/>
      <c r="E360" s="430"/>
      <c r="F360" s="430"/>
      <c r="G360" s="180"/>
      <c r="H360" s="46"/>
      <c r="I360" s="53"/>
      <c r="J360" s="53"/>
      <c r="K360" s="193"/>
      <c r="L360" s="193"/>
      <c r="M360" s="193"/>
      <c r="N360" s="193"/>
      <c r="O360" s="193"/>
      <c r="P360" s="193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  <c r="FP360" s="40"/>
      <c r="FQ360" s="40"/>
      <c r="FR360" s="40"/>
      <c r="FS360" s="40"/>
      <c r="FT360" s="40"/>
      <c r="FU360" s="40"/>
      <c r="FV360" s="40"/>
      <c r="FW360" s="40"/>
      <c r="FX360" s="40"/>
      <c r="FY360" s="40"/>
      <c r="FZ360" s="40"/>
      <c r="GA360" s="40"/>
      <c r="GB360" s="40"/>
      <c r="GC360" s="40"/>
      <c r="GD360" s="40"/>
      <c r="GE360" s="40"/>
      <c r="GF360" s="40"/>
      <c r="GG360" s="40"/>
      <c r="GH360" s="40"/>
      <c r="GI360" s="40"/>
      <c r="GJ360" s="40"/>
      <c r="GK360" s="40"/>
      <c r="GL360" s="40"/>
      <c r="GM360" s="40"/>
      <c r="GN360" s="40"/>
    </row>
    <row r="361" spans="1:196">
      <c r="A361" s="430"/>
      <c r="B361" s="430"/>
      <c r="C361" s="430"/>
      <c r="D361" s="430"/>
      <c r="E361" s="430"/>
      <c r="F361" s="430"/>
      <c r="G361" s="180"/>
      <c r="H361" s="46"/>
      <c r="I361" s="53"/>
      <c r="J361" s="53"/>
      <c r="K361" s="193"/>
      <c r="L361" s="193"/>
      <c r="M361" s="193"/>
      <c r="N361" s="193"/>
      <c r="O361" s="193"/>
      <c r="P361" s="193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  <c r="FP361" s="40"/>
      <c r="FQ361" s="40"/>
      <c r="FR361" s="40"/>
      <c r="FS361" s="40"/>
      <c r="FT361" s="40"/>
      <c r="FU361" s="40"/>
      <c r="FV361" s="40"/>
      <c r="FW361" s="40"/>
      <c r="FX361" s="40"/>
      <c r="FY361" s="40"/>
      <c r="FZ361" s="40"/>
      <c r="GA361" s="40"/>
      <c r="GB361" s="40"/>
      <c r="GC361" s="40"/>
      <c r="GD361" s="40"/>
      <c r="GE361" s="40"/>
      <c r="GF361" s="40"/>
      <c r="GG361" s="40"/>
      <c r="GH361" s="40"/>
      <c r="GI361" s="40"/>
      <c r="GJ361" s="40"/>
      <c r="GK361" s="40"/>
      <c r="GL361" s="40"/>
      <c r="GM361" s="40"/>
      <c r="GN361" s="40"/>
    </row>
    <row r="362" spans="1:196">
      <c r="A362" s="430"/>
      <c r="B362" s="430"/>
      <c r="C362" s="430"/>
      <c r="D362" s="430"/>
      <c r="E362" s="430"/>
      <c r="F362" s="430"/>
      <c r="G362" s="180"/>
      <c r="H362" s="46"/>
      <c r="I362" s="53"/>
      <c r="J362" s="53"/>
      <c r="K362" s="193"/>
      <c r="L362" s="193"/>
      <c r="M362" s="193"/>
      <c r="N362" s="193"/>
      <c r="O362" s="193"/>
      <c r="P362" s="193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  <c r="FP362" s="40"/>
      <c r="FQ362" s="40"/>
      <c r="FR362" s="40"/>
      <c r="FS362" s="40"/>
      <c r="FT362" s="40"/>
      <c r="FU362" s="40"/>
      <c r="FV362" s="40"/>
      <c r="FW362" s="40"/>
      <c r="FX362" s="40"/>
      <c r="FY362" s="40"/>
      <c r="FZ362" s="40"/>
      <c r="GA362" s="40"/>
      <c r="GB362" s="40"/>
      <c r="GC362" s="40"/>
      <c r="GD362" s="40"/>
      <c r="GE362" s="40"/>
      <c r="GF362" s="40"/>
      <c r="GG362" s="40"/>
      <c r="GH362" s="40"/>
      <c r="GI362" s="40"/>
      <c r="GJ362" s="40"/>
      <c r="GK362" s="40"/>
      <c r="GL362" s="40"/>
      <c r="GM362" s="40"/>
      <c r="GN362" s="40"/>
    </row>
    <row r="363" spans="1:196">
      <c r="A363" s="430"/>
      <c r="B363" s="430"/>
      <c r="C363" s="430"/>
      <c r="D363" s="430"/>
      <c r="E363" s="430"/>
      <c r="F363" s="430"/>
      <c r="G363" s="180"/>
      <c r="H363" s="46"/>
      <c r="I363" s="53"/>
      <c r="J363" s="53"/>
      <c r="K363" s="193"/>
      <c r="L363" s="193"/>
      <c r="M363" s="193"/>
      <c r="N363" s="193"/>
      <c r="O363" s="193"/>
      <c r="P363" s="193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  <c r="FP363" s="40"/>
      <c r="FQ363" s="40"/>
      <c r="FR363" s="40"/>
      <c r="FS363" s="40"/>
      <c r="FT363" s="40"/>
      <c r="FU363" s="40"/>
      <c r="FV363" s="40"/>
      <c r="FW363" s="40"/>
      <c r="FX363" s="40"/>
      <c r="FY363" s="40"/>
      <c r="FZ363" s="40"/>
      <c r="GA363" s="40"/>
      <c r="GB363" s="40"/>
      <c r="GC363" s="40"/>
      <c r="GD363" s="40"/>
      <c r="GE363" s="40"/>
      <c r="GF363" s="40"/>
      <c r="GG363" s="40"/>
      <c r="GH363" s="40"/>
      <c r="GI363" s="40"/>
      <c r="GJ363" s="40"/>
      <c r="GK363" s="40"/>
      <c r="GL363" s="40"/>
      <c r="GM363" s="40"/>
      <c r="GN363" s="40"/>
    </row>
    <row r="364" spans="1:196">
      <c r="A364" s="430"/>
      <c r="B364" s="430"/>
      <c r="C364" s="430"/>
      <c r="D364" s="430"/>
      <c r="E364" s="430"/>
      <c r="F364" s="430"/>
      <c r="G364" s="180"/>
      <c r="H364" s="46"/>
      <c r="I364" s="53"/>
      <c r="J364" s="53"/>
      <c r="K364" s="193"/>
      <c r="L364" s="193"/>
      <c r="M364" s="193"/>
      <c r="N364" s="193"/>
      <c r="O364" s="193"/>
      <c r="P364" s="193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  <c r="FP364" s="40"/>
      <c r="FQ364" s="40"/>
      <c r="FR364" s="40"/>
      <c r="FS364" s="40"/>
      <c r="FT364" s="40"/>
      <c r="FU364" s="40"/>
      <c r="FV364" s="40"/>
      <c r="FW364" s="40"/>
      <c r="FX364" s="40"/>
      <c r="FY364" s="40"/>
      <c r="FZ364" s="40"/>
      <c r="GA364" s="40"/>
      <c r="GB364" s="40"/>
      <c r="GC364" s="40"/>
      <c r="GD364" s="40"/>
      <c r="GE364" s="40"/>
      <c r="GF364" s="40"/>
      <c r="GG364" s="40"/>
      <c r="GH364" s="40"/>
      <c r="GI364" s="40"/>
      <c r="GJ364" s="40"/>
      <c r="GK364" s="40"/>
      <c r="GL364" s="40"/>
      <c r="GM364" s="40"/>
      <c r="GN364" s="40"/>
    </row>
    <row r="365" spans="1:196">
      <c r="A365" s="430"/>
      <c r="B365" s="430"/>
      <c r="C365" s="430"/>
      <c r="D365" s="430"/>
      <c r="E365" s="430"/>
      <c r="F365" s="430"/>
      <c r="G365" s="180"/>
      <c r="H365" s="46"/>
      <c r="I365" s="53"/>
      <c r="J365" s="53"/>
      <c r="K365" s="193"/>
      <c r="L365" s="193"/>
      <c r="M365" s="193"/>
      <c r="N365" s="193"/>
      <c r="O365" s="193"/>
      <c r="P365" s="193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  <c r="FP365" s="40"/>
      <c r="FQ365" s="40"/>
      <c r="FR365" s="40"/>
      <c r="FS365" s="40"/>
      <c r="FT365" s="40"/>
      <c r="FU365" s="40"/>
      <c r="FV365" s="40"/>
      <c r="FW365" s="40"/>
      <c r="FX365" s="40"/>
      <c r="FY365" s="40"/>
      <c r="FZ365" s="40"/>
      <c r="GA365" s="40"/>
      <c r="GB365" s="40"/>
      <c r="GC365" s="40"/>
      <c r="GD365" s="40"/>
      <c r="GE365" s="40"/>
      <c r="GF365" s="40"/>
      <c r="GG365" s="40"/>
      <c r="GH365" s="40"/>
      <c r="GI365" s="40"/>
      <c r="GJ365" s="40"/>
      <c r="GK365" s="40"/>
      <c r="GL365" s="40"/>
      <c r="GM365" s="40"/>
      <c r="GN365" s="40"/>
    </row>
    <row r="366" spans="1:196">
      <c r="A366" s="430"/>
      <c r="B366" s="430"/>
      <c r="C366" s="430"/>
      <c r="D366" s="430"/>
      <c r="E366" s="430"/>
      <c r="F366" s="430"/>
      <c r="G366" s="180"/>
      <c r="H366" s="46"/>
      <c r="I366" s="53"/>
      <c r="J366" s="53"/>
      <c r="K366" s="193"/>
      <c r="L366" s="193"/>
      <c r="M366" s="193"/>
      <c r="N366" s="193"/>
      <c r="O366" s="193"/>
      <c r="P366" s="193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  <c r="FP366" s="40"/>
      <c r="FQ366" s="40"/>
      <c r="FR366" s="40"/>
      <c r="FS366" s="40"/>
      <c r="FT366" s="40"/>
      <c r="FU366" s="40"/>
      <c r="FV366" s="40"/>
      <c r="FW366" s="40"/>
      <c r="FX366" s="40"/>
      <c r="FY366" s="40"/>
      <c r="FZ366" s="40"/>
      <c r="GA366" s="40"/>
      <c r="GB366" s="40"/>
      <c r="GC366" s="40"/>
      <c r="GD366" s="40"/>
      <c r="GE366" s="40"/>
      <c r="GF366" s="40"/>
      <c r="GG366" s="40"/>
      <c r="GH366" s="40"/>
      <c r="GI366" s="40"/>
      <c r="GJ366" s="40"/>
      <c r="GK366" s="40"/>
      <c r="GL366" s="40"/>
      <c r="GM366" s="40"/>
      <c r="GN366" s="40"/>
    </row>
    <row r="367" spans="1:196">
      <c r="A367" s="430"/>
      <c r="B367" s="430"/>
      <c r="C367" s="430"/>
      <c r="D367" s="430"/>
      <c r="E367" s="430"/>
      <c r="F367" s="430"/>
      <c r="G367" s="180"/>
      <c r="H367" s="46"/>
      <c r="I367" s="53"/>
      <c r="J367" s="53"/>
      <c r="K367" s="193"/>
      <c r="L367" s="193"/>
      <c r="M367" s="193"/>
      <c r="N367" s="193"/>
      <c r="O367" s="193"/>
      <c r="P367" s="193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  <c r="FP367" s="40"/>
      <c r="FQ367" s="40"/>
      <c r="FR367" s="40"/>
      <c r="FS367" s="40"/>
      <c r="FT367" s="40"/>
      <c r="FU367" s="40"/>
      <c r="FV367" s="40"/>
      <c r="FW367" s="40"/>
      <c r="FX367" s="40"/>
      <c r="FY367" s="40"/>
      <c r="FZ367" s="40"/>
      <c r="GA367" s="40"/>
      <c r="GB367" s="40"/>
      <c r="GC367" s="40"/>
      <c r="GD367" s="40"/>
      <c r="GE367" s="40"/>
      <c r="GF367" s="40"/>
      <c r="GG367" s="40"/>
      <c r="GH367" s="40"/>
      <c r="GI367" s="40"/>
      <c r="GJ367" s="40"/>
      <c r="GK367" s="40"/>
      <c r="GL367" s="40"/>
      <c r="GM367" s="40"/>
      <c r="GN367" s="40"/>
    </row>
    <row r="368" spans="1:196">
      <c r="A368" s="430"/>
      <c r="B368" s="430"/>
      <c r="C368" s="430"/>
      <c r="D368" s="430"/>
      <c r="E368" s="430"/>
      <c r="F368" s="430"/>
      <c r="G368" s="180"/>
      <c r="H368" s="46"/>
      <c r="I368" s="53"/>
      <c r="J368" s="53"/>
      <c r="K368" s="193"/>
      <c r="L368" s="193"/>
      <c r="M368" s="193"/>
      <c r="N368" s="193"/>
      <c r="O368" s="193"/>
      <c r="P368" s="193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  <c r="FP368" s="40"/>
      <c r="FQ368" s="40"/>
      <c r="FR368" s="40"/>
      <c r="FS368" s="40"/>
      <c r="FT368" s="40"/>
      <c r="FU368" s="40"/>
      <c r="FV368" s="40"/>
      <c r="FW368" s="40"/>
      <c r="FX368" s="40"/>
      <c r="FY368" s="40"/>
      <c r="FZ368" s="40"/>
      <c r="GA368" s="40"/>
      <c r="GB368" s="40"/>
      <c r="GC368" s="40"/>
      <c r="GD368" s="40"/>
      <c r="GE368" s="40"/>
      <c r="GF368" s="40"/>
      <c r="GG368" s="40"/>
      <c r="GH368" s="40"/>
      <c r="GI368" s="40"/>
      <c r="GJ368" s="40"/>
      <c r="GK368" s="40"/>
      <c r="GL368" s="40"/>
      <c r="GM368" s="40"/>
      <c r="GN368" s="40"/>
    </row>
    <row r="369" spans="1:196">
      <c r="A369" s="430"/>
      <c r="B369" s="430"/>
      <c r="C369" s="430"/>
      <c r="D369" s="430"/>
      <c r="E369" s="430"/>
      <c r="F369" s="430"/>
      <c r="G369" s="180"/>
      <c r="H369" s="46"/>
      <c r="I369" s="53"/>
      <c r="J369" s="53"/>
      <c r="K369" s="193"/>
      <c r="L369" s="193"/>
      <c r="M369" s="193"/>
      <c r="N369" s="193"/>
      <c r="O369" s="193"/>
      <c r="P369" s="193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  <c r="FP369" s="40"/>
      <c r="FQ369" s="40"/>
      <c r="FR369" s="40"/>
      <c r="FS369" s="40"/>
      <c r="FT369" s="40"/>
      <c r="FU369" s="40"/>
      <c r="FV369" s="40"/>
      <c r="FW369" s="40"/>
      <c r="FX369" s="40"/>
      <c r="FY369" s="40"/>
      <c r="FZ369" s="40"/>
      <c r="GA369" s="40"/>
      <c r="GB369" s="40"/>
      <c r="GC369" s="40"/>
      <c r="GD369" s="40"/>
      <c r="GE369" s="40"/>
      <c r="GF369" s="40"/>
      <c r="GG369" s="40"/>
      <c r="GH369" s="40"/>
      <c r="GI369" s="40"/>
      <c r="GJ369" s="40"/>
      <c r="GK369" s="40"/>
      <c r="GL369" s="40"/>
      <c r="GM369" s="40"/>
      <c r="GN369" s="40"/>
    </row>
    <row r="370" spans="1:196">
      <c r="A370" s="430"/>
      <c r="B370" s="430"/>
      <c r="C370" s="430"/>
      <c r="D370" s="430"/>
      <c r="E370" s="430"/>
      <c r="F370" s="430"/>
      <c r="G370" s="180"/>
      <c r="H370" s="46"/>
      <c r="I370" s="53"/>
      <c r="J370" s="53"/>
      <c r="K370" s="193"/>
      <c r="L370" s="193"/>
      <c r="M370" s="193"/>
      <c r="N370" s="193"/>
      <c r="O370" s="193"/>
      <c r="P370" s="193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  <c r="FP370" s="40"/>
      <c r="FQ370" s="40"/>
      <c r="FR370" s="40"/>
      <c r="FS370" s="40"/>
      <c r="FT370" s="40"/>
      <c r="FU370" s="40"/>
      <c r="FV370" s="40"/>
      <c r="FW370" s="40"/>
      <c r="FX370" s="40"/>
      <c r="FY370" s="40"/>
      <c r="FZ370" s="40"/>
      <c r="GA370" s="40"/>
      <c r="GB370" s="40"/>
      <c r="GC370" s="40"/>
      <c r="GD370" s="40"/>
      <c r="GE370" s="40"/>
      <c r="GF370" s="40"/>
      <c r="GG370" s="40"/>
      <c r="GH370" s="40"/>
      <c r="GI370" s="40"/>
      <c r="GJ370" s="40"/>
      <c r="GK370" s="40"/>
      <c r="GL370" s="40"/>
      <c r="GM370" s="40"/>
      <c r="GN370" s="40"/>
    </row>
    <row r="371" spans="1:196">
      <c r="A371" s="430"/>
      <c r="B371" s="430"/>
      <c r="C371" s="430"/>
      <c r="D371" s="430"/>
      <c r="E371" s="430"/>
      <c r="F371" s="430"/>
      <c r="G371" s="180"/>
      <c r="H371" s="46"/>
      <c r="I371" s="53"/>
      <c r="J371" s="53"/>
      <c r="K371" s="193"/>
      <c r="L371" s="193"/>
      <c r="M371" s="193"/>
      <c r="N371" s="193"/>
      <c r="O371" s="193"/>
      <c r="P371" s="193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  <c r="FP371" s="40"/>
      <c r="FQ371" s="40"/>
      <c r="FR371" s="40"/>
      <c r="FS371" s="40"/>
      <c r="FT371" s="40"/>
      <c r="FU371" s="40"/>
      <c r="FV371" s="40"/>
      <c r="FW371" s="40"/>
      <c r="FX371" s="40"/>
      <c r="FY371" s="40"/>
      <c r="FZ371" s="40"/>
      <c r="GA371" s="40"/>
      <c r="GB371" s="40"/>
      <c r="GC371" s="40"/>
      <c r="GD371" s="40"/>
      <c r="GE371" s="40"/>
      <c r="GF371" s="40"/>
      <c r="GG371" s="40"/>
      <c r="GH371" s="40"/>
      <c r="GI371" s="40"/>
      <c r="GJ371" s="40"/>
      <c r="GK371" s="40"/>
      <c r="GL371" s="40"/>
      <c r="GM371" s="40"/>
      <c r="GN371" s="40"/>
    </row>
    <row r="372" spans="1:196">
      <c r="A372" s="430"/>
      <c r="B372" s="430"/>
      <c r="C372" s="430"/>
      <c r="D372" s="430"/>
      <c r="E372" s="430"/>
      <c r="F372" s="430"/>
      <c r="G372" s="180"/>
      <c r="H372" s="46"/>
      <c r="I372" s="53"/>
      <c r="J372" s="53"/>
      <c r="K372" s="193"/>
      <c r="L372" s="193"/>
      <c r="M372" s="193"/>
      <c r="N372" s="193"/>
      <c r="O372" s="193"/>
      <c r="P372" s="193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  <c r="FP372" s="40"/>
      <c r="FQ372" s="40"/>
      <c r="FR372" s="40"/>
      <c r="FS372" s="40"/>
      <c r="FT372" s="40"/>
      <c r="FU372" s="40"/>
      <c r="FV372" s="40"/>
      <c r="FW372" s="40"/>
      <c r="FX372" s="40"/>
      <c r="FY372" s="40"/>
      <c r="FZ372" s="40"/>
      <c r="GA372" s="40"/>
      <c r="GB372" s="40"/>
      <c r="GC372" s="40"/>
      <c r="GD372" s="40"/>
      <c r="GE372" s="40"/>
      <c r="GF372" s="40"/>
      <c r="GG372" s="40"/>
      <c r="GH372" s="40"/>
      <c r="GI372" s="40"/>
      <c r="GJ372" s="40"/>
      <c r="GK372" s="40"/>
      <c r="GL372" s="40"/>
      <c r="GM372" s="40"/>
      <c r="GN372" s="40"/>
    </row>
    <row r="373" spans="1:196">
      <c r="A373" s="430"/>
      <c r="B373" s="430"/>
      <c r="C373" s="430"/>
      <c r="D373" s="430"/>
      <c r="E373" s="430"/>
      <c r="F373" s="430"/>
      <c r="G373" s="180"/>
      <c r="H373" s="46"/>
      <c r="I373" s="53"/>
      <c r="J373" s="53"/>
      <c r="K373" s="193"/>
      <c r="L373" s="193"/>
      <c r="M373" s="193"/>
      <c r="N373" s="193"/>
      <c r="O373" s="193"/>
      <c r="P373" s="193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  <c r="FP373" s="40"/>
      <c r="FQ373" s="40"/>
      <c r="FR373" s="40"/>
      <c r="FS373" s="40"/>
      <c r="FT373" s="40"/>
      <c r="FU373" s="40"/>
      <c r="FV373" s="40"/>
      <c r="FW373" s="40"/>
      <c r="FX373" s="40"/>
      <c r="FY373" s="40"/>
      <c r="FZ373" s="40"/>
      <c r="GA373" s="40"/>
      <c r="GB373" s="40"/>
      <c r="GC373" s="40"/>
      <c r="GD373" s="40"/>
      <c r="GE373" s="40"/>
      <c r="GF373" s="40"/>
      <c r="GG373" s="40"/>
      <c r="GH373" s="40"/>
      <c r="GI373" s="40"/>
      <c r="GJ373" s="40"/>
      <c r="GK373" s="40"/>
      <c r="GL373" s="40"/>
      <c r="GM373" s="40"/>
      <c r="GN373" s="40"/>
    </row>
    <row r="374" spans="1:196">
      <c r="A374" s="430"/>
      <c r="B374" s="430"/>
      <c r="C374" s="430"/>
      <c r="D374" s="430"/>
      <c r="E374" s="430"/>
      <c r="F374" s="430"/>
      <c r="G374" s="180"/>
      <c r="H374" s="46"/>
      <c r="I374" s="53"/>
      <c r="J374" s="53"/>
      <c r="K374" s="193"/>
      <c r="L374" s="193"/>
      <c r="M374" s="193"/>
      <c r="N374" s="193"/>
      <c r="O374" s="193"/>
      <c r="P374" s="193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  <c r="FP374" s="40"/>
      <c r="FQ374" s="40"/>
      <c r="FR374" s="40"/>
      <c r="FS374" s="40"/>
      <c r="FT374" s="40"/>
      <c r="FU374" s="40"/>
      <c r="FV374" s="40"/>
      <c r="FW374" s="40"/>
      <c r="FX374" s="40"/>
      <c r="FY374" s="40"/>
      <c r="FZ374" s="40"/>
      <c r="GA374" s="40"/>
      <c r="GB374" s="40"/>
      <c r="GC374" s="40"/>
      <c r="GD374" s="40"/>
      <c r="GE374" s="40"/>
      <c r="GF374" s="40"/>
      <c r="GG374" s="40"/>
      <c r="GH374" s="40"/>
      <c r="GI374" s="40"/>
      <c r="GJ374" s="40"/>
      <c r="GK374" s="40"/>
      <c r="GL374" s="40"/>
      <c r="GM374" s="40"/>
      <c r="GN374" s="40"/>
    </row>
    <row r="375" spans="1:196">
      <c r="A375" s="430"/>
      <c r="B375" s="430"/>
      <c r="C375" s="430"/>
      <c r="D375" s="430"/>
      <c r="E375" s="430"/>
      <c r="F375" s="430"/>
      <c r="G375" s="180"/>
      <c r="H375" s="46"/>
      <c r="I375" s="53"/>
      <c r="J375" s="53"/>
      <c r="K375" s="193"/>
      <c r="L375" s="193"/>
      <c r="M375" s="193"/>
      <c r="N375" s="193"/>
      <c r="O375" s="193"/>
      <c r="P375" s="193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  <c r="FP375" s="40"/>
      <c r="FQ375" s="40"/>
      <c r="FR375" s="40"/>
      <c r="FS375" s="40"/>
      <c r="FT375" s="40"/>
      <c r="FU375" s="40"/>
      <c r="FV375" s="40"/>
      <c r="FW375" s="40"/>
      <c r="FX375" s="40"/>
      <c r="FY375" s="40"/>
      <c r="FZ375" s="40"/>
      <c r="GA375" s="40"/>
      <c r="GB375" s="40"/>
      <c r="GC375" s="40"/>
      <c r="GD375" s="40"/>
      <c r="GE375" s="40"/>
      <c r="GF375" s="40"/>
      <c r="GG375" s="40"/>
      <c r="GH375" s="40"/>
      <c r="GI375" s="40"/>
      <c r="GJ375" s="40"/>
      <c r="GK375" s="40"/>
      <c r="GL375" s="40"/>
      <c r="GM375" s="40"/>
      <c r="GN375" s="40"/>
    </row>
    <row r="376" spans="1:196">
      <c r="A376" s="430"/>
      <c r="B376" s="430"/>
      <c r="C376" s="430"/>
      <c r="D376" s="430"/>
      <c r="E376" s="430"/>
      <c r="F376" s="430"/>
      <c r="G376" s="180"/>
      <c r="H376" s="46"/>
      <c r="I376" s="53"/>
      <c r="J376" s="53"/>
      <c r="K376" s="193"/>
      <c r="L376" s="193"/>
      <c r="M376" s="193"/>
      <c r="N376" s="193"/>
      <c r="O376" s="193"/>
      <c r="P376" s="193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  <c r="FP376" s="40"/>
      <c r="FQ376" s="40"/>
      <c r="FR376" s="40"/>
      <c r="FS376" s="40"/>
      <c r="FT376" s="40"/>
      <c r="FU376" s="40"/>
      <c r="FV376" s="40"/>
      <c r="FW376" s="40"/>
      <c r="FX376" s="40"/>
      <c r="FY376" s="40"/>
      <c r="FZ376" s="40"/>
      <c r="GA376" s="40"/>
      <c r="GB376" s="40"/>
      <c r="GC376" s="40"/>
      <c r="GD376" s="40"/>
      <c r="GE376" s="40"/>
      <c r="GF376" s="40"/>
      <c r="GG376" s="40"/>
      <c r="GH376" s="40"/>
      <c r="GI376" s="40"/>
      <c r="GJ376" s="40"/>
      <c r="GK376" s="40"/>
      <c r="GL376" s="40"/>
      <c r="GM376" s="40"/>
      <c r="GN376" s="40"/>
    </row>
    <row r="377" spans="1:196">
      <c r="A377" s="430"/>
      <c r="B377" s="430"/>
      <c r="C377" s="430"/>
      <c r="D377" s="430"/>
      <c r="E377" s="430"/>
      <c r="F377" s="430"/>
      <c r="G377" s="180"/>
      <c r="H377" s="46"/>
      <c r="I377" s="53"/>
      <c r="J377" s="53"/>
      <c r="K377" s="193"/>
      <c r="L377" s="193"/>
      <c r="M377" s="193"/>
      <c r="N377" s="193"/>
      <c r="O377" s="193"/>
      <c r="P377" s="193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  <c r="FP377" s="40"/>
      <c r="FQ377" s="40"/>
      <c r="FR377" s="40"/>
      <c r="FS377" s="40"/>
      <c r="FT377" s="40"/>
      <c r="FU377" s="40"/>
      <c r="FV377" s="40"/>
      <c r="FW377" s="40"/>
      <c r="FX377" s="40"/>
      <c r="FY377" s="40"/>
      <c r="FZ377" s="40"/>
      <c r="GA377" s="40"/>
      <c r="GB377" s="40"/>
      <c r="GC377" s="40"/>
      <c r="GD377" s="40"/>
      <c r="GE377" s="40"/>
      <c r="GF377" s="40"/>
      <c r="GG377" s="40"/>
      <c r="GH377" s="40"/>
      <c r="GI377" s="40"/>
      <c r="GJ377" s="40"/>
      <c r="GK377" s="40"/>
      <c r="GL377" s="40"/>
      <c r="GM377" s="40"/>
      <c r="GN377" s="40"/>
    </row>
    <row r="378" spans="1:196">
      <c r="A378" s="430"/>
      <c r="B378" s="430"/>
      <c r="C378" s="430"/>
      <c r="D378" s="430"/>
      <c r="E378" s="430"/>
      <c r="F378" s="430"/>
      <c r="G378" s="180"/>
      <c r="H378" s="46"/>
      <c r="I378" s="53"/>
      <c r="J378" s="53"/>
      <c r="K378" s="193"/>
      <c r="L378" s="193"/>
      <c r="M378" s="193"/>
      <c r="N378" s="193"/>
      <c r="O378" s="193"/>
      <c r="P378" s="193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  <c r="FP378" s="40"/>
      <c r="FQ378" s="40"/>
      <c r="FR378" s="40"/>
      <c r="FS378" s="40"/>
      <c r="FT378" s="40"/>
      <c r="FU378" s="40"/>
      <c r="FV378" s="40"/>
      <c r="FW378" s="40"/>
      <c r="FX378" s="40"/>
      <c r="FY378" s="40"/>
      <c r="FZ378" s="40"/>
      <c r="GA378" s="40"/>
      <c r="GB378" s="40"/>
      <c r="GC378" s="40"/>
      <c r="GD378" s="40"/>
      <c r="GE378" s="40"/>
      <c r="GF378" s="40"/>
      <c r="GG378" s="40"/>
      <c r="GH378" s="40"/>
      <c r="GI378" s="40"/>
      <c r="GJ378" s="40"/>
      <c r="GK378" s="40"/>
      <c r="GL378" s="40"/>
      <c r="GM378" s="40"/>
      <c r="GN378" s="40"/>
    </row>
    <row r="379" spans="1:196">
      <c r="A379" s="430"/>
      <c r="B379" s="430"/>
      <c r="C379" s="430"/>
      <c r="D379" s="430"/>
      <c r="E379" s="430"/>
      <c r="F379" s="430"/>
      <c r="G379" s="180"/>
      <c r="H379" s="46"/>
      <c r="I379" s="53"/>
      <c r="J379" s="53"/>
      <c r="K379" s="193"/>
      <c r="L379" s="193"/>
      <c r="M379" s="193"/>
      <c r="N379" s="193"/>
      <c r="O379" s="193"/>
      <c r="P379" s="193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  <c r="FP379" s="40"/>
      <c r="FQ379" s="40"/>
      <c r="FR379" s="40"/>
      <c r="FS379" s="40"/>
      <c r="FT379" s="40"/>
      <c r="FU379" s="40"/>
      <c r="FV379" s="40"/>
      <c r="FW379" s="40"/>
      <c r="FX379" s="40"/>
      <c r="FY379" s="40"/>
      <c r="FZ379" s="40"/>
      <c r="GA379" s="40"/>
      <c r="GB379" s="40"/>
      <c r="GC379" s="40"/>
      <c r="GD379" s="40"/>
      <c r="GE379" s="40"/>
      <c r="GF379" s="40"/>
      <c r="GG379" s="40"/>
      <c r="GH379" s="40"/>
      <c r="GI379" s="40"/>
      <c r="GJ379" s="40"/>
      <c r="GK379" s="40"/>
      <c r="GL379" s="40"/>
      <c r="GM379" s="40"/>
      <c r="GN379" s="40"/>
    </row>
    <row r="380" spans="1:196">
      <c r="A380" s="430"/>
      <c r="B380" s="430"/>
      <c r="C380" s="430"/>
      <c r="D380" s="430"/>
      <c r="E380" s="430"/>
      <c r="F380" s="430"/>
      <c r="G380" s="180"/>
      <c r="H380" s="46"/>
      <c r="I380" s="53"/>
      <c r="J380" s="53"/>
      <c r="K380" s="193"/>
      <c r="L380" s="193"/>
      <c r="M380" s="193"/>
      <c r="N380" s="193"/>
      <c r="O380" s="193"/>
      <c r="P380" s="193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  <c r="FP380" s="40"/>
      <c r="FQ380" s="40"/>
      <c r="FR380" s="40"/>
      <c r="FS380" s="40"/>
      <c r="FT380" s="40"/>
      <c r="FU380" s="40"/>
      <c r="FV380" s="40"/>
      <c r="FW380" s="40"/>
      <c r="FX380" s="40"/>
      <c r="FY380" s="40"/>
      <c r="FZ380" s="40"/>
      <c r="GA380" s="40"/>
      <c r="GB380" s="40"/>
      <c r="GC380" s="40"/>
      <c r="GD380" s="40"/>
      <c r="GE380" s="40"/>
      <c r="GF380" s="40"/>
      <c r="GG380" s="40"/>
      <c r="GH380" s="40"/>
      <c r="GI380" s="40"/>
      <c r="GJ380" s="40"/>
      <c r="GK380" s="40"/>
      <c r="GL380" s="40"/>
      <c r="GM380" s="40"/>
      <c r="GN380" s="40"/>
    </row>
    <row r="381" spans="1:196">
      <c r="A381" s="430"/>
      <c r="B381" s="430"/>
      <c r="C381" s="430"/>
      <c r="D381" s="430"/>
      <c r="E381" s="430"/>
      <c r="F381" s="430"/>
      <c r="G381" s="180"/>
      <c r="H381" s="46"/>
      <c r="I381" s="53"/>
      <c r="J381" s="53"/>
      <c r="K381" s="193"/>
      <c r="L381" s="193"/>
      <c r="M381" s="193"/>
      <c r="N381" s="193"/>
      <c r="O381" s="193"/>
      <c r="P381" s="193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  <c r="FP381" s="40"/>
      <c r="FQ381" s="40"/>
      <c r="FR381" s="40"/>
      <c r="FS381" s="40"/>
      <c r="FT381" s="40"/>
      <c r="FU381" s="40"/>
      <c r="FV381" s="40"/>
      <c r="FW381" s="40"/>
      <c r="FX381" s="40"/>
      <c r="FY381" s="40"/>
      <c r="FZ381" s="40"/>
      <c r="GA381" s="40"/>
      <c r="GB381" s="40"/>
      <c r="GC381" s="40"/>
      <c r="GD381" s="40"/>
      <c r="GE381" s="40"/>
      <c r="GF381" s="40"/>
      <c r="GG381" s="40"/>
      <c r="GH381" s="40"/>
      <c r="GI381" s="40"/>
      <c r="GJ381" s="40"/>
      <c r="GK381" s="40"/>
      <c r="GL381" s="40"/>
      <c r="GM381" s="40"/>
      <c r="GN381" s="40"/>
    </row>
    <row r="382" spans="1:196">
      <c r="A382" s="430"/>
      <c r="B382" s="430"/>
      <c r="C382" s="430"/>
      <c r="D382" s="430"/>
      <c r="E382" s="430"/>
      <c r="F382" s="430"/>
      <c r="G382" s="180"/>
      <c r="H382" s="46"/>
      <c r="I382" s="53"/>
      <c r="J382" s="53"/>
      <c r="K382" s="193"/>
      <c r="L382" s="193"/>
      <c r="M382" s="193"/>
      <c r="N382" s="193"/>
      <c r="O382" s="193"/>
      <c r="P382" s="193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  <c r="FP382" s="40"/>
      <c r="FQ382" s="40"/>
      <c r="FR382" s="40"/>
      <c r="FS382" s="40"/>
      <c r="FT382" s="40"/>
      <c r="FU382" s="40"/>
      <c r="FV382" s="40"/>
      <c r="FW382" s="40"/>
      <c r="FX382" s="40"/>
      <c r="FY382" s="40"/>
      <c r="FZ382" s="40"/>
      <c r="GA382" s="40"/>
      <c r="GB382" s="40"/>
      <c r="GC382" s="40"/>
      <c r="GD382" s="40"/>
      <c r="GE382" s="40"/>
      <c r="GF382" s="40"/>
      <c r="GG382" s="40"/>
      <c r="GH382" s="40"/>
      <c r="GI382" s="40"/>
      <c r="GJ382" s="40"/>
      <c r="GK382" s="40"/>
      <c r="GL382" s="40"/>
      <c r="GM382" s="40"/>
      <c r="GN382" s="40"/>
    </row>
    <row r="383" spans="1:196">
      <c r="A383" s="430"/>
      <c r="B383" s="430"/>
      <c r="C383" s="430"/>
      <c r="D383" s="430"/>
      <c r="E383" s="430"/>
      <c r="F383" s="430"/>
      <c r="G383" s="180"/>
      <c r="H383" s="46"/>
      <c r="I383" s="53"/>
      <c r="J383" s="53"/>
      <c r="K383" s="193"/>
      <c r="L383" s="193"/>
      <c r="M383" s="193"/>
      <c r="N383" s="193"/>
      <c r="O383" s="193"/>
      <c r="P383" s="193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  <c r="FP383" s="40"/>
      <c r="FQ383" s="40"/>
      <c r="FR383" s="40"/>
      <c r="FS383" s="40"/>
      <c r="FT383" s="40"/>
      <c r="FU383" s="40"/>
      <c r="FV383" s="40"/>
      <c r="FW383" s="40"/>
      <c r="FX383" s="40"/>
      <c r="FY383" s="40"/>
      <c r="FZ383" s="40"/>
      <c r="GA383" s="40"/>
      <c r="GB383" s="40"/>
      <c r="GC383" s="40"/>
      <c r="GD383" s="40"/>
      <c r="GE383" s="40"/>
      <c r="GF383" s="40"/>
      <c r="GG383" s="40"/>
      <c r="GH383" s="40"/>
      <c r="GI383" s="40"/>
      <c r="GJ383" s="40"/>
      <c r="GK383" s="40"/>
      <c r="GL383" s="40"/>
      <c r="GM383" s="40"/>
      <c r="GN383" s="40"/>
    </row>
    <row r="384" spans="1:196">
      <c r="A384" s="430"/>
      <c r="B384" s="430"/>
      <c r="C384" s="430"/>
      <c r="D384" s="430"/>
      <c r="E384" s="430"/>
      <c r="F384" s="430"/>
      <c r="G384" s="180"/>
      <c r="H384" s="46"/>
      <c r="I384" s="53"/>
      <c r="J384" s="53"/>
      <c r="K384" s="193"/>
      <c r="L384" s="193"/>
      <c r="M384" s="193"/>
      <c r="N384" s="193"/>
      <c r="O384" s="193"/>
      <c r="P384" s="193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  <c r="FP384" s="40"/>
      <c r="FQ384" s="40"/>
      <c r="FR384" s="40"/>
      <c r="FS384" s="40"/>
      <c r="FT384" s="40"/>
      <c r="FU384" s="40"/>
      <c r="FV384" s="40"/>
      <c r="FW384" s="40"/>
      <c r="FX384" s="40"/>
      <c r="FY384" s="40"/>
      <c r="FZ384" s="40"/>
      <c r="GA384" s="40"/>
      <c r="GB384" s="40"/>
      <c r="GC384" s="40"/>
      <c r="GD384" s="40"/>
      <c r="GE384" s="40"/>
      <c r="GF384" s="40"/>
      <c r="GG384" s="40"/>
      <c r="GH384" s="40"/>
      <c r="GI384" s="40"/>
      <c r="GJ384" s="40"/>
      <c r="GK384" s="40"/>
      <c r="GL384" s="40"/>
      <c r="GM384" s="40"/>
      <c r="GN384" s="40"/>
    </row>
    <row r="385" spans="1:196">
      <c r="A385" s="430"/>
      <c r="B385" s="430"/>
      <c r="C385" s="430"/>
      <c r="D385" s="430"/>
      <c r="E385" s="430"/>
      <c r="F385" s="430"/>
      <c r="G385" s="180"/>
      <c r="H385" s="46"/>
      <c r="I385" s="53"/>
      <c r="J385" s="53"/>
      <c r="K385" s="193"/>
      <c r="L385" s="193"/>
      <c r="M385" s="193"/>
      <c r="N385" s="193"/>
      <c r="O385" s="193"/>
      <c r="P385" s="193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  <c r="FP385" s="40"/>
      <c r="FQ385" s="40"/>
      <c r="FR385" s="40"/>
      <c r="FS385" s="40"/>
      <c r="FT385" s="40"/>
      <c r="FU385" s="40"/>
      <c r="FV385" s="40"/>
      <c r="FW385" s="40"/>
      <c r="FX385" s="40"/>
      <c r="FY385" s="40"/>
      <c r="FZ385" s="40"/>
      <c r="GA385" s="40"/>
      <c r="GB385" s="40"/>
      <c r="GC385" s="40"/>
      <c r="GD385" s="40"/>
      <c r="GE385" s="40"/>
      <c r="GF385" s="40"/>
      <c r="GG385" s="40"/>
      <c r="GH385" s="40"/>
      <c r="GI385" s="40"/>
      <c r="GJ385" s="40"/>
      <c r="GK385" s="40"/>
      <c r="GL385" s="40"/>
      <c r="GM385" s="40"/>
      <c r="GN385" s="40"/>
    </row>
    <row r="386" spans="1:196">
      <c r="A386" s="430"/>
      <c r="B386" s="430"/>
      <c r="C386" s="430"/>
      <c r="D386" s="430"/>
      <c r="E386" s="430"/>
      <c r="F386" s="430"/>
      <c r="G386" s="180"/>
      <c r="H386" s="46"/>
      <c r="I386" s="53"/>
      <c r="J386" s="53"/>
      <c r="K386" s="193"/>
      <c r="L386" s="193"/>
      <c r="M386" s="193"/>
      <c r="N386" s="193"/>
      <c r="O386" s="193"/>
      <c r="P386" s="193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  <c r="FP386" s="40"/>
      <c r="FQ386" s="40"/>
      <c r="FR386" s="40"/>
      <c r="FS386" s="40"/>
      <c r="FT386" s="40"/>
      <c r="FU386" s="40"/>
      <c r="FV386" s="40"/>
      <c r="FW386" s="40"/>
      <c r="FX386" s="40"/>
      <c r="FY386" s="40"/>
      <c r="FZ386" s="40"/>
      <c r="GA386" s="40"/>
      <c r="GB386" s="40"/>
      <c r="GC386" s="40"/>
      <c r="GD386" s="40"/>
      <c r="GE386" s="40"/>
      <c r="GF386" s="40"/>
      <c r="GG386" s="40"/>
      <c r="GH386" s="40"/>
      <c r="GI386" s="40"/>
      <c r="GJ386" s="40"/>
      <c r="GK386" s="40"/>
      <c r="GL386" s="40"/>
      <c r="GM386" s="40"/>
      <c r="GN386" s="40"/>
    </row>
    <row r="387" spans="1:196">
      <c r="A387" s="430"/>
      <c r="B387" s="430"/>
      <c r="C387" s="430"/>
      <c r="D387" s="430"/>
      <c r="E387" s="430"/>
      <c r="F387" s="430"/>
      <c r="G387" s="180"/>
      <c r="H387" s="46"/>
      <c r="I387" s="53"/>
      <c r="J387" s="53"/>
      <c r="K387" s="193"/>
      <c r="L387" s="193"/>
      <c r="M387" s="193"/>
      <c r="N387" s="193"/>
      <c r="O387" s="193"/>
      <c r="P387" s="193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  <c r="FP387" s="40"/>
      <c r="FQ387" s="40"/>
      <c r="FR387" s="40"/>
      <c r="FS387" s="40"/>
      <c r="FT387" s="40"/>
      <c r="FU387" s="40"/>
      <c r="FV387" s="40"/>
      <c r="FW387" s="40"/>
      <c r="FX387" s="40"/>
      <c r="FY387" s="40"/>
      <c r="FZ387" s="40"/>
      <c r="GA387" s="40"/>
      <c r="GB387" s="40"/>
      <c r="GC387" s="40"/>
      <c r="GD387" s="40"/>
      <c r="GE387" s="40"/>
      <c r="GF387" s="40"/>
      <c r="GG387" s="40"/>
      <c r="GH387" s="40"/>
      <c r="GI387" s="40"/>
      <c r="GJ387" s="40"/>
      <c r="GK387" s="40"/>
      <c r="GL387" s="40"/>
      <c r="GM387" s="40"/>
      <c r="GN387" s="40"/>
    </row>
    <row r="388" spans="1:196">
      <c r="A388" s="430"/>
      <c r="B388" s="430"/>
      <c r="C388" s="430"/>
      <c r="D388" s="430"/>
      <c r="E388" s="430"/>
      <c r="F388" s="430"/>
      <c r="G388" s="180"/>
      <c r="H388" s="46"/>
      <c r="I388" s="53"/>
      <c r="J388" s="53"/>
      <c r="K388" s="193"/>
      <c r="L388" s="193"/>
      <c r="M388" s="193"/>
      <c r="N388" s="193"/>
      <c r="O388" s="193"/>
      <c r="P388" s="193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  <c r="FP388" s="40"/>
      <c r="FQ388" s="40"/>
      <c r="FR388" s="40"/>
      <c r="FS388" s="40"/>
      <c r="FT388" s="40"/>
      <c r="FU388" s="40"/>
      <c r="FV388" s="40"/>
      <c r="FW388" s="40"/>
      <c r="FX388" s="40"/>
      <c r="FY388" s="40"/>
      <c r="FZ388" s="40"/>
      <c r="GA388" s="40"/>
      <c r="GB388" s="40"/>
      <c r="GC388" s="40"/>
      <c r="GD388" s="40"/>
      <c r="GE388" s="40"/>
      <c r="GF388" s="40"/>
      <c r="GG388" s="40"/>
      <c r="GH388" s="40"/>
      <c r="GI388" s="40"/>
      <c r="GJ388" s="40"/>
      <c r="GK388" s="40"/>
      <c r="GL388" s="40"/>
      <c r="GM388" s="40"/>
      <c r="GN388" s="40"/>
    </row>
    <row r="389" spans="1:196">
      <c r="A389" s="430"/>
      <c r="B389" s="430"/>
      <c r="C389" s="430"/>
      <c r="D389" s="430"/>
      <c r="E389" s="430"/>
      <c r="F389" s="430"/>
      <c r="G389" s="180"/>
      <c r="H389" s="46"/>
      <c r="I389" s="53"/>
      <c r="J389" s="53"/>
      <c r="K389" s="193"/>
      <c r="L389" s="193"/>
      <c r="M389" s="193"/>
      <c r="N389" s="193"/>
      <c r="O389" s="193"/>
      <c r="P389" s="193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  <c r="FP389" s="40"/>
      <c r="FQ389" s="40"/>
      <c r="FR389" s="40"/>
      <c r="FS389" s="40"/>
      <c r="FT389" s="40"/>
      <c r="FU389" s="40"/>
      <c r="FV389" s="40"/>
      <c r="FW389" s="40"/>
      <c r="FX389" s="40"/>
      <c r="FY389" s="40"/>
      <c r="FZ389" s="40"/>
      <c r="GA389" s="40"/>
      <c r="GB389" s="40"/>
      <c r="GC389" s="40"/>
      <c r="GD389" s="40"/>
      <c r="GE389" s="40"/>
      <c r="GF389" s="40"/>
      <c r="GG389" s="40"/>
      <c r="GH389" s="40"/>
      <c r="GI389" s="40"/>
      <c r="GJ389" s="40"/>
      <c r="GK389" s="40"/>
      <c r="GL389" s="40"/>
      <c r="GM389" s="40"/>
      <c r="GN389" s="40"/>
    </row>
    <row r="390" spans="1:196">
      <c r="A390" s="430"/>
      <c r="B390" s="430"/>
      <c r="C390" s="430"/>
      <c r="D390" s="430"/>
      <c r="E390" s="430"/>
      <c r="F390" s="430"/>
      <c r="G390" s="180"/>
      <c r="H390" s="46"/>
      <c r="I390" s="53"/>
      <c r="J390" s="53"/>
      <c r="K390" s="193"/>
      <c r="L390" s="193"/>
      <c r="M390" s="193"/>
      <c r="N390" s="193"/>
      <c r="O390" s="193"/>
      <c r="P390" s="193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  <c r="FP390" s="40"/>
      <c r="FQ390" s="40"/>
      <c r="FR390" s="40"/>
      <c r="FS390" s="40"/>
      <c r="FT390" s="40"/>
      <c r="FU390" s="40"/>
      <c r="FV390" s="40"/>
      <c r="FW390" s="40"/>
      <c r="FX390" s="40"/>
      <c r="FY390" s="40"/>
      <c r="FZ390" s="40"/>
      <c r="GA390" s="40"/>
      <c r="GB390" s="40"/>
      <c r="GC390" s="40"/>
      <c r="GD390" s="40"/>
      <c r="GE390" s="40"/>
      <c r="GF390" s="40"/>
      <c r="GG390" s="40"/>
      <c r="GH390" s="40"/>
      <c r="GI390" s="40"/>
      <c r="GJ390" s="40"/>
      <c r="GK390" s="40"/>
      <c r="GL390" s="40"/>
      <c r="GM390" s="40"/>
      <c r="GN390" s="40"/>
    </row>
    <row r="391" spans="1:196">
      <c r="A391" s="430"/>
      <c r="B391" s="430"/>
      <c r="C391" s="430"/>
      <c r="D391" s="430"/>
      <c r="E391" s="430"/>
      <c r="F391" s="430"/>
      <c r="G391" s="180"/>
      <c r="H391" s="46"/>
      <c r="I391" s="53"/>
      <c r="J391" s="53"/>
      <c r="K391" s="193"/>
      <c r="L391" s="193"/>
      <c r="M391" s="193"/>
      <c r="N391" s="193"/>
      <c r="O391" s="193"/>
      <c r="P391" s="193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  <c r="FP391" s="40"/>
      <c r="FQ391" s="40"/>
      <c r="FR391" s="40"/>
      <c r="FS391" s="40"/>
      <c r="FT391" s="40"/>
      <c r="FU391" s="40"/>
      <c r="FV391" s="40"/>
      <c r="FW391" s="40"/>
      <c r="FX391" s="40"/>
      <c r="FY391" s="40"/>
      <c r="FZ391" s="40"/>
      <c r="GA391" s="40"/>
      <c r="GB391" s="40"/>
      <c r="GC391" s="40"/>
      <c r="GD391" s="40"/>
      <c r="GE391" s="40"/>
      <c r="GF391" s="40"/>
      <c r="GG391" s="40"/>
      <c r="GH391" s="40"/>
      <c r="GI391" s="40"/>
      <c r="GJ391" s="40"/>
      <c r="GK391" s="40"/>
      <c r="GL391" s="40"/>
      <c r="GM391" s="40"/>
      <c r="GN391" s="40"/>
    </row>
    <row r="392" spans="1:196">
      <c r="A392" s="430"/>
      <c r="B392" s="430"/>
      <c r="C392" s="430"/>
      <c r="D392" s="430"/>
      <c r="E392" s="430"/>
      <c r="F392" s="430"/>
      <c r="G392" s="180"/>
      <c r="H392" s="46"/>
      <c r="I392" s="53"/>
      <c r="J392" s="53"/>
      <c r="K392" s="193"/>
      <c r="L392" s="193"/>
      <c r="M392" s="193"/>
      <c r="N392" s="193"/>
      <c r="O392" s="193"/>
      <c r="P392" s="193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  <c r="FP392" s="40"/>
      <c r="FQ392" s="40"/>
      <c r="FR392" s="40"/>
      <c r="FS392" s="40"/>
      <c r="FT392" s="40"/>
      <c r="FU392" s="40"/>
      <c r="FV392" s="40"/>
      <c r="FW392" s="40"/>
      <c r="FX392" s="40"/>
      <c r="FY392" s="40"/>
      <c r="FZ392" s="40"/>
      <c r="GA392" s="40"/>
      <c r="GB392" s="40"/>
      <c r="GC392" s="40"/>
      <c r="GD392" s="40"/>
      <c r="GE392" s="40"/>
      <c r="GF392" s="40"/>
      <c r="GG392" s="40"/>
      <c r="GH392" s="40"/>
      <c r="GI392" s="40"/>
      <c r="GJ392" s="40"/>
      <c r="GK392" s="40"/>
      <c r="GL392" s="40"/>
      <c r="GM392" s="40"/>
      <c r="GN392" s="40"/>
    </row>
    <row r="393" spans="1:196">
      <c r="A393" s="430"/>
      <c r="B393" s="430"/>
      <c r="C393" s="430"/>
      <c r="D393" s="430"/>
      <c r="E393" s="430"/>
      <c r="F393" s="430"/>
      <c r="G393" s="180"/>
      <c r="H393" s="46"/>
      <c r="I393" s="53"/>
      <c r="J393" s="53"/>
      <c r="K393" s="193"/>
      <c r="L393" s="193"/>
      <c r="M393" s="193"/>
      <c r="N393" s="193"/>
      <c r="O393" s="193"/>
      <c r="P393" s="193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  <c r="FP393" s="40"/>
      <c r="FQ393" s="40"/>
      <c r="FR393" s="40"/>
      <c r="FS393" s="40"/>
      <c r="FT393" s="40"/>
      <c r="FU393" s="40"/>
      <c r="FV393" s="40"/>
      <c r="FW393" s="40"/>
      <c r="FX393" s="40"/>
      <c r="FY393" s="40"/>
      <c r="FZ393" s="40"/>
      <c r="GA393" s="40"/>
      <c r="GB393" s="40"/>
      <c r="GC393" s="40"/>
      <c r="GD393" s="40"/>
      <c r="GE393" s="40"/>
      <c r="GF393" s="40"/>
      <c r="GG393" s="40"/>
      <c r="GH393" s="40"/>
      <c r="GI393" s="40"/>
      <c r="GJ393" s="40"/>
      <c r="GK393" s="40"/>
      <c r="GL393" s="40"/>
      <c r="GM393" s="40"/>
      <c r="GN393" s="40"/>
    </row>
    <row r="394" spans="1:196">
      <c r="A394" s="430"/>
      <c r="B394" s="430"/>
      <c r="C394" s="430"/>
      <c r="D394" s="430"/>
      <c r="E394" s="430"/>
      <c r="F394" s="430"/>
      <c r="G394" s="180"/>
      <c r="H394" s="46"/>
      <c r="I394" s="53"/>
      <c r="J394" s="53"/>
      <c r="K394" s="193"/>
      <c r="L394" s="193"/>
      <c r="M394" s="193"/>
      <c r="N394" s="193"/>
      <c r="O394" s="193"/>
      <c r="P394" s="193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  <c r="FP394" s="40"/>
      <c r="FQ394" s="40"/>
      <c r="FR394" s="40"/>
      <c r="FS394" s="40"/>
      <c r="FT394" s="40"/>
      <c r="FU394" s="40"/>
      <c r="FV394" s="40"/>
      <c r="FW394" s="40"/>
      <c r="FX394" s="40"/>
      <c r="FY394" s="40"/>
      <c r="FZ394" s="40"/>
      <c r="GA394" s="40"/>
      <c r="GB394" s="40"/>
      <c r="GC394" s="40"/>
      <c r="GD394" s="40"/>
      <c r="GE394" s="40"/>
      <c r="GF394" s="40"/>
      <c r="GG394" s="40"/>
      <c r="GH394" s="40"/>
      <c r="GI394" s="40"/>
      <c r="GJ394" s="40"/>
      <c r="GK394" s="40"/>
      <c r="GL394" s="40"/>
      <c r="GM394" s="40"/>
      <c r="GN394" s="40"/>
    </row>
    <row r="395" spans="1:196">
      <c r="A395" s="430"/>
      <c r="B395" s="430"/>
      <c r="C395" s="430"/>
      <c r="D395" s="430"/>
      <c r="E395" s="430"/>
      <c r="F395" s="430"/>
      <c r="G395" s="180"/>
      <c r="H395" s="46"/>
      <c r="I395" s="53"/>
      <c r="J395" s="53"/>
      <c r="K395" s="193"/>
      <c r="L395" s="193"/>
      <c r="M395" s="193"/>
      <c r="N395" s="193"/>
      <c r="O395" s="193"/>
      <c r="P395" s="193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  <c r="FP395" s="40"/>
      <c r="FQ395" s="40"/>
      <c r="FR395" s="40"/>
      <c r="FS395" s="40"/>
      <c r="FT395" s="40"/>
      <c r="FU395" s="40"/>
      <c r="FV395" s="40"/>
      <c r="FW395" s="40"/>
      <c r="FX395" s="40"/>
      <c r="FY395" s="40"/>
      <c r="FZ395" s="40"/>
      <c r="GA395" s="40"/>
      <c r="GB395" s="40"/>
      <c r="GC395" s="40"/>
      <c r="GD395" s="40"/>
      <c r="GE395" s="40"/>
      <c r="GF395" s="40"/>
      <c r="GG395" s="40"/>
      <c r="GH395" s="40"/>
      <c r="GI395" s="40"/>
      <c r="GJ395" s="40"/>
      <c r="GK395" s="40"/>
      <c r="GL395" s="40"/>
      <c r="GM395" s="40"/>
      <c r="GN395" s="40"/>
    </row>
    <row r="396" spans="1:196">
      <c r="A396" s="430"/>
      <c r="B396" s="430"/>
      <c r="C396" s="430"/>
      <c r="D396" s="430"/>
      <c r="E396" s="430"/>
      <c r="F396" s="430"/>
      <c r="G396" s="180"/>
      <c r="H396" s="46"/>
      <c r="I396" s="53"/>
      <c r="J396" s="53"/>
      <c r="K396" s="193"/>
      <c r="L396" s="193"/>
      <c r="M396" s="193"/>
      <c r="N396" s="193"/>
      <c r="O396" s="193"/>
      <c r="P396" s="193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  <c r="FP396" s="40"/>
      <c r="FQ396" s="40"/>
      <c r="FR396" s="40"/>
      <c r="FS396" s="40"/>
      <c r="FT396" s="40"/>
      <c r="FU396" s="40"/>
      <c r="FV396" s="40"/>
      <c r="FW396" s="40"/>
      <c r="FX396" s="40"/>
      <c r="FY396" s="40"/>
      <c r="FZ396" s="40"/>
      <c r="GA396" s="40"/>
      <c r="GB396" s="40"/>
      <c r="GC396" s="40"/>
      <c r="GD396" s="40"/>
      <c r="GE396" s="40"/>
      <c r="GF396" s="40"/>
      <c r="GG396" s="40"/>
      <c r="GH396" s="40"/>
      <c r="GI396" s="40"/>
      <c r="GJ396" s="40"/>
      <c r="GK396" s="40"/>
      <c r="GL396" s="40"/>
      <c r="GM396" s="40"/>
      <c r="GN396" s="40"/>
    </row>
    <row r="397" spans="1:196">
      <c r="A397" s="430"/>
      <c r="B397" s="430"/>
      <c r="C397" s="430"/>
      <c r="D397" s="430"/>
      <c r="E397" s="430"/>
      <c r="F397" s="430"/>
      <c r="G397" s="180"/>
      <c r="H397" s="46"/>
      <c r="I397" s="53"/>
      <c r="J397" s="53"/>
      <c r="K397" s="193"/>
      <c r="L397" s="193"/>
      <c r="M397" s="193"/>
      <c r="N397" s="193"/>
      <c r="O397" s="193"/>
      <c r="P397" s="193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  <c r="FP397" s="40"/>
      <c r="FQ397" s="40"/>
      <c r="FR397" s="40"/>
      <c r="FS397" s="40"/>
      <c r="FT397" s="40"/>
      <c r="FU397" s="40"/>
      <c r="FV397" s="40"/>
      <c r="FW397" s="40"/>
      <c r="FX397" s="40"/>
      <c r="FY397" s="40"/>
      <c r="FZ397" s="40"/>
      <c r="GA397" s="40"/>
      <c r="GB397" s="40"/>
      <c r="GC397" s="40"/>
      <c r="GD397" s="40"/>
      <c r="GE397" s="40"/>
      <c r="GF397" s="40"/>
      <c r="GG397" s="40"/>
      <c r="GH397" s="40"/>
      <c r="GI397" s="40"/>
      <c r="GJ397" s="40"/>
      <c r="GK397" s="40"/>
      <c r="GL397" s="40"/>
      <c r="GM397" s="40"/>
      <c r="GN397" s="40"/>
    </row>
    <row r="398" spans="1:196">
      <c r="A398" s="430"/>
      <c r="B398" s="430"/>
      <c r="C398" s="430"/>
      <c r="D398" s="430"/>
      <c r="E398" s="430"/>
      <c r="F398" s="430"/>
      <c r="G398" s="180"/>
      <c r="H398" s="46"/>
      <c r="I398" s="53"/>
      <c r="J398" s="53"/>
      <c r="K398" s="193"/>
      <c r="L398" s="193"/>
      <c r="M398" s="193"/>
      <c r="N398" s="193"/>
      <c r="O398" s="193"/>
      <c r="P398" s="193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  <c r="FP398" s="40"/>
      <c r="FQ398" s="40"/>
      <c r="FR398" s="40"/>
      <c r="FS398" s="40"/>
      <c r="FT398" s="40"/>
      <c r="FU398" s="40"/>
      <c r="FV398" s="40"/>
      <c r="FW398" s="40"/>
      <c r="FX398" s="40"/>
      <c r="FY398" s="40"/>
      <c r="FZ398" s="40"/>
      <c r="GA398" s="40"/>
      <c r="GB398" s="40"/>
      <c r="GC398" s="40"/>
      <c r="GD398" s="40"/>
      <c r="GE398" s="40"/>
      <c r="GF398" s="40"/>
      <c r="GG398" s="40"/>
      <c r="GH398" s="40"/>
      <c r="GI398" s="40"/>
      <c r="GJ398" s="40"/>
      <c r="GK398" s="40"/>
      <c r="GL398" s="40"/>
      <c r="GM398" s="40"/>
      <c r="GN398" s="40"/>
    </row>
    <row r="399" spans="1:196">
      <c r="A399" s="430"/>
      <c r="B399" s="430"/>
      <c r="C399" s="430"/>
      <c r="D399" s="430"/>
      <c r="E399" s="430"/>
      <c r="F399" s="430"/>
      <c r="G399" s="180"/>
      <c r="H399" s="46"/>
      <c r="I399" s="53"/>
      <c r="J399" s="53"/>
      <c r="K399" s="193"/>
      <c r="L399" s="193"/>
      <c r="M399" s="193"/>
      <c r="N399" s="193"/>
      <c r="O399" s="193"/>
      <c r="P399" s="193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  <c r="FP399" s="40"/>
      <c r="FQ399" s="40"/>
      <c r="FR399" s="40"/>
      <c r="FS399" s="40"/>
      <c r="FT399" s="40"/>
      <c r="FU399" s="40"/>
      <c r="FV399" s="40"/>
      <c r="FW399" s="40"/>
      <c r="FX399" s="40"/>
      <c r="FY399" s="40"/>
      <c r="FZ399" s="40"/>
      <c r="GA399" s="40"/>
      <c r="GB399" s="40"/>
      <c r="GC399" s="40"/>
      <c r="GD399" s="40"/>
      <c r="GE399" s="40"/>
      <c r="GF399" s="40"/>
      <c r="GG399" s="40"/>
      <c r="GH399" s="40"/>
      <c r="GI399" s="40"/>
      <c r="GJ399" s="40"/>
      <c r="GK399" s="40"/>
      <c r="GL399" s="40"/>
      <c r="GM399" s="40"/>
      <c r="GN399" s="40"/>
    </row>
    <row r="400" spans="1:196">
      <c r="A400" s="430"/>
      <c r="B400" s="430"/>
      <c r="C400" s="430"/>
      <c r="D400" s="430"/>
      <c r="E400" s="430"/>
      <c r="F400" s="430"/>
      <c r="G400" s="180"/>
      <c r="H400" s="46"/>
      <c r="I400" s="53"/>
      <c r="J400" s="53"/>
      <c r="K400" s="193"/>
      <c r="L400" s="193"/>
      <c r="M400" s="193"/>
      <c r="N400" s="193"/>
      <c r="O400" s="193"/>
      <c r="P400" s="193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  <c r="FP400" s="40"/>
      <c r="FQ400" s="40"/>
      <c r="FR400" s="40"/>
      <c r="FS400" s="40"/>
      <c r="FT400" s="40"/>
      <c r="FU400" s="40"/>
      <c r="FV400" s="40"/>
      <c r="FW400" s="40"/>
      <c r="FX400" s="40"/>
      <c r="FY400" s="40"/>
      <c r="FZ400" s="40"/>
      <c r="GA400" s="40"/>
      <c r="GB400" s="40"/>
      <c r="GC400" s="40"/>
      <c r="GD400" s="40"/>
      <c r="GE400" s="40"/>
      <c r="GF400" s="40"/>
      <c r="GG400" s="40"/>
      <c r="GH400" s="40"/>
      <c r="GI400" s="40"/>
      <c r="GJ400" s="40"/>
      <c r="GK400" s="40"/>
      <c r="GL400" s="40"/>
      <c r="GM400" s="40"/>
      <c r="GN400" s="40"/>
    </row>
    <row r="401" spans="1:196">
      <c r="A401" s="430"/>
      <c r="B401" s="430"/>
      <c r="C401" s="430"/>
      <c r="D401" s="430"/>
      <c r="E401" s="430"/>
      <c r="F401" s="430"/>
      <c r="G401" s="180"/>
      <c r="H401" s="46"/>
      <c r="I401" s="53"/>
      <c r="J401" s="53"/>
      <c r="K401" s="193"/>
      <c r="L401" s="193"/>
      <c r="M401" s="193"/>
      <c r="N401" s="193"/>
      <c r="O401" s="193"/>
      <c r="P401" s="193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  <c r="FP401" s="40"/>
      <c r="FQ401" s="40"/>
      <c r="FR401" s="40"/>
      <c r="FS401" s="40"/>
      <c r="FT401" s="40"/>
      <c r="FU401" s="40"/>
      <c r="FV401" s="40"/>
      <c r="FW401" s="40"/>
      <c r="FX401" s="40"/>
      <c r="FY401" s="40"/>
      <c r="FZ401" s="40"/>
      <c r="GA401" s="40"/>
      <c r="GB401" s="40"/>
      <c r="GC401" s="40"/>
      <c r="GD401" s="40"/>
      <c r="GE401" s="40"/>
      <c r="GF401" s="40"/>
      <c r="GG401" s="40"/>
      <c r="GH401" s="40"/>
      <c r="GI401" s="40"/>
      <c r="GJ401" s="40"/>
      <c r="GK401" s="40"/>
      <c r="GL401" s="40"/>
      <c r="GM401" s="40"/>
      <c r="GN401" s="40"/>
    </row>
    <row r="402" spans="1:196">
      <c r="A402" s="430"/>
      <c r="B402" s="430"/>
      <c r="C402" s="430"/>
      <c r="D402" s="430"/>
      <c r="E402" s="430"/>
      <c r="F402" s="430"/>
      <c r="G402" s="180"/>
      <c r="H402" s="46"/>
      <c r="I402" s="53"/>
      <c r="J402" s="53"/>
      <c r="K402" s="193"/>
      <c r="L402" s="193"/>
      <c r="M402" s="193"/>
      <c r="N402" s="193"/>
      <c r="O402" s="193"/>
      <c r="P402" s="193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  <c r="FP402" s="40"/>
      <c r="FQ402" s="40"/>
      <c r="FR402" s="40"/>
      <c r="FS402" s="40"/>
      <c r="FT402" s="40"/>
      <c r="FU402" s="40"/>
      <c r="FV402" s="40"/>
      <c r="FW402" s="40"/>
      <c r="FX402" s="40"/>
      <c r="FY402" s="40"/>
      <c r="FZ402" s="40"/>
      <c r="GA402" s="40"/>
      <c r="GB402" s="40"/>
      <c r="GC402" s="40"/>
      <c r="GD402" s="40"/>
      <c r="GE402" s="40"/>
      <c r="GF402" s="40"/>
      <c r="GG402" s="40"/>
      <c r="GH402" s="40"/>
      <c r="GI402" s="40"/>
      <c r="GJ402" s="40"/>
      <c r="GK402" s="40"/>
      <c r="GL402" s="40"/>
      <c r="GM402" s="40"/>
      <c r="GN402" s="40"/>
    </row>
    <row r="403" spans="1:196">
      <c r="A403" s="430"/>
      <c r="B403" s="430"/>
      <c r="C403" s="430"/>
      <c r="D403" s="430"/>
      <c r="E403" s="430"/>
      <c r="F403" s="430"/>
      <c r="G403" s="180"/>
      <c r="H403" s="46"/>
      <c r="I403" s="53"/>
      <c r="J403" s="53"/>
      <c r="K403" s="193"/>
      <c r="L403" s="193"/>
      <c r="M403" s="193"/>
      <c r="N403" s="193"/>
      <c r="O403" s="193"/>
      <c r="P403" s="193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  <c r="FP403" s="40"/>
      <c r="FQ403" s="40"/>
      <c r="FR403" s="40"/>
      <c r="FS403" s="40"/>
      <c r="FT403" s="40"/>
      <c r="FU403" s="40"/>
      <c r="FV403" s="40"/>
      <c r="FW403" s="40"/>
      <c r="FX403" s="40"/>
      <c r="FY403" s="40"/>
      <c r="FZ403" s="40"/>
      <c r="GA403" s="40"/>
      <c r="GB403" s="40"/>
      <c r="GC403" s="40"/>
      <c r="GD403" s="40"/>
      <c r="GE403" s="40"/>
      <c r="GF403" s="40"/>
      <c r="GG403" s="40"/>
      <c r="GH403" s="40"/>
      <c r="GI403" s="40"/>
      <c r="GJ403" s="40"/>
      <c r="GK403" s="40"/>
      <c r="GL403" s="40"/>
      <c r="GM403" s="40"/>
      <c r="GN403" s="40"/>
    </row>
    <row r="404" spans="1:196">
      <c r="A404" s="430"/>
      <c r="B404" s="430"/>
      <c r="C404" s="430"/>
      <c r="D404" s="430"/>
      <c r="E404" s="430"/>
      <c r="F404" s="430"/>
      <c r="G404" s="180"/>
      <c r="H404" s="46"/>
      <c r="I404" s="53"/>
      <c r="J404" s="53"/>
      <c r="K404" s="193"/>
      <c r="L404" s="193"/>
      <c r="M404" s="193"/>
      <c r="N404" s="193"/>
      <c r="O404" s="193"/>
      <c r="P404" s="193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  <c r="FP404" s="40"/>
      <c r="FQ404" s="40"/>
      <c r="FR404" s="40"/>
      <c r="FS404" s="40"/>
      <c r="FT404" s="40"/>
      <c r="FU404" s="40"/>
      <c r="FV404" s="40"/>
      <c r="FW404" s="40"/>
      <c r="FX404" s="40"/>
      <c r="FY404" s="40"/>
      <c r="FZ404" s="40"/>
      <c r="GA404" s="40"/>
      <c r="GB404" s="40"/>
      <c r="GC404" s="40"/>
      <c r="GD404" s="40"/>
      <c r="GE404" s="40"/>
      <c r="GF404" s="40"/>
      <c r="GG404" s="40"/>
      <c r="GH404" s="40"/>
      <c r="GI404" s="40"/>
      <c r="GJ404" s="40"/>
      <c r="GK404" s="40"/>
      <c r="GL404" s="40"/>
      <c r="GM404" s="40"/>
      <c r="GN404" s="40"/>
    </row>
    <row r="405" spans="1:196">
      <c r="A405" s="430"/>
      <c r="B405" s="430"/>
      <c r="C405" s="430"/>
      <c r="D405" s="430"/>
      <c r="E405" s="430"/>
      <c r="F405" s="430"/>
      <c r="G405" s="180"/>
      <c r="H405" s="46"/>
      <c r="I405" s="53"/>
      <c r="J405" s="53"/>
      <c r="K405" s="193"/>
      <c r="L405" s="193"/>
      <c r="M405" s="193"/>
      <c r="N405" s="193"/>
      <c r="O405" s="193"/>
      <c r="P405" s="193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  <c r="FP405" s="40"/>
      <c r="FQ405" s="40"/>
      <c r="FR405" s="40"/>
      <c r="FS405" s="40"/>
      <c r="FT405" s="40"/>
      <c r="FU405" s="40"/>
      <c r="FV405" s="40"/>
      <c r="FW405" s="40"/>
      <c r="FX405" s="40"/>
      <c r="FY405" s="40"/>
      <c r="FZ405" s="40"/>
      <c r="GA405" s="40"/>
      <c r="GB405" s="40"/>
      <c r="GC405" s="40"/>
      <c r="GD405" s="40"/>
      <c r="GE405" s="40"/>
      <c r="GF405" s="40"/>
      <c r="GG405" s="40"/>
      <c r="GH405" s="40"/>
      <c r="GI405" s="40"/>
      <c r="GJ405" s="40"/>
      <c r="GK405" s="40"/>
      <c r="GL405" s="40"/>
      <c r="GM405" s="40"/>
      <c r="GN405" s="40"/>
    </row>
    <row r="406" spans="1:196">
      <c r="A406" s="430"/>
      <c r="B406" s="430"/>
      <c r="C406" s="430"/>
      <c r="D406" s="430"/>
      <c r="E406" s="430"/>
      <c r="F406" s="430"/>
      <c r="G406" s="180"/>
      <c r="H406" s="46"/>
      <c r="I406" s="53"/>
      <c r="J406" s="53"/>
      <c r="K406" s="193"/>
      <c r="L406" s="193"/>
      <c r="M406" s="193"/>
      <c r="N406" s="193"/>
      <c r="O406" s="193"/>
      <c r="P406" s="193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  <c r="FP406" s="40"/>
      <c r="FQ406" s="40"/>
      <c r="FR406" s="40"/>
      <c r="FS406" s="40"/>
      <c r="FT406" s="40"/>
      <c r="FU406" s="40"/>
      <c r="FV406" s="40"/>
      <c r="FW406" s="40"/>
      <c r="FX406" s="40"/>
      <c r="FY406" s="40"/>
      <c r="FZ406" s="40"/>
      <c r="GA406" s="40"/>
      <c r="GB406" s="40"/>
      <c r="GC406" s="40"/>
      <c r="GD406" s="40"/>
      <c r="GE406" s="40"/>
      <c r="GF406" s="40"/>
      <c r="GG406" s="40"/>
      <c r="GH406" s="40"/>
      <c r="GI406" s="40"/>
      <c r="GJ406" s="40"/>
      <c r="GK406" s="40"/>
      <c r="GL406" s="40"/>
      <c r="GM406" s="40"/>
      <c r="GN406" s="40"/>
    </row>
    <row r="407" spans="1:196">
      <c r="A407" s="430"/>
      <c r="B407" s="430"/>
      <c r="C407" s="430"/>
      <c r="D407" s="430"/>
      <c r="E407" s="430"/>
      <c r="F407" s="430"/>
      <c r="G407" s="180"/>
      <c r="H407" s="46"/>
      <c r="I407" s="53"/>
      <c r="J407" s="53"/>
      <c r="K407" s="193"/>
      <c r="L407" s="193"/>
      <c r="M407" s="193"/>
      <c r="N407" s="193"/>
      <c r="O407" s="193"/>
      <c r="P407" s="193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  <c r="FP407" s="40"/>
      <c r="FQ407" s="40"/>
      <c r="FR407" s="40"/>
      <c r="FS407" s="40"/>
      <c r="FT407" s="40"/>
      <c r="FU407" s="40"/>
      <c r="FV407" s="40"/>
      <c r="FW407" s="40"/>
      <c r="FX407" s="40"/>
      <c r="FY407" s="40"/>
      <c r="FZ407" s="40"/>
      <c r="GA407" s="40"/>
      <c r="GB407" s="40"/>
      <c r="GC407" s="40"/>
      <c r="GD407" s="40"/>
      <c r="GE407" s="40"/>
      <c r="GF407" s="40"/>
      <c r="GG407" s="40"/>
      <c r="GH407" s="40"/>
      <c r="GI407" s="40"/>
      <c r="GJ407" s="40"/>
      <c r="GK407" s="40"/>
      <c r="GL407" s="40"/>
      <c r="GM407" s="40"/>
      <c r="GN407" s="40"/>
    </row>
    <row r="408" spans="1:196">
      <c r="A408" s="430"/>
      <c r="B408" s="430"/>
      <c r="C408" s="430"/>
      <c r="D408" s="430"/>
      <c r="E408" s="430"/>
      <c r="F408" s="430"/>
      <c r="G408" s="180"/>
      <c r="H408" s="46"/>
      <c r="I408" s="53"/>
      <c r="J408" s="53"/>
      <c r="K408" s="193"/>
      <c r="L408" s="193"/>
      <c r="M408" s="193"/>
      <c r="N408" s="193"/>
      <c r="O408" s="193"/>
      <c r="P408" s="193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  <c r="FP408" s="40"/>
      <c r="FQ408" s="40"/>
      <c r="FR408" s="40"/>
      <c r="FS408" s="40"/>
      <c r="FT408" s="40"/>
      <c r="FU408" s="40"/>
      <c r="FV408" s="40"/>
      <c r="FW408" s="40"/>
      <c r="FX408" s="40"/>
      <c r="FY408" s="40"/>
      <c r="FZ408" s="40"/>
      <c r="GA408" s="40"/>
      <c r="GB408" s="40"/>
      <c r="GC408" s="40"/>
      <c r="GD408" s="40"/>
      <c r="GE408" s="40"/>
      <c r="GF408" s="40"/>
      <c r="GG408" s="40"/>
      <c r="GH408" s="40"/>
      <c r="GI408" s="40"/>
      <c r="GJ408" s="40"/>
      <c r="GK408" s="40"/>
      <c r="GL408" s="40"/>
      <c r="GM408" s="40"/>
      <c r="GN408" s="40"/>
    </row>
    <row r="409" spans="1:196">
      <c r="A409" s="430"/>
      <c r="B409" s="430"/>
      <c r="C409" s="430"/>
      <c r="D409" s="430"/>
      <c r="E409" s="430"/>
      <c r="F409" s="430"/>
      <c r="G409" s="180"/>
      <c r="H409" s="46"/>
      <c r="I409" s="53"/>
      <c r="J409" s="53"/>
      <c r="K409" s="193"/>
      <c r="L409" s="193"/>
      <c r="M409" s="193"/>
      <c r="N409" s="193"/>
      <c r="O409" s="193"/>
      <c r="P409" s="193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  <c r="FP409" s="40"/>
      <c r="FQ409" s="40"/>
      <c r="FR409" s="40"/>
      <c r="FS409" s="40"/>
      <c r="FT409" s="40"/>
      <c r="FU409" s="40"/>
      <c r="FV409" s="40"/>
      <c r="FW409" s="40"/>
      <c r="FX409" s="40"/>
      <c r="FY409" s="40"/>
      <c r="FZ409" s="40"/>
      <c r="GA409" s="40"/>
      <c r="GB409" s="40"/>
      <c r="GC409" s="40"/>
      <c r="GD409" s="40"/>
      <c r="GE409" s="40"/>
      <c r="GF409" s="40"/>
      <c r="GG409" s="40"/>
      <c r="GH409" s="40"/>
      <c r="GI409" s="40"/>
      <c r="GJ409" s="40"/>
      <c r="GK409" s="40"/>
      <c r="GL409" s="40"/>
      <c r="GM409" s="40"/>
      <c r="GN409" s="40"/>
    </row>
    <row r="410" spans="1:196">
      <c r="A410" s="430"/>
      <c r="B410" s="430"/>
      <c r="C410" s="430"/>
      <c r="D410" s="430"/>
      <c r="E410" s="430"/>
      <c r="F410" s="430"/>
      <c r="G410" s="180"/>
      <c r="H410" s="46"/>
      <c r="I410" s="53"/>
      <c r="J410" s="53"/>
      <c r="K410" s="193"/>
      <c r="L410" s="193"/>
      <c r="M410" s="193"/>
      <c r="N410" s="193"/>
      <c r="O410" s="193"/>
      <c r="P410" s="193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  <c r="FP410" s="40"/>
      <c r="FQ410" s="40"/>
      <c r="FR410" s="40"/>
      <c r="FS410" s="40"/>
      <c r="FT410" s="40"/>
      <c r="FU410" s="40"/>
      <c r="FV410" s="40"/>
      <c r="FW410" s="40"/>
      <c r="FX410" s="40"/>
      <c r="FY410" s="40"/>
      <c r="FZ410" s="40"/>
      <c r="GA410" s="40"/>
      <c r="GB410" s="40"/>
      <c r="GC410" s="40"/>
      <c r="GD410" s="40"/>
      <c r="GE410" s="40"/>
      <c r="GF410" s="40"/>
      <c r="GG410" s="40"/>
      <c r="GH410" s="40"/>
      <c r="GI410" s="40"/>
      <c r="GJ410" s="40"/>
      <c r="GK410" s="40"/>
      <c r="GL410" s="40"/>
      <c r="GM410" s="40"/>
      <c r="GN410" s="40"/>
    </row>
    <row r="411" spans="1:196">
      <c r="A411" s="430"/>
      <c r="B411" s="430"/>
      <c r="C411" s="430"/>
      <c r="D411" s="430"/>
      <c r="E411" s="430"/>
      <c r="F411" s="430"/>
      <c r="G411" s="180"/>
      <c r="H411" s="46"/>
      <c r="I411" s="53"/>
      <c r="J411" s="53"/>
      <c r="K411" s="193"/>
      <c r="L411" s="193"/>
      <c r="M411" s="193"/>
      <c r="N411" s="193"/>
      <c r="O411" s="193"/>
      <c r="P411" s="193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  <c r="FP411" s="40"/>
      <c r="FQ411" s="40"/>
      <c r="FR411" s="40"/>
      <c r="FS411" s="40"/>
      <c r="FT411" s="40"/>
      <c r="FU411" s="40"/>
      <c r="FV411" s="40"/>
      <c r="FW411" s="40"/>
      <c r="FX411" s="40"/>
      <c r="FY411" s="40"/>
      <c r="FZ411" s="40"/>
      <c r="GA411" s="40"/>
      <c r="GB411" s="40"/>
      <c r="GC411" s="40"/>
      <c r="GD411" s="40"/>
      <c r="GE411" s="40"/>
      <c r="GF411" s="40"/>
      <c r="GG411" s="40"/>
      <c r="GH411" s="40"/>
      <c r="GI411" s="40"/>
      <c r="GJ411" s="40"/>
      <c r="GK411" s="40"/>
      <c r="GL411" s="40"/>
      <c r="GM411" s="40"/>
      <c r="GN411" s="40"/>
    </row>
    <row r="412" spans="1:196">
      <c r="A412" s="430"/>
      <c r="B412" s="430"/>
      <c r="C412" s="430"/>
      <c r="D412" s="430"/>
      <c r="E412" s="430"/>
      <c r="F412" s="430"/>
      <c r="G412" s="180"/>
      <c r="H412" s="46"/>
      <c r="I412" s="53"/>
      <c r="J412" s="53"/>
      <c r="K412" s="193"/>
      <c r="L412" s="193"/>
      <c r="M412" s="193"/>
      <c r="N412" s="193"/>
      <c r="O412" s="193"/>
      <c r="P412" s="193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  <c r="FP412" s="40"/>
      <c r="FQ412" s="40"/>
      <c r="FR412" s="40"/>
      <c r="FS412" s="40"/>
      <c r="FT412" s="40"/>
      <c r="FU412" s="40"/>
      <c r="FV412" s="40"/>
      <c r="FW412" s="40"/>
      <c r="FX412" s="40"/>
      <c r="FY412" s="40"/>
      <c r="FZ412" s="40"/>
      <c r="GA412" s="40"/>
      <c r="GB412" s="40"/>
      <c r="GC412" s="40"/>
      <c r="GD412" s="40"/>
      <c r="GE412" s="40"/>
      <c r="GF412" s="40"/>
      <c r="GG412" s="40"/>
      <c r="GH412" s="40"/>
      <c r="GI412" s="40"/>
      <c r="GJ412" s="40"/>
      <c r="GK412" s="40"/>
      <c r="GL412" s="40"/>
      <c r="GM412" s="40"/>
      <c r="GN412" s="40"/>
    </row>
    <row r="413" spans="1:196">
      <c r="A413" s="430"/>
      <c r="B413" s="430"/>
      <c r="C413" s="430"/>
      <c r="D413" s="430"/>
      <c r="E413" s="430"/>
      <c r="F413" s="430"/>
      <c r="G413" s="180"/>
      <c r="H413" s="46"/>
      <c r="I413" s="53"/>
      <c r="J413" s="53"/>
      <c r="K413" s="193"/>
      <c r="L413" s="193"/>
      <c r="M413" s="193"/>
      <c r="N413" s="193"/>
      <c r="O413" s="193"/>
      <c r="P413" s="193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  <c r="FP413" s="40"/>
      <c r="FQ413" s="40"/>
      <c r="FR413" s="40"/>
      <c r="FS413" s="40"/>
      <c r="FT413" s="40"/>
      <c r="FU413" s="40"/>
      <c r="FV413" s="40"/>
      <c r="FW413" s="40"/>
      <c r="FX413" s="40"/>
      <c r="FY413" s="40"/>
      <c r="FZ413" s="40"/>
      <c r="GA413" s="40"/>
      <c r="GB413" s="40"/>
      <c r="GC413" s="40"/>
      <c r="GD413" s="40"/>
      <c r="GE413" s="40"/>
      <c r="GF413" s="40"/>
      <c r="GG413" s="40"/>
      <c r="GH413" s="40"/>
      <c r="GI413" s="40"/>
      <c r="GJ413" s="40"/>
      <c r="GK413" s="40"/>
      <c r="GL413" s="40"/>
      <c r="GM413" s="40"/>
      <c r="GN413" s="40"/>
    </row>
    <row r="414" spans="1:196">
      <c r="A414" s="430"/>
      <c r="B414" s="430"/>
      <c r="C414" s="430"/>
      <c r="D414" s="430"/>
      <c r="E414" s="430"/>
      <c r="F414" s="430"/>
      <c r="G414" s="180"/>
      <c r="H414" s="46"/>
      <c r="I414" s="53"/>
      <c r="J414" s="53"/>
      <c r="K414" s="193"/>
      <c r="L414" s="193"/>
      <c r="M414" s="193"/>
      <c r="N414" s="193"/>
      <c r="O414" s="193"/>
      <c r="P414" s="193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  <c r="FP414" s="40"/>
      <c r="FQ414" s="40"/>
      <c r="FR414" s="40"/>
      <c r="FS414" s="40"/>
      <c r="FT414" s="40"/>
      <c r="FU414" s="40"/>
      <c r="FV414" s="40"/>
      <c r="FW414" s="40"/>
      <c r="FX414" s="40"/>
      <c r="FY414" s="40"/>
      <c r="FZ414" s="40"/>
      <c r="GA414" s="40"/>
      <c r="GB414" s="40"/>
      <c r="GC414" s="40"/>
      <c r="GD414" s="40"/>
      <c r="GE414" s="40"/>
      <c r="GF414" s="40"/>
      <c r="GG414" s="40"/>
      <c r="GH414" s="40"/>
      <c r="GI414" s="40"/>
      <c r="GJ414" s="40"/>
      <c r="GK414" s="40"/>
      <c r="GL414" s="40"/>
      <c r="GM414" s="40"/>
      <c r="GN414" s="40"/>
    </row>
    <row r="415" spans="1:196">
      <c r="A415" s="430"/>
      <c r="B415" s="430"/>
      <c r="C415" s="430"/>
      <c r="D415" s="430"/>
      <c r="E415" s="430"/>
      <c r="F415" s="430"/>
      <c r="G415" s="180"/>
      <c r="H415" s="46"/>
      <c r="I415" s="53"/>
      <c r="J415" s="53"/>
      <c r="K415" s="193"/>
      <c r="L415" s="193"/>
      <c r="M415" s="193"/>
      <c r="N415" s="193"/>
      <c r="O415" s="193"/>
      <c r="P415" s="193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  <c r="FP415" s="40"/>
      <c r="FQ415" s="40"/>
      <c r="FR415" s="40"/>
      <c r="FS415" s="40"/>
      <c r="FT415" s="40"/>
      <c r="FU415" s="40"/>
      <c r="FV415" s="40"/>
      <c r="FW415" s="40"/>
      <c r="FX415" s="40"/>
      <c r="FY415" s="40"/>
      <c r="FZ415" s="40"/>
      <c r="GA415" s="40"/>
      <c r="GB415" s="40"/>
      <c r="GC415" s="40"/>
      <c r="GD415" s="40"/>
      <c r="GE415" s="40"/>
      <c r="GF415" s="40"/>
      <c r="GG415" s="40"/>
      <c r="GH415" s="40"/>
      <c r="GI415" s="40"/>
      <c r="GJ415" s="40"/>
      <c r="GK415" s="40"/>
      <c r="GL415" s="40"/>
      <c r="GM415" s="40"/>
      <c r="GN415" s="40"/>
    </row>
    <row r="416" spans="1:196">
      <c r="A416" s="430"/>
      <c r="B416" s="430"/>
      <c r="C416" s="430"/>
      <c r="D416" s="430"/>
      <c r="E416" s="430"/>
      <c r="F416" s="430"/>
      <c r="G416" s="180"/>
      <c r="H416" s="46"/>
      <c r="I416" s="53"/>
      <c r="J416" s="53"/>
      <c r="K416" s="193"/>
      <c r="L416" s="193"/>
      <c r="M416" s="193"/>
      <c r="N416" s="193"/>
      <c r="O416" s="193"/>
      <c r="P416" s="193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  <c r="FP416" s="40"/>
      <c r="FQ416" s="40"/>
      <c r="FR416" s="40"/>
      <c r="FS416" s="40"/>
      <c r="FT416" s="40"/>
      <c r="FU416" s="40"/>
      <c r="FV416" s="40"/>
      <c r="FW416" s="40"/>
      <c r="FX416" s="40"/>
      <c r="FY416" s="40"/>
      <c r="FZ416" s="40"/>
      <c r="GA416" s="40"/>
      <c r="GB416" s="40"/>
      <c r="GC416" s="40"/>
      <c r="GD416" s="40"/>
      <c r="GE416" s="40"/>
      <c r="GF416" s="40"/>
      <c r="GG416" s="40"/>
      <c r="GH416" s="40"/>
      <c r="GI416" s="40"/>
      <c r="GJ416" s="40"/>
      <c r="GK416" s="40"/>
      <c r="GL416" s="40"/>
      <c r="GM416" s="40"/>
      <c r="GN416" s="40"/>
    </row>
    <row r="417" spans="1:196">
      <c r="A417" s="430"/>
      <c r="B417" s="430"/>
      <c r="C417" s="430"/>
      <c r="D417" s="430"/>
      <c r="E417" s="430"/>
      <c r="F417" s="430"/>
      <c r="G417" s="180"/>
      <c r="H417" s="46"/>
      <c r="I417" s="53"/>
      <c r="J417" s="53"/>
      <c r="K417" s="193"/>
      <c r="L417" s="193"/>
      <c r="M417" s="193"/>
      <c r="N417" s="193"/>
      <c r="O417" s="193"/>
      <c r="P417" s="193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  <c r="FP417" s="40"/>
      <c r="FQ417" s="40"/>
      <c r="FR417" s="40"/>
      <c r="FS417" s="40"/>
      <c r="FT417" s="40"/>
      <c r="FU417" s="40"/>
      <c r="FV417" s="40"/>
      <c r="FW417" s="40"/>
      <c r="FX417" s="40"/>
      <c r="FY417" s="40"/>
      <c r="FZ417" s="40"/>
      <c r="GA417" s="40"/>
      <c r="GB417" s="40"/>
      <c r="GC417" s="40"/>
      <c r="GD417" s="40"/>
      <c r="GE417" s="40"/>
      <c r="GF417" s="40"/>
      <c r="GG417" s="40"/>
      <c r="GH417" s="40"/>
      <c r="GI417" s="40"/>
      <c r="GJ417" s="40"/>
      <c r="GK417" s="40"/>
      <c r="GL417" s="40"/>
      <c r="GM417" s="40"/>
      <c r="GN417" s="40"/>
    </row>
    <row r="418" spans="1:196">
      <c r="A418" s="430"/>
      <c r="B418" s="430"/>
      <c r="C418" s="430"/>
      <c r="D418" s="430"/>
      <c r="E418" s="430"/>
      <c r="F418" s="430"/>
      <c r="G418" s="180"/>
      <c r="H418" s="46"/>
      <c r="I418" s="53"/>
      <c r="J418" s="53"/>
      <c r="K418" s="193"/>
      <c r="L418" s="193"/>
      <c r="M418" s="193"/>
      <c r="N418" s="193"/>
      <c r="O418" s="193"/>
      <c r="P418" s="193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  <c r="FP418" s="40"/>
      <c r="FQ418" s="40"/>
      <c r="FR418" s="40"/>
      <c r="FS418" s="40"/>
      <c r="FT418" s="40"/>
      <c r="FU418" s="40"/>
      <c r="FV418" s="40"/>
      <c r="FW418" s="40"/>
      <c r="FX418" s="40"/>
      <c r="FY418" s="40"/>
      <c r="FZ418" s="40"/>
      <c r="GA418" s="40"/>
      <c r="GB418" s="40"/>
      <c r="GC418" s="40"/>
      <c r="GD418" s="40"/>
      <c r="GE418" s="40"/>
      <c r="GF418" s="40"/>
      <c r="GG418" s="40"/>
      <c r="GH418" s="40"/>
      <c r="GI418" s="40"/>
      <c r="GJ418" s="40"/>
      <c r="GK418" s="40"/>
      <c r="GL418" s="40"/>
      <c r="GM418" s="40"/>
      <c r="GN418" s="40"/>
    </row>
    <row r="419" spans="1:196">
      <c r="A419" s="430"/>
      <c r="B419" s="430"/>
      <c r="C419" s="430"/>
      <c r="D419" s="430"/>
      <c r="E419" s="430"/>
      <c r="F419" s="430"/>
      <c r="G419" s="180"/>
      <c r="H419" s="46"/>
      <c r="I419" s="53"/>
      <c r="J419" s="53"/>
      <c r="K419" s="193"/>
      <c r="L419" s="193"/>
      <c r="M419" s="193"/>
      <c r="N419" s="193"/>
      <c r="O419" s="193"/>
      <c r="P419" s="193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  <c r="FP419" s="40"/>
      <c r="FQ419" s="40"/>
      <c r="FR419" s="40"/>
      <c r="FS419" s="40"/>
      <c r="FT419" s="40"/>
      <c r="FU419" s="40"/>
      <c r="FV419" s="40"/>
      <c r="FW419" s="40"/>
      <c r="FX419" s="40"/>
      <c r="FY419" s="40"/>
      <c r="FZ419" s="40"/>
      <c r="GA419" s="40"/>
      <c r="GB419" s="40"/>
      <c r="GC419" s="40"/>
      <c r="GD419" s="40"/>
      <c r="GE419" s="40"/>
      <c r="GF419" s="40"/>
      <c r="GG419" s="40"/>
      <c r="GH419" s="40"/>
      <c r="GI419" s="40"/>
      <c r="GJ419" s="40"/>
      <c r="GK419" s="40"/>
      <c r="GL419" s="40"/>
      <c r="GM419" s="40"/>
      <c r="GN419" s="40"/>
    </row>
    <row r="420" spans="1:196">
      <c r="A420" s="430"/>
      <c r="B420" s="430"/>
      <c r="C420" s="430"/>
      <c r="D420" s="430"/>
      <c r="E420" s="430"/>
      <c r="F420" s="430"/>
      <c r="G420" s="180"/>
      <c r="H420" s="46"/>
      <c r="I420" s="53"/>
      <c r="J420" s="53"/>
      <c r="K420" s="193"/>
      <c r="L420" s="193"/>
      <c r="M420" s="193"/>
      <c r="N420" s="193"/>
      <c r="O420" s="193"/>
      <c r="P420" s="193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  <c r="FP420" s="40"/>
      <c r="FQ420" s="40"/>
      <c r="FR420" s="40"/>
      <c r="FS420" s="40"/>
      <c r="FT420" s="40"/>
      <c r="FU420" s="40"/>
      <c r="FV420" s="40"/>
      <c r="FW420" s="40"/>
      <c r="FX420" s="40"/>
      <c r="FY420" s="40"/>
      <c r="FZ420" s="40"/>
      <c r="GA420" s="40"/>
      <c r="GB420" s="40"/>
      <c r="GC420" s="40"/>
      <c r="GD420" s="40"/>
      <c r="GE420" s="40"/>
      <c r="GF420" s="40"/>
      <c r="GG420" s="40"/>
      <c r="GH420" s="40"/>
      <c r="GI420" s="40"/>
      <c r="GJ420" s="40"/>
      <c r="GK420" s="40"/>
      <c r="GL420" s="40"/>
      <c r="GM420" s="40"/>
      <c r="GN420" s="40"/>
    </row>
    <row r="421" spans="1:196">
      <c r="A421" s="430"/>
      <c r="B421" s="430"/>
      <c r="C421" s="430"/>
      <c r="D421" s="430"/>
      <c r="E421" s="430"/>
      <c r="F421" s="430"/>
      <c r="G421" s="180"/>
      <c r="H421" s="46"/>
      <c r="I421" s="53"/>
      <c r="J421" s="53"/>
      <c r="K421" s="193"/>
      <c r="L421" s="193"/>
      <c r="M421" s="193"/>
      <c r="N421" s="193"/>
      <c r="O421" s="193"/>
      <c r="P421" s="193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  <c r="FP421" s="40"/>
      <c r="FQ421" s="40"/>
      <c r="FR421" s="40"/>
      <c r="FS421" s="40"/>
      <c r="FT421" s="40"/>
      <c r="FU421" s="40"/>
      <c r="FV421" s="40"/>
      <c r="FW421" s="40"/>
      <c r="FX421" s="40"/>
      <c r="FY421" s="40"/>
      <c r="FZ421" s="40"/>
      <c r="GA421" s="40"/>
      <c r="GB421" s="40"/>
      <c r="GC421" s="40"/>
      <c r="GD421" s="40"/>
      <c r="GE421" s="40"/>
      <c r="GF421" s="40"/>
      <c r="GG421" s="40"/>
      <c r="GH421" s="40"/>
      <c r="GI421" s="40"/>
      <c r="GJ421" s="40"/>
      <c r="GK421" s="40"/>
      <c r="GL421" s="40"/>
      <c r="GM421" s="40"/>
      <c r="GN421" s="40"/>
    </row>
    <row r="422" spans="1:196">
      <c r="A422" s="430"/>
      <c r="B422" s="430"/>
      <c r="C422" s="430"/>
      <c r="D422" s="430"/>
      <c r="E422" s="430"/>
      <c r="F422" s="430"/>
      <c r="G422" s="180"/>
      <c r="H422" s="46"/>
      <c r="I422" s="53"/>
      <c r="J422" s="53"/>
      <c r="K422" s="193"/>
      <c r="L422" s="193"/>
      <c r="M422" s="193"/>
      <c r="N422" s="193"/>
      <c r="O422" s="193"/>
      <c r="P422" s="193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  <c r="FP422" s="40"/>
      <c r="FQ422" s="40"/>
      <c r="FR422" s="40"/>
      <c r="FS422" s="40"/>
      <c r="FT422" s="40"/>
      <c r="FU422" s="40"/>
      <c r="FV422" s="40"/>
      <c r="FW422" s="40"/>
      <c r="FX422" s="40"/>
      <c r="FY422" s="40"/>
      <c r="FZ422" s="40"/>
      <c r="GA422" s="40"/>
      <c r="GB422" s="40"/>
      <c r="GC422" s="40"/>
      <c r="GD422" s="40"/>
      <c r="GE422" s="40"/>
      <c r="GF422" s="40"/>
      <c r="GG422" s="40"/>
      <c r="GH422" s="40"/>
      <c r="GI422" s="40"/>
      <c r="GJ422" s="40"/>
      <c r="GK422" s="40"/>
      <c r="GL422" s="40"/>
      <c r="GM422" s="40"/>
      <c r="GN422" s="40"/>
    </row>
    <row r="423" spans="1:196">
      <c r="A423" s="430"/>
      <c r="B423" s="430"/>
      <c r="C423" s="430"/>
      <c r="D423" s="430"/>
      <c r="E423" s="430"/>
      <c r="F423" s="430"/>
      <c r="G423" s="180"/>
      <c r="H423" s="46"/>
      <c r="I423" s="53"/>
      <c r="J423" s="53"/>
      <c r="K423" s="193"/>
      <c r="L423" s="193"/>
      <c r="M423" s="193"/>
      <c r="N423" s="193"/>
      <c r="O423" s="193"/>
      <c r="P423" s="193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  <c r="FP423" s="40"/>
      <c r="FQ423" s="40"/>
      <c r="FR423" s="40"/>
      <c r="FS423" s="40"/>
      <c r="FT423" s="40"/>
      <c r="FU423" s="40"/>
      <c r="FV423" s="40"/>
      <c r="FW423" s="40"/>
      <c r="FX423" s="40"/>
      <c r="FY423" s="40"/>
      <c r="FZ423" s="40"/>
      <c r="GA423" s="40"/>
      <c r="GB423" s="40"/>
      <c r="GC423" s="40"/>
      <c r="GD423" s="40"/>
      <c r="GE423" s="40"/>
      <c r="GF423" s="40"/>
      <c r="GG423" s="40"/>
      <c r="GH423" s="40"/>
      <c r="GI423" s="40"/>
      <c r="GJ423" s="40"/>
      <c r="GK423" s="40"/>
      <c r="GL423" s="40"/>
      <c r="GM423" s="40"/>
      <c r="GN423" s="40"/>
    </row>
    <row r="424" spans="1:196">
      <c r="A424" s="430"/>
      <c r="B424" s="430"/>
      <c r="C424" s="430"/>
      <c r="D424" s="430"/>
      <c r="E424" s="430"/>
      <c r="F424" s="430"/>
      <c r="G424" s="180"/>
      <c r="H424" s="46"/>
      <c r="I424" s="53"/>
      <c r="J424" s="53"/>
      <c r="K424" s="193"/>
      <c r="L424" s="193"/>
      <c r="M424" s="193"/>
      <c r="N424" s="193"/>
      <c r="O424" s="193"/>
      <c r="P424" s="193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  <c r="FP424" s="40"/>
      <c r="FQ424" s="40"/>
      <c r="FR424" s="40"/>
      <c r="FS424" s="40"/>
      <c r="FT424" s="40"/>
      <c r="FU424" s="40"/>
      <c r="FV424" s="40"/>
      <c r="FW424" s="40"/>
      <c r="FX424" s="40"/>
      <c r="FY424" s="40"/>
      <c r="FZ424" s="40"/>
      <c r="GA424" s="40"/>
      <c r="GB424" s="40"/>
      <c r="GC424" s="40"/>
      <c r="GD424" s="40"/>
      <c r="GE424" s="40"/>
      <c r="GF424" s="40"/>
      <c r="GG424" s="40"/>
      <c r="GH424" s="40"/>
      <c r="GI424" s="40"/>
      <c r="GJ424" s="40"/>
      <c r="GK424" s="40"/>
      <c r="GL424" s="40"/>
      <c r="GM424" s="40"/>
      <c r="GN424" s="40"/>
    </row>
    <row r="425" spans="1:196">
      <c r="A425" s="430"/>
      <c r="B425" s="430"/>
      <c r="C425" s="430"/>
      <c r="D425" s="430"/>
      <c r="E425" s="430"/>
      <c r="F425" s="430"/>
      <c r="G425" s="180"/>
      <c r="H425" s="46"/>
      <c r="I425" s="53"/>
      <c r="J425" s="53"/>
      <c r="K425" s="193"/>
      <c r="L425" s="193"/>
      <c r="M425" s="193"/>
      <c r="N425" s="193"/>
      <c r="O425" s="193"/>
      <c r="P425" s="193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  <c r="FP425" s="40"/>
      <c r="FQ425" s="40"/>
      <c r="FR425" s="40"/>
      <c r="FS425" s="40"/>
      <c r="FT425" s="40"/>
      <c r="FU425" s="40"/>
      <c r="FV425" s="40"/>
      <c r="FW425" s="40"/>
      <c r="FX425" s="40"/>
      <c r="FY425" s="40"/>
      <c r="FZ425" s="40"/>
      <c r="GA425" s="40"/>
      <c r="GB425" s="40"/>
      <c r="GC425" s="40"/>
      <c r="GD425" s="40"/>
      <c r="GE425" s="40"/>
      <c r="GF425" s="40"/>
      <c r="GG425" s="40"/>
      <c r="GH425" s="40"/>
      <c r="GI425" s="40"/>
      <c r="GJ425" s="40"/>
      <c r="GK425" s="40"/>
      <c r="GL425" s="40"/>
      <c r="GM425" s="40"/>
      <c r="GN425" s="40"/>
    </row>
    <row r="426" spans="1:196">
      <c r="A426" s="430"/>
      <c r="B426" s="430"/>
      <c r="C426" s="430"/>
      <c r="D426" s="430"/>
      <c r="E426" s="430"/>
      <c r="F426" s="430"/>
      <c r="G426" s="180"/>
      <c r="H426" s="46"/>
      <c r="I426" s="53"/>
      <c r="J426" s="53"/>
      <c r="K426" s="193"/>
      <c r="L426" s="193"/>
      <c r="M426" s="193"/>
      <c r="N426" s="193"/>
      <c r="O426" s="193"/>
      <c r="P426" s="193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  <c r="FP426" s="40"/>
      <c r="FQ426" s="40"/>
      <c r="FR426" s="40"/>
      <c r="FS426" s="40"/>
      <c r="FT426" s="40"/>
      <c r="FU426" s="40"/>
      <c r="FV426" s="40"/>
      <c r="FW426" s="40"/>
      <c r="FX426" s="40"/>
      <c r="FY426" s="40"/>
      <c r="FZ426" s="40"/>
      <c r="GA426" s="40"/>
      <c r="GB426" s="40"/>
      <c r="GC426" s="40"/>
      <c r="GD426" s="40"/>
      <c r="GE426" s="40"/>
      <c r="GF426" s="40"/>
      <c r="GG426" s="40"/>
      <c r="GH426" s="40"/>
      <c r="GI426" s="40"/>
      <c r="GJ426" s="40"/>
      <c r="GK426" s="40"/>
      <c r="GL426" s="40"/>
      <c r="GM426" s="40"/>
      <c r="GN426" s="40"/>
    </row>
    <row r="427" spans="1:196">
      <c r="A427" s="430"/>
      <c r="B427" s="430"/>
      <c r="C427" s="430"/>
      <c r="D427" s="430"/>
      <c r="E427" s="430"/>
      <c r="F427" s="430"/>
      <c r="G427" s="180"/>
      <c r="H427" s="46"/>
      <c r="I427" s="53"/>
      <c r="J427" s="53"/>
      <c r="K427" s="193"/>
      <c r="L427" s="193"/>
      <c r="M427" s="193"/>
      <c r="N427" s="193"/>
      <c r="O427" s="193"/>
      <c r="P427" s="193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  <c r="FP427" s="40"/>
      <c r="FQ427" s="40"/>
      <c r="FR427" s="40"/>
      <c r="FS427" s="40"/>
      <c r="FT427" s="40"/>
      <c r="FU427" s="40"/>
      <c r="FV427" s="40"/>
      <c r="FW427" s="40"/>
      <c r="FX427" s="40"/>
      <c r="FY427" s="40"/>
      <c r="FZ427" s="40"/>
      <c r="GA427" s="40"/>
      <c r="GB427" s="40"/>
      <c r="GC427" s="40"/>
      <c r="GD427" s="40"/>
      <c r="GE427" s="40"/>
      <c r="GF427" s="40"/>
      <c r="GG427" s="40"/>
      <c r="GH427" s="40"/>
      <c r="GI427" s="40"/>
      <c r="GJ427" s="40"/>
      <c r="GK427" s="40"/>
      <c r="GL427" s="40"/>
      <c r="GM427" s="40"/>
      <c r="GN427" s="40"/>
    </row>
    <row r="428" spans="1:196">
      <c r="A428" s="430"/>
      <c r="B428" s="430"/>
      <c r="C428" s="430"/>
      <c r="D428" s="430"/>
      <c r="E428" s="430"/>
      <c r="F428" s="430"/>
      <c r="G428" s="180"/>
      <c r="H428" s="46"/>
      <c r="I428" s="53"/>
      <c r="J428" s="53"/>
      <c r="K428" s="193"/>
      <c r="L428" s="193"/>
      <c r="M428" s="193"/>
      <c r="N428" s="193"/>
      <c r="O428" s="193"/>
      <c r="P428" s="193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  <c r="FP428" s="40"/>
      <c r="FQ428" s="40"/>
      <c r="FR428" s="40"/>
      <c r="FS428" s="40"/>
      <c r="FT428" s="40"/>
      <c r="FU428" s="40"/>
      <c r="FV428" s="40"/>
      <c r="FW428" s="40"/>
      <c r="FX428" s="40"/>
      <c r="FY428" s="40"/>
      <c r="FZ428" s="40"/>
      <c r="GA428" s="40"/>
      <c r="GB428" s="40"/>
      <c r="GC428" s="40"/>
      <c r="GD428" s="40"/>
      <c r="GE428" s="40"/>
      <c r="GF428" s="40"/>
      <c r="GG428" s="40"/>
      <c r="GH428" s="40"/>
      <c r="GI428" s="40"/>
      <c r="GJ428" s="40"/>
      <c r="GK428" s="40"/>
      <c r="GL428" s="40"/>
      <c r="GM428" s="40"/>
      <c r="GN428" s="40"/>
    </row>
    <row r="429" spans="1:196">
      <c r="A429" s="430"/>
      <c r="B429" s="430"/>
      <c r="C429" s="430"/>
      <c r="D429" s="430"/>
      <c r="E429" s="430"/>
      <c r="F429" s="430"/>
      <c r="G429" s="180"/>
      <c r="H429" s="46"/>
      <c r="I429" s="53"/>
      <c r="J429" s="53"/>
      <c r="K429" s="193"/>
      <c r="L429" s="193"/>
      <c r="M429" s="193"/>
      <c r="N429" s="193"/>
      <c r="O429" s="193"/>
      <c r="P429" s="193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  <c r="FP429" s="40"/>
      <c r="FQ429" s="40"/>
      <c r="FR429" s="40"/>
      <c r="FS429" s="40"/>
      <c r="FT429" s="40"/>
      <c r="FU429" s="40"/>
      <c r="FV429" s="40"/>
      <c r="FW429" s="40"/>
      <c r="FX429" s="40"/>
      <c r="FY429" s="40"/>
      <c r="FZ429" s="40"/>
      <c r="GA429" s="40"/>
      <c r="GB429" s="40"/>
      <c r="GC429" s="40"/>
      <c r="GD429" s="40"/>
      <c r="GE429" s="40"/>
      <c r="GF429" s="40"/>
      <c r="GG429" s="40"/>
      <c r="GH429" s="40"/>
      <c r="GI429" s="40"/>
      <c r="GJ429" s="40"/>
      <c r="GK429" s="40"/>
      <c r="GL429" s="40"/>
      <c r="GM429" s="40"/>
      <c r="GN429" s="40"/>
    </row>
    <row r="430" spans="1:196">
      <c r="A430" s="430"/>
      <c r="B430" s="430"/>
      <c r="C430" s="430"/>
      <c r="D430" s="430"/>
      <c r="E430" s="430"/>
      <c r="F430" s="430"/>
      <c r="G430" s="180"/>
      <c r="H430" s="46"/>
      <c r="I430" s="53"/>
      <c r="J430" s="53"/>
      <c r="K430" s="193"/>
      <c r="L430" s="193"/>
      <c r="M430" s="193"/>
      <c r="N430" s="193"/>
      <c r="O430" s="193"/>
      <c r="P430" s="193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  <c r="FP430" s="40"/>
      <c r="FQ430" s="40"/>
      <c r="FR430" s="40"/>
      <c r="FS430" s="40"/>
      <c r="FT430" s="40"/>
      <c r="FU430" s="40"/>
      <c r="FV430" s="40"/>
      <c r="FW430" s="40"/>
      <c r="FX430" s="40"/>
      <c r="FY430" s="40"/>
      <c r="FZ430" s="40"/>
      <c r="GA430" s="40"/>
      <c r="GB430" s="40"/>
      <c r="GC430" s="40"/>
      <c r="GD430" s="40"/>
      <c r="GE430" s="40"/>
      <c r="GF430" s="40"/>
      <c r="GG430" s="40"/>
      <c r="GH430" s="40"/>
      <c r="GI430" s="40"/>
      <c r="GJ430" s="40"/>
      <c r="GK430" s="40"/>
      <c r="GL430" s="40"/>
      <c r="GM430" s="40"/>
      <c r="GN430" s="40"/>
    </row>
    <row r="431" spans="1:196">
      <c r="A431" s="430"/>
      <c r="B431" s="430"/>
      <c r="C431" s="430"/>
      <c r="D431" s="430"/>
      <c r="E431" s="430"/>
      <c r="F431" s="430"/>
      <c r="G431" s="180"/>
      <c r="H431" s="46"/>
      <c r="I431" s="53"/>
      <c r="J431" s="53"/>
      <c r="K431" s="193"/>
      <c r="L431" s="193"/>
      <c r="M431" s="193"/>
      <c r="N431" s="193"/>
      <c r="O431" s="193"/>
      <c r="P431" s="193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  <c r="FP431" s="40"/>
      <c r="FQ431" s="40"/>
      <c r="FR431" s="40"/>
      <c r="FS431" s="40"/>
      <c r="FT431" s="40"/>
      <c r="FU431" s="40"/>
      <c r="FV431" s="40"/>
      <c r="FW431" s="40"/>
      <c r="FX431" s="40"/>
      <c r="FY431" s="40"/>
      <c r="FZ431" s="40"/>
      <c r="GA431" s="40"/>
      <c r="GB431" s="40"/>
      <c r="GC431" s="40"/>
      <c r="GD431" s="40"/>
      <c r="GE431" s="40"/>
      <c r="GF431" s="40"/>
      <c r="GG431" s="40"/>
      <c r="GH431" s="40"/>
      <c r="GI431" s="40"/>
      <c r="GJ431" s="40"/>
      <c r="GK431" s="40"/>
      <c r="GL431" s="40"/>
      <c r="GM431" s="40"/>
      <c r="GN431" s="40"/>
    </row>
    <row r="432" spans="1:196">
      <c r="A432" s="430"/>
      <c r="B432" s="430"/>
      <c r="C432" s="430"/>
      <c r="D432" s="430"/>
      <c r="E432" s="430"/>
      <c r="F432" s="430"/>
      <c r="G432" s="180"/>
      <c r="H432" s="46"/>
      <c r="I432" s="53"/>
      <c r="J432" s="53"/>
      <c r="K432" s="193"/>
      <c r="L432" s="193"/>
      <c r="M432" s="193"/>
      <c r="N432" s="193"/>
      <c r="O432" s="193"/>
      <c r="P432" s="193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  <c r="FP432" s="40"/>
      <c r="FQ432" s="40"/>
      <c r="FR432" s="40"/>
      <c r="FS432" s="40"/>
      <c r="FT432" s="40"/>
      <c r="FU432" s="40"/>
      <c r="FV432" s="40"/>
      <c r="FW432" s="40"/>
      <c r="FX432" s="40"/>
      <c r="FY432" s="40"/>
      <c r="FZ432" s="40"/>
      <c r="GA432" s="40"/>
      <c r="GB432" s="40"/>
      <c r="GC432" s="40"/>
      <c r="GD432" s="40"/>
      <c r="GE432" s="40"/>
      <c r="GF432" s="40"/>
      <c r="GG432" s="40"/>
      <c r="GH432" s="40"/>
      <c r="GI432" s="40"/>
      <c r="GJ432" s="40"/>
      <c r="GK432" s="40"/>
      <c r="GL432" s="40"/>
      <c r="GM432" s="40"/>
      <c r="GN432" s="40"/>
    </row>
    <row r="433" spans="1:196">
      <c r="A433" s="430"/>
      <c r="B433" s="430"/>
      <c r="C433" s="430"/>
      <c r="D433" s="430"/>
      <c r="E433" s="430"/>
      <c r="F433" s="430"/>
      <c r="G433" s="180"/>
      <c r="H433" s="46"/>
      <c r="I433" s="53"/>
      <c r="J433" s="53"/>
      <c r="K433" s="193"/>
      <c r="L433" s="193"/>
      <c r="M433" s="193"/>
      <c r="N433" s="193"/>
      <c r="O433" s="193"/>
      <c r="P433" s="193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  <c r="FP433" s="40"/>
      <c r="FQ433" s="40"/>
      <c r="FR433" s="40"/>
      <c r="FS433" s="40"/>
      <c r="FT433" s="40"/>
      <c r="FU433" s="40"/>
      <c r="FV433" s="40"/>
      <c r="FW433" s="40"/>
      <c r="FX433" s="40"/>
      <c r="FY433" s="40"/>
      <c r="FZ433" s="40"/>
      <c r="GA433" s="40"/>
      <c r="GB433" s="40"/>
      <c r="GC433" s="40"/>
      <c r="GD433" s="40"/>
      <c r="GE433" s="40"/>
      <c r="GF433" s="40"/>
      <c r="GG433" s="40"/>
      <c r="GH433" s="40"/>
      <c r="GI433" s="40"/>
      <c r="GJ433" s="40"/>
      <c r="GK433" s="40"/>
      <c r="GL433" s="40"/>
      <c r="GM433" s="40"/>
      <c r="GN433" s="40"/>
    </row>
    <row r="434" spans="1:196">
      <c r="A434" s="430"/>
      <c r="B434" s="430"/>
      <c r="C434" s="430"/>
      <c r="D434" s="430"/>
      <c r="E434" s="430"/>
      <c r="F434" s="430"/>
      <c r="G434" s="180"/>
      <c r="H434" s="46"/>
      <c r="I434" s="53"/>
      <c r="J434" s="53"/>
      <c r="K434" s="193"/>
      <c r="L434" s="193"/>
      <c r="M434" s="193"/>
      <c r="N434" s="193"/>
      <c r="O434" s="193"/>
      <c r="P434" s="193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  <c r="FP434" s="40"/>
      <c r="FQ434" s="40"/>
      <c r="FR434" s="40"/>
      <c r="FS434" s="40"/>
      <c r="FT434" s="40"/>
      <c r="FU434" s="40"/>
      <c r="FV434" s="40"/>
      <c r="FW434" s="40"/>
      <c r="FX434" s="40"/>
      <c r="FY434" s="40"/>
      <c r="FZ434" s="40"/>
      <c r="GA434" s="40"/>
      <c r="GB434" s="40"/>
      <c r="GC434" s="40"/>
      <c r="GD434" s="40"/>
      <c r="GE434" s="40"/>
      <c r="GF434" s="40"/>
      <c r="GG434" s="40"/>
      <c r="GH434" s="40"/>
      <c r="GI434" s="40"/>
      <c r="GJ434" s="40"/>
      <c r="GK434" s="40"/>
      <c r="GL434" s="40"/>
      <c r="GM434" s="40"/>
      <c r="GN434" s="40"/>
    </row>
    <row r="435" spans="1:196">
      <c r="A435" s="430"/>
      <c r="B435" s="430"/>
      <c r="C435" s="430"/>
      <c r="D435" s="430"/>
      <c r="E435" s="430"/>
      <c r="F435" s="430"/>
      <c r="G435" s="180"/>
      <c r="H435" s="46"/>
      <c r="I435" s="53"/>
      <c r="J435" s="53"/>
      <c r="K435" s="193"/>
      <c r="L435" s="193"/>
      <c r="M435" s="193"/>
      <c r="N435" s="193"/>
      <c r="O435" s="193"/>
      <c r="P435" s="193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  <c r="FP435" s="40"/>
      <c r="FQ435" s="40"/>
      <c r="FR435" s="40"/>
      <c r="FS435" s="40"/>
      <c r="FT435" s="40"/>
      <c r="FU435" s="40"/>
      <c r="FV435" s="40"/>
      <c r="FW435" s="40"/>
      <c r="FX435" s="40"/>
      <c r="FY435" s="40"/>
      <c r="FZ435" s="40"/>
      <c r="GA435" s="40"/>
      <c r="GB435" s="40"/>
      <c r="GC435" s="40"/>
      <c r="GD435" s="40"/>
      <c r="GE435" s="40"/>
      <c r="GF435" s="40"/>
      <c r="GG435" s="40"/>
      <c r="GH435" s="40"/>
      <c r="GI435" s="40"/>
      <c r="GJ435" s="40"/>
      <c r="GK435" s="40"/>
      <c r="GL435" s="40"/>
      <c r="GM435" s="40"/>
      <c r="GN435" s="40"/>
    </row>
    <row r="436" spans="1:196">
      <c r="A436" s="430"/>
      <c r="B436" s="430"/>
      <c r="C436" s="430"/>
      <c r="D436" s="430"/>
      <c r="E436" s="430"/>
      <c r="F436" s="430"/>
      <c r="G436" s="180"/>
      <c r="H436" s="46"/>
      <c r="I436" s="53"/>
      <c r="J436" s="53"/>
      <c r="K436" s="193"/>
      <c r="L436" s="193"/>
      <c r="M436" s="193"/>
      <c r="N436" s="193"/>
      <c r="O436" s="193"/>
      <c r="P436" s="193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  <c r="FP436" s="40"/>
      <c r="FQ436" s="40"/>
      <c r="FR436" s="40"/>
      <c r="FS436" s="40"/>
      <c r="FT436" s="40"/>
      <c r="FU436" s="40"/>
      <c r="FV436" s="40"/>
      <c r="FW436" s="40"/>
      <c r="FX436" s="40"/>
      <c r="FY436" s="40"/>
      <c r="FZ436" s="40"/>
      <c r="GA436" s="40"/>
      <c r="GB436" s="40"/>
      <c r="GC436" s="40"/>
      <c r="GD436" s="40"/>
      <c r="GE436" s="40"/>
      <c r="GF436" s="40"/>
      <c r="GG436" s="40"/>
      <c r="GH436" s="40"/>
      <c r="GI436" s="40"/>
      <c r="GJ436" s="40"/>
      <c r="GK436" s="40"/>
      <c r="GL436" s="40"/>
      <c r="GM436" s="40"/>
      <c r="GN436" s="40"/>
    </row>
    <row r="437" spans="1:196">
      <c r="A437" s="430"/>
      <c r="B437" s="430"/>
      <c r="C437" s="430"/>
      <c r="D437" s="430"/>
      <c r="E437" s="430"/>
      <c r="F437" s="430"/>
      <c r="G437" s="180"/>
      <c r="H437" s="46"/>
      <c r="I437" s="53"/>
      <c r="J437" s="53"/>
      <c r="K437" s="193"/>
      <c r="L437" s="193"/>
      <c r="M437" s="193"/>
      <c r="N437" s="193"/>
      <c r="O437" s="193"/>
      <c r="P437" s="193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  <c r="FP437" s="40"/>
      <c r="FQ437" s="40"/>
      <c r="FR437" s="40"/>
      <c r="FS437" s="40"/>
      <c r="FT437" s="40"/>
      <c r="FU437" s="40"/>
      <c r="FV437" s="40"/>
      <c r="FW437" s="40"/>
      <c r="FX437" s="40"/>
      <c r="FY437" s="40"/>
      <c r="FZ437" s="40"/>
      <c r="GA437" s="40"/>
      <c r="GB437" s="40"/>
      <c r="GC437" s="40"/>
      <c r="GD437" s="40"/>
      <c r="GE437" s="40"/>
      <c r="GF437" s="40"/>
      <c r="GG437" s="40"/>
      <c r="GH437" s="40"/>
      <c r="GI437" s="40"/>
      <c r="GJ437" s="40"/>
      <c r="GK437" s="40"/>
      <c r="GL437" s="40"/>
      <c r="GM437" s="40"/>
      <c r="GN437" s="40"/>
    </row>
    <row r="438" spans="1:196">
      <c r="A438" s="430"/>
      <c r="B438" s="430"/>
      <c r="C438" s="430"/>
      <c r="D438" s="430"/>
      <c r="E438" s="430"/>
      <c r="F438" s="430"/>
      <c r="G438" s="180"/>
      <c r="H438" s="46"/>
      <c r="I438" s="53"/>
      <c r="J438" s="53"/>
      <c r="K438" s="193"/>
      <c r="L438" s="193"/>
      <c r="M438" s="193"/>
      <c r="N438" s="193"/>
      <c r="O438" s="193"/>
      <c r="P438" s="193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  <c r="FP438" s="40"/>
      <c r="FQ438" s="40"/>
      <c r="FR438" s="40"/>
      <c r="FS438" s="40"/>
      <c r="FT438" s="40"/>
      <c r="FU438" s="40"/>
      <c r="FV438" s="40"/>
      <c r="FW438" s="40"/>
      <c r="FX438" s="40"/>
      <c r="FY438" s="40"/>
      <c r="FZ438" s="40"/>
      <c r="GA438" s="40"/>
      <c r="GB438" s="40"/>
      <c r="GC438" s="40"/>
      <c r="GD438" s="40"/>
      <c r="GE438" s="40"/>
      <c r="GF438" s="40"/>
      <c r="GG438" s="40"/>
      <c r="GH438" s="40"/>
      <c r="GI438" s="40"/>
      <c r="GJ438" s="40"/>
      <c r="GK438" s="40"/>
      <c r="GL438" s="40"/>
      <c r="GM438" s="40"/>
      <c r="GN438" s="40"/>
    </row>
    <row r="439" spans="1:196">
      <c r="A439" s="430"/>
      <c r="B439" s="430"/>
      <c r="C439" s="430"/>
      <c r="D439" s="430"/>
      <c r="E439" s="430"/>
      <c r="F439" s="430"/>
      <c r="G439" s="180"/>
      <c r="H439" s="46"/>
      <c r="I439" s="53"/>
      <c r="J439" s="53"/>
      <c r="K439" s="193"/>
      <c r="L439" s="193"/>
      <c r="M439" s="193"/>
      <c r="N439" s="193"/>
      <c r="O439" s="193"/>
      <c r="P439" s="193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  <c r="FP439" s="40"/>
      <c r="FQ439" s="40"/>
      <c r="FR439" s="40"/>
      <c r="FS439" s="40"/>
      <c r="FT439" s="40"/>
      <c r="FU439" s="40"/>
      <c r="FV439" s="40"/>
      <c r="FW439" s="40"/>
      <c r="FX439" s="40"/>
      <c r="FY439" s="40"/>
      <c r="FZ439" s="40"/>
      <c r="GA439" s="40"/>
      <c r="GB439" s="40"/>
      <c r="GC439" s="40"/>
      <c r="GD439" s="40"/>
      <c r="GE439" s="40"/>
      <c r="GF439" s="40"/>
      <c r="GG439" s="40"/>
      <c r="GH439" s="40"/>
      <c r="GI439" s="40"/>
      <c r="GJ439" s="40"/>
      <c r="GK439" s="40"/>
      <c r="GL439" s="40"/>
      <c r="GM439" s="40"/>
      <c r="GN439" s="40"/>
    </row>
    <row r="440" spans="1:196">
      <c r="A440" s="430"/>
      <c r="B440" s="430"/>
      <c r="C440" s="430"/>
      <c r="D440" s="430"/>
      <c r="E440" s="430"/>
      <c r="F440" s="430"/>
      <c r="G440" s="180"/>
      <c r="H440" s="46"/>
      <c r="I440" s="53"/>
      <c r="J440" s="53"/>
      <c r="K440" s="193"/>
      <c r="L440" s="193"/>
      <c r="M440" s="193"/>
      <c r="N440" s="193"/>
      <c r="O440" s="193"/>
      <c r="P440" s="193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  <c r="FP440" s="40"/>
      <c r="FQ440" s="40"/>
      <c r="FR440" s="40"/>
      <c r="FS440" s="40"/>
      <c r="FT440" s="40"/>
      <c r="FU440" s="40"/>
      <c r="FV440" s="40"/>
      <c r="FW440" s="40"/>
      <c r="FX440" s="40"/>
      <c r="FY440" s="40"/>
      <c r="FZ440" s="40"/>
      <c r="GA440" s="40"/>
      <c r="GB440" s="40"/>
      <c r="GC440" s="40"/>
      <c r="GD440" s="40"/>
      <c r="GE440" s="40"/>
      <c r="GF440" s="40"/>
      <c r="GG440" s="40"/>
      <c r="GH440" s="40"/>
      <c r="GI440" s="40"/>
      <c r="GJ440" s="40"/>
      <c r="GK440" s="40"/>
      <c r="GL440" s="40"/>
      <c r="GM440" s="40"/>
      <c r="GN440" s="40"/>
    </row>
    <row r="441" spans="1:196">
      <c r="A441" s="430"/>
      <c r="B441" s="430"/>
      <c r="C441" s="430"/>
      <c r="D441" s="430"/>
      <c r="E441" s="430"/>
      <c r="F441" s="430"/>
      <c r="G441" s="180"/>
      <c r="H441" s="46"/>
      <c r="I441" s="53"/>
      <c r="J441" s="53"/>
      <c r="K441" s="193"/>
      <c r="L441" s="193"/>
      <c r="M441" s="193"/>
      <c r="N441" s="193"/>
      <c r="O441" s="193"/>
      <c r="P441" s="193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  <c r="FP441" s="40"/>
      <c r="FQ441" s="40"/>
      <c r="FR441" s="40"/>
      <c r="FS441" s="40"/>
      <c r="FT441" s="40"/>
      <c r="FU441" s="40"/>
      <c r="FV441" s="40"/>
      <c r="FW441" s="40"/>
      <c r="FX441" s="40"/>
      <c r="FY441" s="40"/>
      <c r="FZ441" s="40"/>
      <c r="GA441" s="40"/>
      <c r="GB441" s="40"/>
      <c r="GC441" s="40"/>
      <c r="GD441" s="40"/>
      <c r="GE441" s="40"/>
      <c r="GF441" s="40"/>
      <c r="GG441" s="40"/>
      <c r="GH441" s="40"/>
      <c r="GI441" s="40"/>
      <c r="GJ441" s="40"/>
      <c r="GK441" s="40"/>
      <c r="GL441" s="40"/>
      <c r="GM441" s="40"/>
      <c r="GN441" s="40"/>
    </row>
    <row r="442" spans="1:196">
      <c r="A442" s="430"/>
      <c r="B442" s="430"/>
      <c r="C442" s="430"/>
      <c r="D442" s="430"/>
      <c r="E442" s="430"/>
      <c r="F442" s="430"/>
      <c r="G442" s="180"/>
      <c r="H442" s="46"/>
      <c r="I442" s="53"/>
      <c r="J442" s="53"/>
      <c r="K442" s="193"/>
      <c r="L442" s="193"/>
      <c r="M442" s="193"/>
      <c r="N442" s="193"/>
      <c r="O442" s="193"/>
      <c r="P442" s="193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  <c r="FP442" s="40"/>
      <c r="FQ442" s="40"/>
      <c r="FR442" s="40"/>
      <c r="FS442" s="40"/>
      <c r="FT442" s="40"/>
      <c r="FU442" s="40"/>
      <c r="FV442" s="40"/>
      <c r="FW442" s="40"/>
      <c r="FX442" s="40"/>
      <c r="FY442" s="40"/>
      <c r="FZ442" s="40"/>
      <c r="GA442" s="40"/>
      <c r="GB442" s="40"/>
      <c r="GC442" s="40"/>
      <c r="GD442" s="40"/>
      <c r="GE442" s="40"/>
      <c r="GF442" s="40"/>
      <c r="GG442" s="40"/>
      <c r="GH442" s="40"/>
      <c r="GI442" s="40"/>
      <c r="GJ442" s="40"/>
      <c r="GK442" s="40"/>
      <c r="GL442" s="40"/>
      <c r="GM442" s="40"/>
      <c r="GN442" s="40"/>
    </row>
    <row r="443" spans="1:196">
      <c r="A443" s="430"/>
      <c r="B443" s="430"/>
      <c r="C443" s="430"/>
      <c r="D443" s="430"/>
      <c r="E443" s="430"/>
      <c r="F443" s="430"/>
      <c r="G443" s="180"/>
      <c r="H443" s="46"/>
      <c r="I443" s="53"/>
      <c r="J443" s="53"/>
      <c r="K443" s="193"/>
      <c r="L443" s="193"/>
      <c r="M443" s="193"/>
      <c r="N443" s="193"/>
      <c r="O443" s="193"/>
      <c r="P443" s="193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  <c r="FP443" s="40"/>
      <c r="FQ443" s="40"/>
      <c r="FR443" s="40"/>
      <c r="FS443" s="40"/>
      <c r="FT443" s="40"/>
      <c r="FU443" s="40"/>
      <c r="FV443" s="40"/>
      <c r="FW443" s="40"/>
      <c r="FX443" s="40"/>
      <c r="FY443" s="40"/>
      <c r="FZ443" s="40"/>
      <c r="GA443" s="40"/>
      <c r="GB443" s="40"/>
      <c r="GC443" s="40"/>
      <c r="GD443" s="40"/>
      <c r="GE443" s="40"/>
      <c r="GF443" s="40"/>
      <c r="GG443" s="40"/>
      <c r="GH443" s="40"/>
      <c r="GI443" s="40"/>
      <c r="GJ443" s="40"/>
      <c r="GK443" s="40"/>
      <c r="GL443" s="40"/>
      <c r="GM443" s="40"/>
      <c r="GN443" s="40"/>
    </row>
    <row r="444" spans="1:196">
      <c r="A444" s="430"/>
      <c r="B444" s="430"/>
      <c r="C444" s="430"/>
      <c r="D444" s="430"/>
      <c r="E444" s="430"/>
      <c r="F444" s="430"/>
      <c r="G444" s="180"/>
      <c r="H444" s="46"/>
      <c r="I444" s="53"/>
      <c r="J444" s="53"/>
      <c r="K444" s="193"/>
      <c r="L444" s="193"/>
      <c r="M444" s="193"/>
      <c r="N444" s="193"/>
      <c r="O444" s="193"/>
      <c r="P444" s="193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  <c r="FP444" s="40"/>
      <c r="FQ444" s="40"/>
      <c r="FR444" s="40"/>
      <c r="FS444" s="40"/>
      <c r="FT444" s="40"/>
      <c r="FU444" s="40"/>
      <c r="FV444" s="40"/>
      <c r="FW444" s="40"/>
      <c r="FX444" s="40"/>
      <c r="FY444" s="40"/>
      <c r="FZ444" s="40"/>
      <c r="GA444" s="40"/>
      <c r="GB444" s="40"/>
      <c r="GC444" s="40"/>
      <c r="GD444" s="40"/>
      <c r="GE444" s="40"/>
      <c r="GF444" s="40"/>
      <c r="GG444" s="40"/>
      <c r="GH444" s="40"/>
      <c r="GI444" s="40"/>
      <c r="GJ444" s="40"/>
      <c r="GK444" s="40"/>
      <c r="GL444" s="40"/>
      <c r="GM444" s="40"/>
      <c r="GN444" s="40"/>
    </row>
    <row r="445" spans="1:196">
      <c r="A445" s="430"/>
      <c r="B445" s="430"/>
      <c r="C445" s="430"/>
      <c r="D445" s="430"/>
      <c r="E445" s="430"/>
      <c r="F445" s="430"/>
      <c r="G445" s="180"/>
      <c r="H445" s="46"/>
      <c r="I445" s="53"/>
      <c r="J445" s="53"/>
      <c r="K445" s="193"/>
      <c r="L445" s="193"/>
      <c r="M445" s="193"/>
      <c r="N445" s="193"/>
      <c r="O445" s="193"/>
      <c r="P445" s="193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  <c r="FP445" s="40"/>
      <c r="FQ445" s="40"/>
      <c r="FR445" s="40"/>
      <c r="FS445" s="40"/>
      <c r="FT445" s="40"/>
      <c r="FU445" s="40"/>
      <c r="FV445" s="40"/>
      <c r="FW445" s="40"/>
      <c r="FX445" s="40"/>
      <c r="FY445" s="40"/>
      <c r="FZ445" s="40"/>
      <c r="GA445" s="40"/>
      <c r="GB445" s="40"/>
      <c r="GC445" s="40"/>
      <c r="GD445" s="40"/>
      <c r="GE445" s="40"/>
      <c r="GF445" s="40"/>
      <c r="GG445" s="40"/>
      <c r="GH445" s="40"/>
      <c r="GI445" s="40"/>
      <c r="GJ445" s="40"/>
      <c r="GK445" s="40"/>
      <c r="GL445" s="40"/>
      <c r="GM445" s="40"/>
      <c r="GN445" s="40"/>
    </row>
    <row r="446" spans="1:196">
      <c r="A446" s="430"/>
      <c r="B446" s="430"/>
      <c r="C446" s="430"/>
      <c r="D446" s="430"/>
      <c r="E446" s="430"/>
      <c r="F446" s="430"/>
      <c r="G446" s="180"/>
      <c r="H446" s="46"/>
      <c r="I446" s="53"/>
      <c r="J446" s="53"/>
      <c r="K446" s="193"/>
      <c r="L446" s="193"/>
      <c r="M446" s="193"/>
      <c r="N446" s="193"/>
      <c r="O446" s="193"/>
      <c r="P446" s="193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  <c r="FP446" s="40"/>
      <c r="FQ446" s="40"/>
      <c r="FR446" s="40"/>
      <c r="FS446" s="40"/>
      <c r="FT446" s="40"/>
      <c r="FU446" s="40"/>
      <c r="FV446" s="40"/>
      <c r="FW446" s="40"/>
      <c r="FX446" s="40"/>
      <c r="FY446" s="40"/>
      <c r="FZ446" s="40"/>
      <c r="GA446" s="40"/>
      <c r="GB446" s="40"/>
      <c r="GC446" s="40"/>
      <c r="GD446" s="40"/>
      <c r="GE446" s="40"/>
      <c r="GF446" s="40"/>
      <c r="GG446" s="40"/>
      <c r="GH446" s="40"/>
      <c r="GI446" s="40"/>
      <c r="GJ446" s="40"/>
      <c r="GK446" s="40"/>
      <c r="GL446" s="40"/>
      <c r="GM446" s="40"/>
      <c r="GN446" s="40"/>
    </row>
    <row r="447" spans="1:196">
      <c r="A447" s="430"/>
      <c r="B447" s="430"/>
      <c r="C447" s="430"/>
      <c r="D447" s="430"/>
      <c r="E447" s="430"/>
      <c r="F447" s="430"/>
      <c r="G447" s="180"/>
      <c r="H447" s="46"/>
      <c r="I447" s="53"/>
      <c r="J447" s="53"/>
      <c r="K447" s="193"/>
      <c r="L447" s="193"/>
      <c r="M447" s="193"/>
      <c r="N447" s="193"/>
      <c r="O447" s="193"/>
      <c r="P447" s="193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  <c r="FP447" s="40"/>
      <c r="FQ447" s="40"/>
      <c r="FR447" s="40"/>
      <c r="FS447" s="40"/>
      <c r="FT447" s="40"/>
      <c r="FU447" s="40"/>
      <c r="FV447" s="40"/>
      <c r="FW447" s="40"/>
      <c r="FX447" s="40"/>
      <c r="FY447" s="40"/>
      <c r="FZ447" s="40"/>
      <c r="GA447" s="40"/>
      <c r="GB447" s="40"/>
      <c r="GC447" s="40"/>
      <c r="GD447" s="40"/>
      <c r="GE447" s="40"/>
      <c r="GF447" s="40"/>
      <c r="GG447" s="40"/>
      <c r="GH447" s="40"/>
      <c r="GI447" s="40"/>
      <c r="GJ447" s="40"/>
      <c r="GK447" s="40"/>
      <c r="GL447" s="40"/>
      <c r="GM447" s="40"/>
      <c r="GN447" s="40"/>
    </row>
    <row r="448" spans="1:196">
      <c r="A448" s="430"/>
      <c r="B448" s="430"/>
      <c r="C448" s="430"/>
      <c r="D448" s="430"/>
      <c r="E448" s="430"/>
      <c r="F448" s="430"/>
      <c r="G448" s="180"/>
      <c r="H448" s="46"/>
      <c r="I448" s="53"/>
      <c r="J448" s="53"/>
      <c r="K448" s="193"/>
      <c r="L448" s="193"/>
      <c r="M448" s="193"/>
      <c r="N448" s="193"/>
      <c r="O448" s="193"/>
      <c r="P448" s="193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  <c r="FP448" s="40"/>
      <c r="FQ448" s="40"/>
      <c r="FR448" s="40"/>
      <c r="FS448" s="40"/>
      <c r="FT448" s="40"/>
      <c r="FU448" s="40"/>
      <c r="FV448" s="40"/>
      <c r="FW448" s="40"/>
      <c r="FX448" s="40"/>
      <c r="FY448" s="40"/>
      <c r="FZ448" s="40"/>
      <c r="GA448" s="40"/>
      <c r="GB448" s="40"/>
      <c r="GC448" s="40"/>
      <c r="GD448" s="40"/>
      <c r="GE448" s="40"/>
      <c r="GF448" s="40"/>
      <c r="GG448" s="40"/>
      <c r="GH448" s="40"/>
      <c r="GI448" s="40"/>
      <c r="GJ448" s="40"/>
      <c r="GK448" s="40"/>
      <c r="GL448" s="40"/>
      <c r="GM448" s="40"/>
      <c r="GN448" s="40"/>
    </row>
    <row r="449" spans="1:196">
      <c r="A449" s="430"/>
      <c r="B449" s="430"/>
      <c r="C449" s="430"/>
      <c r="D449" s="430"/>
      <c r="E449" s="430"/>
      <c r="F449" s="430"/>
      <c r="G449" s="180"/>
      <c r="H449" s="46"/>
      <c r="I449" s="53"/>
      <c r="J449" s="53"/>
      <c r="K449" s="193"/>
      <c r="L449" s="193"/>
      <c r="M449" s="193"/>
      <c r="N449" s="193"/>
      <c r="O449" s="193"/>
      <c r="P449" s="193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  <c r="FP449" s="40"/>
      <c r="FQ449" s="40"/>
      <c r="FR449" s="40"/>
      <c r="FS449" s="40"/>
      <c r="FT449" s="40"/>
      <c r="FU449" s="40"/>
      <c r="FV449" s="40"/>
      <c r="FW449" s="40"/>
      <c r="FX449" s="40"/>
      <c r="FY449" s="40"/>
      <c r="FZ449" s="40"/>
      <c r="GA449" s="40"/>
      <c r="GB449" s="40"/>
      <c r="GC449" s="40"/>
      <c r="GD449" s="40"/>
      <c r="GE449" s="40"/>
      <c r="GF449" s="40"/>
      <c r="GG449" s="40"/>
      <c r="GH449" s="40"/>
      <c r="GI449" s="40"/>
      <c r="GJ449" s="40"/>
      <c r="GK449" s="40"/>
      <c r="GL449" s="40"/>
      <c r="GM449" s="40"/>
      <c r="GN449" s="40"/>
    </row>
    <row r="450" spans="1:196">
      <c r="A450" s="430"/>
      <c r="B450" s="430"/>
      <c r="C450" s="430"/>
      <c r="D450" s="430"/>
      <c r="E450" s="430"/>
      <c r="F450" s="430"/>
      <c r="G450" s="180"/>
      <c r="H450" s="46"/>
      <c r="I450" s="53"/>
      <c r="J450" s="53"/>
      <c r="K450" s="193"/>
      <c r="L450" s="193"/>
      <c r="M450" s="193"/>
      <c r="N450" s="193"/>
      <c r="O450" s="193"/>
      <c r="P450" s="193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  <c r="FP450" s="40"/>
      <c r="FQ450" s="40"/>
      <c r="FR450" s="40"/>
      <c r="FS450" s="40"/>
      <c r="FT450" s="40"/>
      <c r="FU450" s="40"/>
      <c r="FV450" s="40"/>
      <c r="FW450" s="40"/>
      <c r="FX450" s="40"/>
      <c r="FY450" s="40"/>
      <c r="FZ450" s="40"/>
      <c r="GA450" s="40"/>
      <c r="GB450" s="40"/>
      <c r="GC450" s="40"/>
      <c r="GD450" s="40"/>
      <c r="GE450" s="40"/>
      <c r="GF450" s="40"/>
      <c r="GG450" s="40"/>
      <c r="GH450" s="40"/>
      <c r="GI450" s="40"/>
      <c r="GJ450" s="40"/>
      <c r="GK450" s="40"/>
      <c r="GL450" s="40"/>
      <c r="GM450" s="40"/>
      <c r="GN450" s="40"/>
    </row>
    <row r="451" spans="1:196">
      <c r="A451" s="430"/>
      <c r="B451" s="430"/>
      <c r="C451" s="430"/>
      <c r="D451" s="430"/>
      <c r="E451" s="430"/>
      <c r="F451" s="430"/>
      <c r="G451" s="180"/>
      <c r="H451" s="46"/>
      <c r="I451" s="53"/>
      <c r="J451" s="53"/>
      <c r="K451" s="193"/>
      <c r="L451" s="193"/>
      <c r="M451" s="193"/>
      <c r="N451" s="193"/>
      <c r="O451" s="193"/>
      <c r="P451" s="193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  <c r="FP451" s="40"/>
      <c r="FQ451" s="40"/>
      <c r="FR451" s="40"/>
      <c r="FS451" s="40"/>
      <c r="FT451" s="40"/>
      <c r="FU451" s="40"/>
      <c r="FV451" s="40"/>
      <c r="FW451" s="40"/>
      <c r="FX451" s="40"/>
      <c r="FY451" s="40"/>
      <c r="FZ451" s="40"/>
      <c r="GA451" s="40"/>
      <c r="GB451" s="40"/>
      <c r="GC451" s="40"/>
      <c r="GD451" s="40"/>
      <c r="GE451" s="40"/>
      <c r="GF451" s="40"/>
      <c r="GG451" s="40"/>
      <c r="GH451" s="40"/>
      <c r="GI451" s="40"/>
      <c r="GJ451" s="40"/>
      <c r="GK451" s="40"/>
      <c r="GL451" s="40"/>
      <c r="GM451" s="40"/>
      <c r="GN451" s="40"/>
    </row>
    <row r="452" spans="1:196">
      <c r="A452" s="430"/>
      <c r="B452" s="430"/>
      <c r="C452" s="430"/>
      <c r="D452" s="430"/>
      <c r="E452" s="430"/>
      <c r="F452" s="430"/>
      <c r="G452" s="180"/>
      <c r="H452" s="46"/>
      <c r="I452" s="53"/>
      <c r="J452" s="53"/>
      <c r="K452" s="193"/>
      <c r="L452" s="193"/>
      <c r="M452" s="193"/>
      <c r="N452" s="193"/>
      <c r="O452" s="193"/>
      <c r="P452" s="193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  <c r="FP452" s="40"/>
      <c r="FQ452" s="40"/>
      <c r="FR452" s="40"/>
      <c r="FS452" s="40"/>
      <c r="FT452" s="40"/>
      <c r="FU452" s="40"/>
      <c r="FV452" s="40"/>
      <c r="FW452" s="40"/>
      <c r="FX452" s="40"/>
      <c r="FY452" s="40"/>
      <c r="FZ452" s="40"/>
      <c r="GA452" s="40"/>
      <c r="GB452" s="40"/>
      <c r="GC452" s="40"/>
      <c r="GD452" s="40"/>
      <c r="GE452" s="40"/>
      <c r="GF452" s="40"/>
      <c r="GG452" s="40"/>
      <c r="GH452" s="40"/>
      <c r="GI452" s="40"/>
      <c r="GJ452" s="40"/>
      <c r="GK452" s="40"/>
      <c r="GL452" s="40"/>
      <c r="GM452" s="40"/>
      <c r="GN452" s="40"/>
    </row>
    <row r="453" spans="1:196">
      <c r="A453" s="430"/>
      <c r="B453" s="430"/>
      <c r="C453" s="430"/>
      <c r="D453" s="430"/>
      <c r="E453" s="430"/>
      <c r="F453" s="430"/>
      <c r="G453" s="180"/>
      <c r="H453" s="46"/>
      <c r="I453" s="53"/>
      <c r="J453" s="53"/>
      <c r="K453" s="193"/>
      <c r="L453" s="193"/>
      <c r="M453" s="193"/>
      <c r="N453" s="193"/>
      <c r="O453" s="193"/>
      <c r="P453" s="193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  <c r="FP453" s="40"/>
      <c r="FQ453" s="40"/>
      <c r="FR453" s="40"/>
      <c r="FS453" s="40"/>
      <c r="FT453" s="40"/>
      <c r="FU453" s="40"/>
      <c r="FV453" s="40"/>
      <c r="FW453" s="40"/>
      <c r="FX453" s="40"/>
      <c r="FY453" s="40"/>
      <c r="FZ453" s="40"/>
      <c r="GA453" s="40"/>
      <c r="GB453" s="40"/>
      <c r="GC453" s="40"/>
      <c r="GD453" s="40"/>
      <c r="GE453" s="40"/>
      <c r="GF453" s="40"/>
      <c r="GG453" s="40"/>
      <c r="GH453" s="40"/>
      <c r="GI453" s="40"/>
      <c r="GJ453" s="40"/>
      <c r="GK453" s="40"/>
      <c r="GL453" s="40"/>
      <c r="GM453" s="40"/>
      <c r="GN453" s="40"/>
    </row>
    <row r="454" spans="1:196">
      <c r="A454" s="430"/>
      <c r="B454" s="430"/>
      <c r="C454" s="430"/>
      <c r="D454" s="430"/>
      <c r="E454" s="430"/>
      <c r="F454" s="430"/>
      <c r="G454" s="180"/>
      <c r="H454" s="46"/>
      <c r="I454" s="53"/>
      <c r="J454" s="53"/>
      <c r="K454" s="193"/>
      <c r="L454" s="193"/>
      <c r="M454" s="193"/>
      <c r="N454" s="193"/>
      <c r="O454" s="193"/>
      <c r="P454" s="193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  <c r="FP454" s="40"/>
      <c r="FQ454" s="40"/>
      <c r="FR454" s="40"/>
      <c r="FS454" s="40"/>
      <c r="FT454" s="40"/>
      <c r="FU454" s="40"/>
      <c r="FV454" s="40"/>
      <c r="FW454" s="40"/>
      <c r="FX454" s="40"/>
      <c r="FY454" s="40"/>
      <c r="FZ454" s="40"/>
      <c r="GA454" s="40"/>
      <c r="GB454" s="40"/>
      <c r="GC454" s="40"/>
      <c r="GD454" s="40"/>
      <c r="GE454" s="40"/>
      <c r="GF454" s="40"/>
      <c r="GG454" s="40"/>
      <c r="GH454" s="40"/>
      <c r="GI454" s="40"/>
      <c r="GJ454" s="40"/>
      <c r="GK454" s="40"/>
      <c r="GL454" s="40"/>
      <c r="GM454" s="40"/>
      <c r="GN454" s="40"/>
    </row>
    <row r="455" spans="1:196">
      <c r="A455" s="430"/>
      <c r="B455" s="430"/>
      <c r="C455" s="430"/>
      <c r="D455" s="430"/>
      <c r="E455" s="430"/>
      <c r="F455" s="430"/>
      <c r="G455" s="180"/>
      <c r="H455" s="46"/>
      <c r="I455" s="53"/>
      <c r="J455" s="53"/>
      <c r="K455" s="193"/>
      <c r="L455" s="193"/>
      <c r="M455" s="193"/>
      <c r="N455" s="193"/>
      <c r="O455" s="193"/>
      <c r="P455" s="193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  <c r="FP455" s="40"/>
      <c r="FQ455" s="40"/>
      <c r="FR455" s="40"/>
      <c r="FS455" s="40"/>
      <c r="FT455" s="40"/>
      <c r="FU455" s="40"/>
      <c r="FV455" s="40"/>
      <c r="FW455" s="40"/>
      <c r="FX455" s="40"/>
      <c r="FY455" s="40"/>
      <c r="FZ455" s="40"/>
      <c r="GA455" s="40"/>
      <c r="GB455" s="40"/>
      <c r="GC455" s="40"/>
      <c r="GD455" s="40"/>
      <c r="GE455" s="40"/>
      <c r="GF455" s="40"/>
      <c r="GG455" s="40"/>
      <c r="GH455" s="40"/>
      <c r="GI455" s="40"/>
      <c r="GJ455" s="40"/>
      <c r="GK455" s="40"/>
      <c r="GL455" s="40"/>
      <c r="GM455" s="40"/>
      <c r="GN455" s="40"/>
    </row>
    <row r="456" spans="1:196">
      <c r="A456" s="430"/>
      <c r="B456" s="430"/>
      <c r="C456" s="430"/>
      <c r="D456" s="430"/>
      <c r="E456" s="430"/>
      <c r="F456" s="430"/>
      <c r="G456" s="180"/>
      <c r="H456" s="46"/>
      <c r="I456" s="53"/>
      <c r="J456" s="53"/>
      <c r="K456" s="193"/>
      <c r="L456" s="193"/>
      <c r="M456" s="193"/>
      <c r="N456" s="193"/>
      <c r="O456" s="193"/>
      <c r="P456" s="193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  <c r="FP456" s="40"/>
      <c r="FQ456" s="40"/>
      <c r="FR456" s="40"/>
      <c r="FS456" s="40"/>
      <c r="FT456" s="40"/>
      <c r="FU456" s="40"/>
      <c r="FV456" s="40"/>
      <c r="FW456" s="40"/>
      <c r="FX456" s="40"/>
      <c r="FY456" s="40"/>
      <c r="FZ456" s="40"/>
      <c r="GA456" s="40"/>
      <c r="GB456" s="40"/>
      <c r="GC456" s="40"/>
      <c r="GD456" s="40"/>
      <c r="GE456" s="40"/>
      <c r="GF456" s="40"/>
      <c r="GG456" s="40"/>
      <c r="GH456" s="40"/>
      <c r="GI456" s="40"/>
      <c r="GJ456" s="40"/>
      <c r="GK456" s="40"/>
      <c r="GL456" s="40"/>
      <c r="GM456" s="40"/>
      <c r="GN456" s="40"/>
    </row>
    <row r="457" spans="1:196">
      <c r="A457" s="430"/>
      <c r="B457" s="430"/>
      <c r="C457" s="430"/>
      <c r="D457" s="430"/>
      <c r="E457" s="430"/>
      <c r="F457" s="430"/>
      <c r="G457" s="180"/>
      <c r="H457" s="46"/>
      <c r="I457" s="53"/>
      <c r="J457" s="53"/>
      <c r="K457" s="193"/>
      <c r="L457" s="193"/>
      <c r="M457" s="193"/>
      <c r="N457" s="193"/>
      <c r="O457" s="193"/>
      <c r="P457" s="193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  <c r="FP457" s="40"/>
      <c r="FQ457" s="40"/>
      <c r="FR457" s="40"/>
      <c r="FS457" s="40"/>
      <c r="FT457" s="40"/>
      <c r="FU457" s="40"/>
      <c r="FV457" s="40"/>
      <c r="FW457" s="40"/>
      <c r="FX457" s="40"/>
      <c r="FY457" s="40"/>
      <c r="FZ457" s="40"/>
      <c r="GA457" s="40"/>
      <c r="GB457" s="40"/>
      <c r="GC457" s="40"/>
      <c r="GD457" s="40"/>
      <c r="GE457" s="40"/>
      <c r="GF457" s="40"/>
      <c r="GG457" s="40"/>
      <c r="GH457" s="40"/>
      <c r="GI457" s="40"/>
      <c r="GJ457" s="40"/>
      <c r="GK457" s="40"/>
      <c r="GL457" s="40"/>
      <c r="GM457" s="40"/>
      <c r="GN457" s="40"/>
    </row>
    <row r="458" spans="1:196">
      <c r="A458" s="430"/>
      <c r="B458" s="430"/>
      <c r="C458" s="430"/>
      <c r="D458" s="430"/>
      <c r="E458" s="430"/>
      <c r="F458" s="430"/>
      <c r="G458" s="180"/>
      <c r="H458" s="46"/>
      <c r="I458" s="53"/>
      <c r="J458" s="53"/>
      <c r="K458" s="193"/>
      <c r="L458" s="193"/>
      <c r="M458" s="193"/>
      <c r="N458" s="193"/>
      <c r="O458" s="193"/>
      <c r="P458" s="193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  <c r="FP458" s="40"/>
      <c r="FQ458" s="40"/>
      <c r="FR458" s="40"/>
      <c r="FS458" s="40"/>
      <c r="FT458" s="40"/>
      <c r="FU458" s="40"/>
      <c r="FV458" s="40"/>
      <c r="FW458" s="40"/>
      <c r="FX458" s="40"/>
      <c r="FY458" s="40"/>
      <c r="FZ458" s="40"/>
      <c r="GA458" s="40"/>
      <c r="GB458" s="40"/>
      <c r="GC458" s="40"/>
      <c r="GD458" s="40"/>
      <c r="GE458" s="40"/>
      <c r="GF458" s="40"/>
      <c r="GG458" s="40"/>
      <c r="GH458" s="40"/>
      <c r="GI458" s="40"/>
      <c r="GJ458" s="40"/>
      <c r="GK458" s="40"/>
      <c r="GL458" s="40"/>
      <c r="GM458" s="40"/>
      <c r="GN458" s="40"/>
    </row>
    <row r="459" spans="1:196">
      <c r="A459" s="430"/>
      <c r="B459" s="430"/>
      <c r="C459" s="430"/>
      <c r="D459" s="430"/>
      <c r="E459" s="430"/>
      <c r="F459" s="430"/>
      <c r="G459" s="180"/>
      <c r="H459" s="46"/>
      <c r="I459" s="53"/>
      <c r="J459" s="53"/>
      <c r="K459" s="193"/>
      <c r="L459" s="193"/>
      <c r="M459" s="193"/>
      <c r="N459" s="193"/>
      <c r="O459" s="193"/>
      <c r="P459" s="193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  <c r="FP459" s="40"/>
      <c r="FQ459" s="40"/>
      <c r="FR459" s="40"/>
      <c r="FS459" s="40"/>
      <c r="FT459" s="40"/>
      <c r="FU459" s="40"/>
      <c r="FV459" s="40"/>
      <c r="FW459" s="40"/>
      <c r="FX459" s="40"/>
      <c r="FY459" s="40"/>
      <c r="FZ459" s="40"/>
      <c r="GA459" s="40"/>
      <c r="GB459" s="40"/>
      <c r="GC459" s="40"/>
      <c r="GD459" s="40"/>
      <c r="GE459" s="40"/>
      <c r="GF459" s="40"/>
      <c r="GG459" s="40"/>
      <c r="GH459" s="40"/>
      <c r="GI459" s="40"/>
      <c r="GJ459" s="40"/>
      <c r="GK459" s="40"/>
      <c r="GL459" s="40"/>
      <c r="GM459" s="40"/>
      <c r="GN459" s="40"/>
    </row>
    <row r="460" spans="1:196">
      <c r="A460" s="430"/>
      <c r="B460" s="430"/>
      <c r="C460" s="430"/>
      <c r="D460" s="430"/>
      <c r="E460" s="430"/>
      <c r="F460" s="430"/>
      <c r="G460" s="180"/>
      <c r="H460" s="46"/>
      <c r="I460" s="53"/>
      <c r="J460" s="53"/>
      <c r="K460" s="193"/>
      <c r="L460" s="193"/>
      <c r="M460" s="193"/>
      <c r="N460" s="193"/>
      <c r="O460" s="193"/>
      <c r="P460" s="193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  <c r="FP460" s="40"/>
      <c r="FQ460" s="40"/>
      <c r="FR460" s="40"/>
      <c r="FS460" s="40"/>
      <c r="FT460" s="40"/>
      <c r="FU460" s="40"/>
      <c r="FV460" s="40"/>
      <c r="FW460" s="40"/>
      <c r="FX460" s="40"/>
      <c r="FY460" s="40"/>
      <c r="FZ460" s="40"/>
      <c r="GA460" s="40"/>
      <c r="GB460" s="40"/>
      <c r="GC460" s="40"/>
      <c r="GD460" s="40"/>
      <c r="GE460" s="40"/>
      <c r="GF460" s="40"/>
      <c r="GG460" s="40"/>
      <c r="GH460" s="40"/>
      <c r="GI460" s="40"/>
      <c r="GJ460" s="40"/>
      <c r="GK460" s="40"/>
      <c r="GL460" s="40"/>
      <c r="GM460" s="40"/>
      <c r="GN460" s="40"/>
    </row>
    <row r="461" spans="1:196">
      <c r="A461" s="430"/>
      <c r="B461" s="430"/>
      <c r="C461" s="430"/>
      <c r="D461" s="430"/>
      <c r="E461" s="430"/>
      <c r="F461" s="430"/>
      <c r="G461" s="180"/>
      <c r="H461" s="46"/>
      <c r="I461" s="53"/>
      <c r="J461" s="53"/>
      <c r="K461" s="193"/>
      <c r="L461" s="193"/>
      <c r="M461" s="193"/>
      <c r="N461" s="193"/>
      <c r="O461" s="193"/>
      <c r="P461" s="193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  <c r="FP461" s="40"/>
      <c r="FQ461" s="40"/>
      <c r="FR461" s="40"/>
      <c r="FS461" s="40"/>
      <c r="FT461" s="40"/>
      <c r="FU461" s="40"/>
      <c r="FV461" s="40"/>
      <c r="FW461" s="40"/>
      <c r="FX461" s="40"/>
      <c r="FY461" s="40"/>
      <c r="FZ461" s="40"/>
      <c r="GA461" s="40"/>
      <c r="GB461" s="40"/>
      <c r="GC461" s="40"/>
      <c r="GD461" s="40"/>
      <c r="GE461" s="40"/>
      <c r="GF461" s="40"/>
      <c r="GG461" s="40"/>
      <c r="GH461" s="40"/>
      <c r="GI461" s="40"/>
      <c r="GJ461" s="40"/>
      <c r="GK461" s="40"/>
      <c r="GL461" s="40"/>
      <c r="GM461" s="40"/>
      <c r="GN461" s="40"/>
    </row>
    <row r="462" spans="1:196">
      <c r="A462" s="430"/>
      <c r="B462" s="430"/>
      <c r="C462" s="430"/>
      <c r="D462" s="430"/>
      <c r="E462" s="430"/>
      <c r="F462" s="430"/>
      <c r="G462" s="180"/>
      <c r="H462" s="46"/>
      <c r="I462" s="53"/>
      <c r="J462" s="53"/>
      <c r="K462" s="193"/>
      <c r="L462" s="193"/>
      <c r="M462" s="193"/>
      <c r="N462" s="193"/>
      <c r="O462" s="193"/>
      <c r="P462" s="193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  <c r="FP462" s="40"/>
      <c r="FQ462" s="40"/>
      <c r="FR462" s="40"/>
      <c r="FS462" s="40"/>
      <c r="FT462" s="40"/>
      <c r="FU462" s="40"/>
      <c r="FV462" s="40"/>
      <c r="FW462" s="40"/>
      <c r="FX462" s="40"/>
      <c r="FY462" s="40"/>
      <c r="FZ462" s="40"/>
      <c r="GA462" s="40"/>
      <c r="GB462" s="40"/>
      <c r="GC462" s="40"/>
      <c r="GD462" s="40"/>
      <c r="GE462" s="40"/>
      <c r="GF462" s="40"/>
      <c r="GG462" s="40"/>
      <c r="GH462" s="40"/>
      <c r="GI462" s="40"/>
      <c r="GJ462" s="40"/>
      <c r="GK462" s="40"/>
      <c r="GL462" s="40"/>
      <c r="GM462" s="40"/>
      <c r="GN462" s="40"/>
    </row>
    <row r="463" spans="1:196">
      <c r="A463" s="430"/>
      <c r="B463" s="430"/>
      <c r="C463" s="430"/>
      <c r="D463" s="430"/>
      <c r="E463" s="430"/>
      <c r="F463" s="430"/>
      <c r="G463" s="180"/>
      <c r="H463" s="46"/>
      <c r="I463" s="53"/>
      <c r="J463" s="53"/>
      <c r="K463" s="193"/>
      <c r="L463" s="193"/>
      <c r="M463" s="193"/>
      <c r="N463" s="193"/>
      <c r="O463" s="193"/>
      <c r="P463" s="193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  <c r="FP463" s="40"/>
      <c r="FQ463" s="40"/>
      <c r="FR463" s="40"/>
      <c r="FS463" s="40"/>
      <c r="FT463" s="40"/>
      <c r="FU463" s="40"/>
      <c r="FV463" s="40"/>
      <c r="FW463" s="40"/>
      <c r="FX463" s="40"/>
      <c r="FY463" s="40"/>
      <c r="FZ463" s="40"/>
      <c r="GA463" s="40"/>
      <c r="GB463" s="40"/>
      <c r="GC463" s="40"/>
      <c r="GD463" s="40"/>
      <c r="GE463" s="40"/>
      <c r="GF463" s="40"/>
      <c r="GG463" s="40"/>
      <c r="GH463" s="40"/>
      <c r="GI463" s="40"/>
      <c r="GJ463" s="40"/>
      <c r="GK463" s="40"/>
      <c r="GL463" s="40"/>
      <c r="GM463" s="40"/>
      <c r="GN463" s="40"/>
    </row>
    <row r="464" spans="1:196">
      <c r="A464" s="430"/>
      <c r="B464" s="430"/>
      <c r="C464" s="430"/>
      <c r="D464" s="430"/>
      <c r="E464" s="430"/>
      <c r="F464" s="430"/>
      <c r="G464" s="180"/>
      <c r="H464" s="46"/>
      <c r="I464" s="53"/>
      <c r="J464" s="53"/>
      <c r="K464" s="193"/>
      <c r="L464" s="193"/>
      <c r="M464" s="193"/>
      <c r="N464" s="193"/>
      <c r="O464" s="193"/>
      <c r="P464" s="193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  <c r="FP464" s="40"/>
      <c r="FQ464" s="40"/>
      <c r="FR464" s="40"/>
      <c r="FS464" s="40"/>
      <c r="FT464" s="40"/>
      <c r="FU464" s="40"/>
      <c r="FV464" s="40"/>
      <c r="FW464" s="40"/>
      <c r="FX464" s="40"/>
      <c r="FY464" s="40"/>
      <c r="FZ464" s="40"/>
      <c r="GA464" s="40"/>
      <c r="GB464" s="40"/>
      <c r="GC464" s="40"/>
      <c r="GD464" s="40"/>
      <c r="GE464" s="40"/>
      <c r="GF464" s="40"/>
      <c r="GG464" s="40"/>
      <c r="GH464" s="40"/>
      <c r="GI464" s="40"/>
      <c r="GJ464" s="40"/>
      <c r="GK464" s="40"/>
      <c r="GL464" s="40"/>
      <c r="GM464" s="40"/>
      <c r="GN464" s="40"/>
    </row>
    <row r="465" spans="1:196">
      <c r="A465" s="430"/>
      <c r="B465" s="430"/>
      <c r="C465" s="430"/>
      <c r="D465" s="430"/>
      <c r="E465" s="430"/>
      <c r="F465" s="430"/>
      <c r="G465" s="180"/>
      <c r="H465" s="46"/>
      <c r="I465" s="53"/>
      <c r="J465" s="53"/>
      <c r="K465" s="193"/>
      <c r="L465" s="193"/>
      <c r="M465" s="193"/>
      <c r="N465" s="193"/>
      <c r="O465" s="193"/>
      <c r="P465" s="193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  <c r="FP465" s="40"/>
      <c r="FQ465" s="40"/>
      <c r="FR465" s="40"/>
      <c r="FS465" s="40"/>
      <c r="FT465" s="40"/>
      <c r="FU465" s="40"/>
      <c r="FV465" s="40"/>
      <c r="FW465" s="40"/>
      <c r="FX465" s="40"/>
      <c r="FY465" s="40"/>
      <c r="FZ465" s="40"/>
      <c r="GA465" s="40"/>
      <c r="GB465" s="40"/>
      <c r="GC465" s="40"/>
      <c r="GD465" s="40"/>
      <c r="GE465" s="40"/>
      <c r="GF465" s="40"/>
      <c r="GG465" s="40"/>
      <c r="GH465" s="40"/>
      <c r="GI465" s="40"/>
      <c r="GJ465" s="40"/>
      <c r="GK465" s="40"/>
      <c r="GL465" s="40"/>
      <c r="GM465" s="40"/>
      <c r="GN465" s="40"/>
    </row>
    <row r="466" spans="1:196">
      <c r="A466" s="430"/>
      <c r="B466" s="430"/>
      <c r="C466" s="430"/>
      <c r="D466" s="430"/>
      <c r="E466" s="430"/>
      <c r="F466" s="430"/>
      <c r="G466" s="180"/>
      <c r="H466" s="46"/>
      <c r="I466" s="53"/>
      <c r="J466" s="53"/>
      <c r="K466" s="193"/>
      <c r="L466" s="193"/>
      <c r="M466" s="193"/>
      <c r="N466" s="193"/>
      <c r="O466" s="193"/>
      <c r="P466" s="193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  <c r="FP466" s="40"/>
      <c r="FQ466" s="40"/>
      <c r="FR466" s="40"/>
      <c r="FS466" s="40"/>
      <c r="FT466" s="40"/>
      <c r="FU466" s="40"/>
      <c r="FV466" s="40"/>
      <c r="FW466" s="40"/>
      <c r="FX466" s="40"/>
      <c r="FY466" s="40"/>
      <c r="FZ466" s="40"/>
      <c r="GA466" s="40"/>
      <c r="GB466" s="40"/>
      <c r="GC466" s="40"/>
      <c r="GD466" s="40"/>
      <c r="GE466" s="40"/>
      <c r="GF466" s="40"/>
      <c r="GG466" s="40"/>
      <c r="GH466" s="40"/>
      <c r="GI466" s="40"/>
      <c r="GJ466" s="40"/>
      <c r="GK466" s="40"/>
      <c r="GL466" s="40"/>
      <c r="GM466" s="40"/>
      <c r="GN466" s="40"/>
    </row>
    <row r="467" spans="1:196">
      <c r="A467" s="430"/>
      <c r="B467" s="430"/>
      <c r="C467" s="430"/>
      <c r="D467" s="430"/>
      <c r="E467" s="430"/>
      <c r="F467" s="430"/>
      <c r="G467" s="180"/>
      <c r="H467" s="46"/>
      <c r="I467" s="53"/>
      <c r="J467" s="53"/>
      <c r="K467" s="193"/>
      <c r="L467" s="193"/>
      <c r="M467" s="193"/>
      <c r="N467" s="193"/>
      <c r="O467" s="193"/>
      <c r="P467" s="193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  <c r="CP467" s="40"/>
      <c r="CQ467" s="40"/>
      <c r="CR467" s="40"/>
      <c r="CS467" s="40"/>
      <c r="CT467" s="40"/>
      <c r="CU467" s="40"/>
      <c r="CV467" s="40"/>
      <c r="CW467" s="40"/>
      <c r="CX467" s="40"/>
      <c r="CY467" s="40"/>
      <c r="CZ467" s="40"/>
      <c r="DA467" s="40"/>
      <c r="DB467" s="40"/>
      <c r="DC467" s="40"/>
      <c r="DD467" s="40"/>
      <c r="DE467" s="40"/>
      <c r="DF467" s="40"/>
      <c r="DG467" s="40"/>
      <c r="DH467" s="40"/>
      <c r="DI467" s="40"/>
      <c r="DJ467" s="40"/>
      <c r="DK467" s="40"/>
      <c r="DL467" s="40"/>
      <c r="DM467" s="40"/>
      <c r="DN467" s="40"/>
      <c r="DO467" s="40"/>
      <c r="DP467" s="40"/>
      <c r="DQ467" s="40"/>
      <c r="DR467" s="40"/>
      <c r="DS467" s="40"/>
      <c r="DT467" s="40"/>
      <c r="DU467" s="40"/>
      <c r="DV467" s="40"/>
      <c r="DW467" s="40"/>
      <c r="DX467" s="40"/>
      <c r="DY467" s="40"/>
      <c r="DZ467" s="40"/>
      <c r="EA467" s="40"/>
      <c r="EB467" s="40"/>
      <c r="EC467" s="40"/>
      <c r="ED467" s="40"/>
      <c r="EE467" s="40"/>
      <c r="EF467" s="40"/>
      <c r="EG467" s="40"/>
      <c r="EH467" s="40"/>
      <c r="EI467" s="40"/>
      <c r="EJ467" s="40"/>
      <c r="EK467" s="40"/>
      <c r="EL467" s="40"/>
      <c r="EM467" s="40"/>
      <c r="EN467" s="40"/>
      <c r="EO467" s="40"/>
      <c r="EP467" s="40"/>
      <c r="EQ467" s="40"/>
      <c r="ER467" s="40"/>
      <c r="ES467" s="40"/>
      <c r="ET467" s="40"/>
      <c r="EU467" s="40"/>
      <c r="EV467" s="40"/>
      <c r="EW467" s="40"/>
      <c r="EX467" s="40"/>
      <c r="EY467" s="40"/>
      <c r="EZ467" s="40"/>
      <c r="FA467" s="40"/>
      <c r="FB467" s="40"/>
      <c r="FC467" s="40"/>
      <c r="FD467" s="40"/>
      <c r="FE467" s="40"/>
      <c r="FF467" s="40"/>
      <c r="FG467" s="40"/>
      <c r="FH467" s="40"/>
      <c r="FI467" s="40"/>
      <c r="FJ467" s="40"/>
      <c r="FK467" s="40"/>
      <c r="FL467" s="40"/>
      <c r="FM467" s="40"/>
      <c r="FN467" s="40"/>
      <c r="FO467" s="40"/>
      <c r="FP467" s="40"/>
      <c r="FQ467" s="40"/>
      <c r="FR467" s="40"/>
      <c r="FS467" s="40"/>
      <c r="FT467" s="40"/>
      <c r="FU467" s="40"/>
      <c r="FV467" s="40"/>
      <c r="FW467" s="40"/>
      <c r="FX467" s="40"/>
      <c r="FY467" s="40"/>
      <c r="FZ467" s="40"/>
      <c r="GA467" s="40"/>
      <c r="GB467" s="40"/>
      <c r="GC467" s="40"/>
      <c r="GD467" s="40"/>
      <c r="GE467" s="40"/>
      <c r="GF467" s="40"/>
      <c r="GG467" s="40"/>
      <c r="GH467" s="40"/>
      <c r="GI467" s="40"/>
      <c r="GJ467" s="40"/>
      <c r="GK467" s="40"/>
      <c r="GL467" s="40"/>
      <c r="GM467" s="40"/>
      <c r="GN467" s="40"/>
    </row>
    <row r="468" spans="1:196">
      <c r="A468" s="430"/>
      <c r="B468" s="430"/>
      <c r="C468" s="430"/>
      <c r="D468" s="430"/>
      <c r="E468" s="430"/>
      <c r="F468" s="430"/>
      <c r="G468" s="180"/>
      <c r="H468" s="46"/>
      <c r="I468" s="53"/>
      <c r="J468" s="53"/>
      <c r="K468" s="193"/>
      <c r="L468" s="193"/>
      <c r="M468" s="193"/>
      <c r="N468" s="193"/>
      <c r="O468" s="193"/>
      <c r="P468" s="193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  <c r="CP468" s="40"/>
      <c r="CQ468" s="40"/>
      <c r="CR468" s="40"/>
      <c r="CS468" s="40"/>
      <c r="CT468" s="40"/>
      <c r="CU468" s="40"/>
      <c r="CV468" s="40"/>
      <c r="CW468" s="40"/>
      <c r="CX468" s="40"/>
      <c r="CY468" s="40"/>
      <c r="CZ468" s="40"/>
      <c r="DA468" s="40"/>
      <c r="DB468" s="40"/>
      <c r="DC468" s="40"/>
      <c r="DD468" s="40"/>
      <c r="DE468" s="40"/>
      <c r="DF468" s="40"/>
      <c r="DG468" s="40"/>
      <c r="DH468" s="40"/>
      <c r="DI468" s="40"/>
      <c r="DJ468" s="40"/>
      <c r="DK468" s="40"/>
      <c r="DL468" s="40"/>
      <c r="DM468" s="40"/>
      <c r="DN468" s="40"/>
      <c r="DO468" s="40"/>
      <c r="DP468" s="40"/>
      <c r="DQ468" s="40"/>
      <c r="DR468" s="40"/>
      <c r="DS468" s="40"/>
      <c r="DT468" s="40"/>
      <c r="DU468" s="40"/>
      <c r="DV468" s="40"/>
      <c r="DW468" s="40"/>
      <c r="DX468" s="40"/>
      <c r="DY468" s="40"/>
      <c r="DZ468" s="40"/>
      <c r="EA468" s="40"/>
      <c r="EB468" s="40"/>
      <c r="EC468" s="40"/>
      <c r="ED468" s="40"/>
      <c r="EE468" s="40"/>
      <c r="EF468" s="40"/>
      <c r="EG468" s="40"/>
      <c r="EH468" s="40"/>
      <c r="EI468" s="40"/>
      <c r="EJ468" s="40"/>
      <c r="EK468" s="40"/>
      <c r="EL468" s="40"/>
      <c r="EM468" s="40"/>
      <c r="EN468" s="40"/>
      <c r="EO468" s="40"/>
      <c r="EP468" s="40"/>
      <c r="EQ468" s="40"/>
      <c r="ER468" s="40"/>
      <c r="ES468" s="40"/>
      <c r="ET468" s="40"/>
      <c r="EU468" s="40"/>
      <c r="EV468" s="40"/>
      <c r="EW468" s="40"/>
      <c r="EX468" s="40"/>
      <c r="EY468" s="40"/>
      <c r="EZ468" s="40"/>
      <c r="FA468" s="40"/>
      <c r="FB468" s="40"/>
      <c r="FC468" s="40"/>
      <c r="FD468" s="40"/>
      <c r="FE468" s="40"/>
      <c r="FF468" s="40"/>
      <c r="FG468" s="40"/>
      <c r="FH468" s="40"/>
      <c r="FI468" s="40"/>
      <c r="FJ468" s="40"/>
      <c r="FK468" s="40"/>
      <c r="FL468" s="40"/>
      <c r="FM468" s="40"/>
      <c r="FN468" s="40"/>
      <c r="FO468" s="40"/>
      <c r="FP468" s="40"/>
      <c r="FQ468" s="40"/>
      <c r="FR468" s="40"/>
      <c r="FS468" s="40"/>
      <c r="FT468" s="40"/>
      <c r="FU468" s="40"/>
      <c r="FV468" s="40"/>
      <c r="FW468" s="40"/>
      <c r="FX468" s="40"/>
      <c r="FY468" s="40"/>
      <c r="FZ468" s="40"/>
      <c r="GA468" s="40"/>
      <c r="GB468" s="40"/>
      <c r="GC468" s="40"/>
      <c r="GD468" s="40"/>
      <c r="GE468" s="40"/>
      <c r="GF468" s="40"/>
      <c r="GG468" s="40"/>
      <c r="GH468" s="40"/>
      <c r="GI468" s="40"/>
      <c r="GJ468" s="40"/>
      <c r="GK468" s="40"/>
      <c r="GL468" s="40"/>
      <c r="GM468" s="40"/>
      <c r="GN468" s="40"/>
    </row>
    <row r="469" spans="1:196">
      <c r="A469" s="430"/>
      <c r="B469" s="430"/>
      <c r="C469" s="430"/>
      <c r="D469" s="430"/>
      <c r="E469" s="430"/>
      <c r="F469" s="430"/>
      <c r="G469" s="180"/>
      <c r="H469" s="46"/>
      <c r="I469" s="53"/>
      <c r="J469" s="53"/>
      <c r="K469" s="193"/>
      <c r="L469" s="193"/>
      <c r="M469" s="193"/>
      <c r="N469" s="193"/>
      <c r="O469" s="193"/>
      <c r="P469" s="193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  <c r="CP469" s="40"/>
      <c r="CQ469" s="40"/>
      <c r="CR469" s="40"/>
      <c r="CS469" s="40"/>
      <c r="CT469" s="40"/>
      <c r="CU469" s="40"/>
      <c r="CV469" s="40"/>
      <c r="CW469" s="40"/>
      <c r="CX469" s="40"/>
      <c r="CY469" s="40"/>
      <c r="CZ469" s="40"/>
      <c r="DA469" s="40"/>
      <c r="DB469" s="40"/>
      <c r="DC469" s="40"/>
      <c r="DD469" s="40"/>
      <c r="DE469" s="40"/>
      <c r="DF469" s="40"/>
      <c r="DG469" s="40"/>
      <c r="DH469" s="40"/>
      <c r="DI469" s="40"/>
      <c r="DJ469" s="40"/>
      <c r="DK469" s="40"/>
      <c r="DL469" s="40"/>
      <c r="DM469" s="40"/>
      <c r="DN469" s="40"/>
      <c r="DO469" s="40"/>
      <c r="DP469" s="40"/>
      <c r="DQ469" s="40"/>
      <c r="DR469" s="40"/>
      <c r="DS469" s="40"/>
      <c r="DT469" s="40"/>
      <c r="DU469" s="40"/>
      <c r="DV469" s="40"/>
      <c r="DW469" s="40"/>
      <c r="DX469" s="40"/>
      <c r="DY469" s="40"/>
      <c r="DZ469" s="40"/>
      <c r="EA469" s="40"/>
      <c r="EB469" s="40"/>
      <c r="EC469" s="40"/>
      <c r="ED469" s="40"/>
      <c r="EE469" s="40"/>
      <c r="EF469" s="40"/>
      <c r="EG469" s="40"/>
      <c r="EH469" s="40"/>
      <c r="EI469" s="40"/>
      <c r="EJ469" s="40"/>
      <c r="EK469" s="40"/>
      <c r="EL469" s="40"/>
      <c r="EM469" s="40"/>
      <c r="EN469" s="40"/>
      <c r="EO469" s="40"/>
      <c r="EP469" s="40"/>
      <c r="EQ469" s="40"/>
      <c r="ER469" s="40"/>
      <c r="ES469" s="40"/>
      <c r="ET469" s="40"/>
      <c r="EU469" s="40"/>
      <c r="EV469" s="40"/>
      <c r="EW469" s="40"/>
      <c r="EX469" s="40"/>
      <c r="EY469" s="40"/>
      <c r="EZ469" s="40"/>
      <c r="FA469" s="40"/>
      <c r="FB469" s="40"/>
      <c r="FC469" s="40"/>
      <c r="FD469" s="40"/>
      <c r="FE469" s="40"/>
      <c r="FF469" s="40"/>
      <c r="FG469" s="40"/>
      <c r="FH469" s="40"/>
      <c r="FI469" s="40"/>
      <c r="FJ469" s="40"/>
      <c r="FK469" s="40"/>
      <c r="FL469" s="40"/>
      <c r="FM469" s="40"/>
      <c r="FN469" s="40"/>
      <c r="FO469" s="40"/>
      <c r="FP469" s="40"/>
      <c r="FQ469" s="40"/>
      <c r="FR469" s="40"/>
      <c r="FS469" s="40"/>
      <c r="FT469" s="40"/>
      <c r="FU469" s="40"/>
      <c r="FV469" s="40"/>
      <c r="FW469" s="40"/>
      <c r="FX469" s="40"/>
      <c r="FY469" s="40"/>
      <c r="FZ469" s="40"/>
      <c r="GA469" s="40"/>
      <c r="GB469" s="40"/>
      <c r="GC469" s="40"/>
      <c r="GD469" s="40"/>
      <c r="GE469" s="40"/>
      <c r="GF469" s="40"/>
      <c r="GG469" s="40"/>
      <c r="GH469" s="40"/>
      <c r="GI469" s="40"/>
      <c r="GJ469" s="40"/>
      <c r="GK469" s="40"/>
      <c r="GL469" s="40"/>
      <c r="GM469" s="40"/>
      <c r="GN469" s="40"/>
    </row>
    <row r="470" spans="1:196">
      <c r="A470" s="430"/>
      <c r="B470" s="430"/>
      <c r="C470" s="430"/>
      <c r="D470" s="430"/>
      <c r="E470" s="430"/>
      <c r="F470" s="430"/>
      <c r="G470" s="180"/>
      <c r="H470" s="46"/>
      <c r="I470" s="53"/>
      <c r="J470" s="53"/>
      <c r="K470" s="193"/>
      <c r="L470" s="193"/>
      <c r="M470" s="193"/>
      <c r="N470" s="193"/>
      <c r="O470" s="193"/>
      <c r="P470" s="193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O470" s="40"/>
      <c r="BP470" s="40"/>
      <c r="BQ470" s="40"/>
      <c r="BR470" s="40"/>
      <c r="BS470" s="40"/>
      <c r="BT470" s="40"/>
      <c r="BU470" s="40"/>
      <c r="BV470" s="40"/>
      <c r="BW470" s="40"/>
      <c r="BX470" s="40"/>
      <c r="BY470" s="40"/>
      <c r="BZ470" s="40"/>
      <c r="CA470" s="40"/>
      <c r="CB470" s="40"/>
      <c r="CC470" s="40"/>
      <c r="CD470" s="40"/>
      <c r="CE470" s="40"/>
      <c r="CF470" s="40"/>
      <c r="CG470" s="40"/>
      <c r="CH470" s="40"/>
      <c r="CI470" s="40"/>
      <c r="CJ470" s="40"/>
      <c r="CK470" s="40"/>
      <c r="CL470" s="40"/>
      <c r="CM470" s="40"/>
      <c r="CN470" s="40"/>
      <c r="CO470" s="40"/>
      <c r="CP470" s="40"/>
      <c r="CQ470" s="40"/>
      <c r="CR470" s="40"/>
      <c r="CS470" s="40"/>
      <c r="CT470" s="40"/>
      <c r="CU470" s="40"/>
      <c r="CV470" s="40"/>
      <c r="CW470" s="40"/>
      <c r="CX470" s="40"/>
      <c r="CY470" s="40"/>
      <c r="CZ470" s="40"/>
      <c r="DA470" s="40"/>
      <c r="DB470" s="40"/>
      <c r="DC470" s="40"/>
      <c r="DD470" s="40"/>
      <c r="DE470" s="40"/>
      <c r="DF470" s="40"/>
      <c r="DG470" s="40"/>
      <c r="DH470" s="40"/>
      <c r="DI470" s="40"/>
      <c r="DJ470" s="40"/>
      <c r="DK470" s="40"/>
      <c r="DL470" s="40"/>
      <c r="DM470" s="40"/>
      <c r="DN470" s="40"/>
      <c r="DO470" s="40"/>
      <c r="DP470" s="40"/>
      <c r="DQ470" s="40"/>
      <c r="DR470" s="40"/>
      <c r="DS470" s="40"/>
      <c r="DT470" s="40"/>
      <c r="DU470" s="40"/>
      <c r="DV470" s="40"/>
      <c r="DW470" s="40"/>
      <c r="DX470" s="40"/>
      <c r="DY470" s="40"/>
      <c r="DZ470" s="40"/>
      <c r="EA470" s="40"/>
      <c r="EB470" s="40"/>
      <c r="EC470" s="40"/>
      <c r="ED470" s="40"/>
      <c r="EE470" s="40"/>
      <c r="EF470" s="40"/>
      <c r="EG470" s="40"/>
      <c r="EH470" s="40"/>
      <c r="EI470" s="40"/>
      <c r="EJ470" s="40"/>
      <c r="EK470" s="40"/>
      <c r="EL470" s="40"/>
      <c r="EM470" s="40"/>
      <c r="EN470" s="40"/>
      <c r="EO470" s="40"/>
      <c r="EP470" s="40"/>
      <c r="EQ470" s="40"/>
      <c r="ER470" s="40"/>
      <c r="ES470" s="40"/>
      <c r="ET470" s="40"/>
      <c r="EU470" s="40"/>
      <c r="EV470" s="40"/>
      <c r="EW470" s="40"/>
      <c r="EX470" s="40"/>
      <c r="EY470" s="40"/>
      <c r="EZ470" s="40"/>
      <c r="FA470" s="40"/>
      <c r="FB470" s="40"/>
      <c r="FC470" s="40"/>
      <c r="FD470" s="40"/>
      <c r="FE470" s="40"/>
      <c r="FF470" s="40"/>
      <c r="FG470" s="40"/>
      <c r="FH470" s="40"/>
      <c r="FI470" s="40"/>
      <c r="FJ470" s="40"/>
      <c r="FK470" s="40"/>
      <c r="FL470" s="40"/>
      <c r="FM470" s="40"/>
      <c r="FN470" s="40"/>
      <c r="FO470" s="40"/>
      <c r="FP470" s="40"/>
      <c r="FQ470" s="40"/>
      <c r="FR470" s="40"/>
      <c r="FS470" s="40"/>
      <c r="FT470" s="40"/>
      <c r="FU470" s="40"/>
      <c r="FV470" s="40"/>
      <c r="FW470" s="40"/>
      <c r="FX470" s="40"/>
      <c r="FY470" s="40"/>
      <c r="FZ470" s="40"/>
      <c r="GA470" s="40"/>
      <c r="GB470" s="40"/>
      <c r="GC470" s="40"/>
      <c r="GD470" s="40"/>
      <c r="GE470" s="40"/>
      <c r="GF470" s="40"/>
      <c r="GG470" s="40"/>
      <c r="GH470" s="40"/>
      <c r="GI470" s="40"/>
      <c r="GJ470" s="40"/>
      <c r="GK470" s="40"/>
      <c r="GL470" s="40"/>
      <c r="GM470" s="40"/>
      <c r="GN470" s="40"/>
    </row>
    <row r="471" spans="1:196">
      <c r="A471" s="430"/>
      <c r="B471" s="430"/>
      <c r="C471" s="430"/>
      <c r="D471" s="430"/>
      <c r="E471" s="430"/>
      <c r="F471" s="430"/>
      <c r="G471" s="180"/>
      <c r="H471" s="46"/>
      <c r="I471" s="53"/>
      <c r="J471" s="53"/>
      <c r="K471" s="193"/>
      <c r="L471" s="193"/>
      <c r="M471" s="193"/>
      <c r="N471" s="193"/>
      <c r="O471" s="193"/>
      <c r="P471" s="193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O471" s="40"/>
      <c r="BP471" s="40"/>
      <c r="BQ471" s="40"/>
      <c r="BR471" s="40"/>
      <c r="BS471" s="40"/>
      <c r="BT471" s="40"/>
      <c r="BU471" s="40"/>
      <c r="BV471" s="40"/>
      <c r="BW471" s="40"/>
      <c r="BX471" s="40"/>
      <c r="BY471" s="40"/>
      <c r="BZ471" s="40"/>
      <c r="CA471" s="40"/>
      <c r="CB471" s="40"/>
      <c r="CC471" s="40"/>
      <c r="CD471" s="40"/>
      <c r="CE471" s="40"/>
      <c r="CF471" s="40"/>
      <c r="CG471" s="40"/>
      <c r="CH471" s="40"/>
      <c r="CI471" s="40"/>
      <c r="CJ471" s="40"/>
      <c r="CK471" s="40"/>
      <c r="CL471" s="40"/>
      <c r="CM471" s="40"/>
      <c r="CN471" s="40"/>
      <c r="CO471" s="40"/>
      <c r="CP471" s="40"/>
      <c r="CQ471" s="40"/>
      <c r="CR471" s="40"/>
      <c r="CS471" s="40"/>
      <c r="CT471" s="40"/>
      <c r="CU471" s="40"/>
      <c r="CV471" s="40"/>
      <c r="CW471" s="40"/>
      <c r="CX471" s="40"/>
      <c r="CY471" s="40"/>
      <c r="CZ471" s="40"/>
      <c r="DA471" s="40"/>
      <c r="DB471" s="40"/>
      <c r="DC471" s="40"/>
      <c r="DD471" s="40"/>
      <c r="DE471" s="40"/>
      <c r="DF471" s="40"/>
      <c r="DG471" s="40"/>
      <c r="DH471" s="40"/>
      <c r="DI471" s="40"/>
      <c r="DJ471" s="40"/>
      <c r="DK471" s="40"/>
      <c r="DL471" s="40"/>
      <c r="DM471" s="40"/>
      <c r="DN471" s="40"/>
      <c r="DO471" s="40"/>
      <c r="DP471" s="40"/>
      <c r="DQ471" s="40"/>
      <c r="DR471" s="40"/>
      <c r="DS471" s="40"/>
      <c r="DT471" s="40"/>
      <c r="DU471" s="40"/>
      <c r="DV471" s="40"/>
      <c r="DW471" s="40"/>
      <c r="DX471" s="40"/>
      <c r="DY471" s="40"/>
      <c r="DZ471" s="40"/>
      <c r="EA471" s="40"/>
      <c r="EB471" s="40"/>
      <c r="EC471" s="40"/>
      <c r="ED471" s="40"/>
      <c r="EE471" s="40"/>
      <c r="EF471" s="40"/>
      <c r="EG471" s="40"/>
      <c r="EH471" s="40"/>
      <c r="EI471" s="40"/>
      <c r="EJ471" s="40"/>
      <c r="EK471" s="40"/>
      <c r="EL471" s="40"/>
      <c r="EM471" s="40"/>
      <c r="EN471" s="40"/>
      <c r="EO471" s="40"/>
      <c r="EP471" s="40"/>
      <c r="EQ471" s="40"/>
      <c r="ER471" s="40"/>
      <c r="ES471" s="40"/>
      <c r="ET471" s="40"/>
      <c r="EU471" s="40"/>
      <c r="EV471" s="40"/>
      <c r="EW471" s="40"/>
      <c r="EX471" s="40"/>
      <c r="EY471" s="40"/>
      <c r="EZ471" s="40"/>
      <c r="FA471" s="40"/>
      <c r="FB471" s="40"/>
      <c r="FC471" s="40"/>
      <c r="FD471" s="40"/>
      <c r="FE471" s="40"/>
      <c r="FF471" s="40"/>
      <c r="FG471" s="40"/>
      <c r="FH471" s="40"/>
      <c r="FI471" s="40"/>
      <c r="FJ471" s="40"/>
      <c r="FK471" s="40"/>
      <c r="FL471" s="40"/>
      <c r="FM471" s="40"/>
      <c r="FN471" s="40"/>
      <c r="FO471" s="40"/>
      <c r="FP471" s="40"/>
      <c r="FQ471" s="40"/>
      <c r="FR471" s="40"/>
      <c r="FS471" s="40"/>
      <c r="FT471" s="40"/>
      <c r="FU471" s="40"/>
      <c r="FV471" s="40"/>
      <c r="FW471" s="40"/>
      <c r="FX471" s="40"/>
      <c r="FY471" s="40"/>
      <c r="FZ471" s="40"/>
      <c r="GA471" s="40"/>
      <c r="GB471" s="40"/>
      <c r="GC471" s="40"/>
      <c r="GD471" s="40"/>
      <c r="GE471" s="40"/>
      <c r="GF471" s="40"/>
      <c r="GG471" s="40"/>
      <c r="GH471" s="40"/>
      <c r="GI471" s="40"/>
      <c r="GJ471" s="40"/>
      <c r="GK471" s="40"/>
      <c r="GL471" s="40"/>
      <c r="GM471" s="40"/>
      <c r="GN471" s="40"/>
    </row>
    <row r="472" spans="1:196">
      <c r="A472" s="430"/>
      <c r="B472" s="430"/>
      <c r="C472" s="430"/>
      <c r="D472" s="430"/>
      <c r="E472" s="430"/>
      <c r="F472" s="430"/>
      <c r="G472" s="180"/>
      <c r="H472" s="46"/>
      <c r="I472" s="53"/>
      <c r="J472" s="53"/>
      <c r="K472" s="193"/>
      <c r="L472" s="193"/>
      <c r="M472" s="193"/>
      <c r="N472" s="193"/>
      <c r="O472" s="193"/>
      <c r="P472" s="193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O472" s="40"/>
      <c r="BP472" s="40"/>
      <c r="BQ472" s="40"/>
      <c r="BR472" s="40"/>
      <c r="BS472" s="40"/>
      <c r="BT472" s="40"/>
      <c r="BU472" s="40"/>
      <c r="BV472" s="40"/>
      <c r="BW472" s="40"/>
      <c r="BX472" s="40"/>
      <c r="BY472" s="40"/>
      <c r="BZ472" s="40"/>
      <c r="CA472" s="40"/>
      <c r="CB472" s="40"/>
      <c r="CC472" s="40"/>
      <c r="CD472" s="40"/>
      <c r="CE472" s="40"/>
      <c r="CF472" s="40"/>
      <c r="CG472" s="40"/>
      <c r="CH472" s="40"/>
      <c r="CI472" s="40"/>
      <c r="CJ472" s="40"/>
      <c r="CK472" s="40"/>
      <c r="CL472" s="40"/>
      <c r="CM472" s="40"/>
      <c r="CN472" s="40"/>
      <c r="CO472" s="40"/>
      <c r="CP472" s="40"/>
      <c r="CQ472" s="40"/>
      <c r="CR472" s="40"/>
      <c r="CS472" s="40"/>
      <c r="CT472" s="40"/>
      <c r="CU472" s="40"/>
      <c r="CV472" s="40"/>
      <c r="CW472" s="40"/>
      <c r="CX472" s="40"/>
      <c r="CY472" s="40"/>
      <c r="CZ472" s="40"/>
      <c r="DA472" s="40"/>
      <c r="DB472" s="40"/>
      <c r="DC472" s="40"/>
      <c r="DD472" s="40"/>
      <c r="DE472" s="40"/>
      <c r="DF472" s="40"/>
      <c r="DG472" s="40"/>
      <c r="DH472" s="40"/>
      <c r="DI472" s="40"/>
      <c r="DJ472" s="40"/>
      <c r="DK472" s="40"/>
      <c r="DL472" s="40"/>
      <c r="DM472" s="40"/>
      <c r="DN472" s="40"/>
      <c r="DO472" s="40"/>
      <c r="DP472" s="40"/>
      <c r="DQ472" s="40"/>
      <c r="DR472" s="40"/>
      <c r="DS472" s="40"/>
      <c r="DT472" s="40"/>
      <c r="DU472" s="40"/>
      <c r="DV472" s="40"/>
      <c r="DW472" s="40"/>
      <c r="DX472" s="40"/>
      <c r="DY472" s="40"/>
      <c r="DZ472" s="40"/>
      <c r="EA472" s="40"/>
      <c r="EB472" s="40"/>
      <c r="EC472" s="40"/>
      <c r="ED472" s="40"/>
      <c r="EE472" s="40"/>
      <c r="EF472" s="40"/>
      <c r="EG472" s="40"/>
      <c r="EH472" s="40"/>
      <c r="EI472" s="40"/>
      <c r="EJ472" s="40"/>
      <c r="EK472" s="40"/>
      <c r="EL472" s="40"/>
      <c r="EM472" s="40"/>
      <c r="EN472" s="40"/>
      <c r="EO472" s="40"/>
      <c r="EP472" s="40"/>
      <c r="EQ472" s="40"/>
      <c r="ER472" s="40"/>
      <c r="ES472" s="40"/>
      <c r="ET472" s="40"/>
      <c r="EU472" s="40"/>
      <c r="EV472" s="40"/>
      <c r="EW472" s="40"/>
      <c r="EX472" s="40"/>
      <c r="EY472" s="40"/>
      <c r="EZ472" s="40"/>
      <c r="FA472" s="40"/>
      <c r="FB472" s="40"/>
      <c r="FC472" s="40"/>
      <c r="FD472" s="40"/>
      <c r="FE472" s="40"/>
      <c r="FF472" s="40"/>
      <c r="FG472" s="40"/>
      <c r="FH472" s="40"/>
      <c r="FI472" s="40"/>
      <c r="FJ472" s="40"/>
      <c r="FK472" s="40"/>
      <c r="FL472" s="40"/>
      <c r="FM472" s="40"/>
      <c r="FN472" s="40"/>
      <c r="FO472" s="40"/>
      <c r="FP472" s="40"/>
      <c r="FQ472" s="40"/>
      <c r="FR472" s="40"/>
      <c r="FS472" s="40"/>
      <c r="FT472" s="40"/>
      <c r="FU472" s="40"/>
      <c r="FV472" s="40"/>
      <c r="FW472" s="40"/>
      <c r="FX472" s="40"/>
      <c r="FY472" s="40"/>
      <c r="FZ472" s="40"/>
      <c r="GA472" s="40"/>
      <c r="GB472" s="40"/>
      <c r="GC472" s="40"/>
      <c r="GD472" s="40"/>
      <c r="GE472" s="40"/>
      <c r="GF472" s="40"/>
      <c r="GG472" s="40"/>
      <c r="GH472" s="40"/>
      <c r="GI472" s="40"/>
      <c r="GJ472" s="40"/>
      <c r="GK472" s="40"/>
      <c r="GL472" s="40"/>
      <c r="GM472" s="40"/>
      <c r="GN472" s="40"/>
    </row>
    <row r="473" spans="1:196">
      <c r="A473" s="430"/>
      <c r="B473" s="430"/>
      <c r="C473" s="430"/>
      <c r="D473" s="430"/>
      <c r="E473" s="430"/>
      <c r="F473" s="430"/>
      <c r="G473" s="180"/>
      <c r="H473" s="46"/>
      <c r="I473" s="53"/>
      <c r="J473" s="53"/>
      <c r="K473" s="193"/>
      <c r="L473" s="193"/>
      <c r="M473" s="193"/>
      <c r="N473" s="193"/>
      <c r="O473" s="193"/>
      <c r="P473" s="193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O473" s="40"/>
      <c r="BP473" s="40"/>
      <c r="BQ473" s="40"/>
      <c r="BR473" s="40"/>
      <c r="BS473" s="40"/>
      <c r="BT473" s="40"/>
      <c r="BU473" s="40"/>
      <c r="BV473" s="40"/>
      <c r="BW473" s="40"/>
      <c r="BX473" s="40"/>
      <c r="BY473" s="40"/>
      <c r="BZ473" s="40"/>
      <c r="CA473" s="40"/>
      <c r="CB473" s="40"/>
      <c r="CC473" s="40"/>
      <c r="CD473" s="40"/>
      <c r="CE473" s="40"/>
      <c r="CF473" s="40"/>
      <c r="CG473" s="40"/>
      <c r="CH473" s="40"/>
      <c r="CI473" s="40"/>
      <c r="CJ473" s="40"/>
      <c r="CK473" s="40"/>
      <c r="CL473" s="40"/>
      <c r="CM473" s="40"/>
      <c r="CN473" s="40"/>
      <c r="CO473" s="40"/>
      <c r="CP473" s="40"/>
      <c r="CQ473" s="40"/>
      <c r="CR473" s="40"/>
      <c r="CS473" s="40"/>
      <c r="CT473" s="40"/>
      <c r="CU473" s="40"/>
      <c r="CV473" s="40"/>
      <c r="CW473" s="40"/>
      <c r="CX473" s="40"/>
      <c r="CY473" s="40"/>
      <c r="CZ473" s="40"/>
      <c r="DA473" s="40"/>
      <c r="DB473" s="40"/>
      <c r="DC473" s="40"/>
      <c r="DD473" s="40"/>
      <c r="DE473" s="40"/>
      <c r="DF473" s="40"/>
      <c r="DG473" s="40"/>
      <c r="DH473" s="40"/>
      <c r="DI473" s="40"/>
      <c r="DJ473" s="40"/>
      <c r="DK473" s="40"/>
      <c r="DL473" s="40"/>
      <c r="DM473" s="40"/>
      <c r="DN473" s="40"/>
      <c r="DO473" s="40"/>
      <c r="DP473" s="40"/>
      <c r="DQ473" s="40"/>
      <c r="DR473" s="40"/>
      <c r="DS473" s="40"/>
      <c r="DT473" s="40"/>
      <c r="DU473" s="40"/>
      <c r="DV473" s="40"/>
      <c r="DW473" s="40"/>
      <c r="DX473" s="40"/>
      <c r="DY473" s="40"/>
      <c r="DZ473" s="40"/>
      <c r="EA473" s="40"/>
      <c r="EB473" s="40"/>
      <c r="EC473" s="40"/>
      <c r="ED473" s="40"/>
      <c r="EE473" s="40"/>
      <c r="EF473" s="40"/>
      <c r="EG473" s="40"/>
      <c r="EH473" s="40"/>
      <c r="EI473" s="40"/>
      <c r="EJ473" s="40"/>
      <c r="EK473" s="40"/>
      <c r="EL473" s="40"/>
      <c r="EM473" s="40"/>
      <c r="EN473" s="40"/>
      <c r="EO473" s="40"/>
      <c r="EP473" s="40"/>
      <c r="EQ473" s="40"/>
      <c r="ER473" s="40"/>
      <c r="ES473" s="40"/>
      <c r="ET473" s="40"/>
      <c r="EU473" s="40"/>
      <c r="EV473" s="40"/>
      <c r="EW473" s="40"/>
      <c r="EX473" s="40"/>
      <c r="EY473" s="40"/>
      <c r="EZ473" s="40"/>
      <c r="FA473" s="40"/>
      <c r="FB473" s="40"/>
      <c r="FC473" s="40"/>
      <c r="FD473" s="40"/>
      <c r="FE473" s="40"/>
      <c r="FF473" s="40"/>
      <c r="FG473" s="40"/>
      <c r="FH473" s="40"/>
      <c r="FI473" s="40"/>
      <c r="FJ473" s="40"/>
      <c r="FK473" s="40"/>
      <c r="FL473" s="40"/>
      <c r="FM473" s="40"/>
      <c r="FN473" s="40"/>
      <c r="FO473" s="40"/>
      <c r="FP473" s="40"/>
      <c r="FQ473" s="40"/>
      <c r="FR473" s="40"/>
      <c r="FS473" s="40"/>
      <c r="FT473" s="40"/>
      <c r="FU473" s="40"/>
      <c r="FV473" s="40"/>
      <c r="FW473" s="40"/>
      <c r="FX473" s="40"/>
      <c r="FY473" s="40"/>
      <c r="FZ473" s="40"/>
      <c r="GA473" s="40"/>
      <c r="GB473" s="40"/>
      <c r="GC473" s="40"/>
      <c r="GD473" s="40"/>
      <c r="GE473" s="40"/>
      <c r="GF473" s="40"/>
      <c r="GG473" s="40"/>
      <c r="GH473" s="40"/>
      <c r="GI473" s="40"/>
      <c r="GJ473" s="40"/>
      <c r="GK473" s="40"/>
      <c r="GL473" s="40"/>
      <c r="GM473" s="40"/>
      <c r="GN473" s="40"/>
    </row>
    <row r="474" spans="1:196">
      <c r="A474" s="430"/>
      <c r="B474" s="430"/>
      <c r="C474" s="430"/>
      <c r="D474" s="430"/>
      <c r="E474" s="430"/>
      <c r="F474" s="430"/>
      <c r="G474" s="180"/>
      <c r="H474" s="46"/>
      <c r="I474" s="53"/>
      <c r="J474" s="53"/>
      <c r="K474" s="193"/>
      <c r="L474" s="193"/>
      <c r="M474" s="193"/>
      <c r="N474" s="193"/>
      <c r="O474" s="193"/>
      <c r="P474" s="193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O474" s="40"/>
      <c r="BP474" s="40"/>
      <c r="BQ474" s="40"/>
      <c r="BR474" s="40"/>
      <c r="BS474" s="40"/>
      <c r="BT474" s="40"/>
      <c r="BU474" s="40"/>
      <c r="BV474" s="40"/>
      <c r="BW474" s="40"/>
      <c r="BX474" s="40"/>
      <c r="BY474" s="40"/>
      <c r="BZ474" s="40"/>
      <c r="CA474" s="40"/>
      <c r="CB474" s="40"/>
      <c r="CC474" s="40"/>
      <c r="CD474" s="40"/>
      <c r="CE474" s="40"/>
      <c r="CF474" s="40"/>
      <c r="CG474" s="40"/>
      <c r="CH474" s="40"/>
      <c r="CI474" s="40"/>
      <c r="CJ474" s="40"/>
      <c r="CK474" s="40"/>
      <c r="CL474" s="40"/>
      <c r="CM474" s="40"/>
      <c r="CN474" s="40"/>
      <c r="CO474" s="40"/>
      <c r="CP474" s="40"/>
      <c r="CQ474" s="40"/>
      <c r="CR474" s="40"/>
      <c r="CS474" s="40"/>
      <c r="CT474" s="40"/>
      <c r="CU474" s="40"/>
      <c r="CV474" s="40"/>
      <c r="CW474" s="40"/>
      <c r="CX474" s="40"/>
      <c r="CY474" s="40"/>
      <c r="CZ474" s="40"/>
      <c r="DA474" s="40"/>
      <c r="DB474" s="40"/>
      <c r="DC474" s="40"/>
      <c r="DD474" s="40"/>
      <c r="DE474" s="40"/>
      <c r="DF474" s="40"/>
      <c r="DG474" s="40"/>
      <c r="DH474" s="40"/>
      <c r="DI474" s="40"/>
      <c r="DJ474" s="40"/>
      <c r="DK474" s="40"/>
      <c r="DL474" s="40"/>
      <c r="DM474" s="40"/>
      <c r="DN474" s="40"/>
      <c r="DO474" s="40"/>
      <c r="DP474" s="40"/>
      <c r="DQ474" s="40"/>
      <c r="DR474" s="40"/>
      <c r="DS474" s="40"/>
      <c r="DT474" s="40"/>
      <c r="DU474" s="40"/>
      <c r="DV474" s="40"/>
      <c r="DW474" s="40"/>
      <c r="DX474" s="40"/>
      <c r="DY474" s="40"/>
      <c r="DZ474" s="40"/>
      <c r="EA474" s="40"/>
      <c r="EB474" s="40"/>
      <c r="EC474" s="40"/>
      <c r="ED474" s="40"/>
      <c r="EE474" s="40"/>
      <c r="EF474" s="40"/>
      <c r="EG474" s="40"/>
      <c r="EH474" s="40"/>
      <c r="EI474" s="40"/>
      <c r="EJ474" s="40"/>
      <c r="EK474" s="40"/>
      <c r="EL474" s="40"/>
      <c r="EM474" s="40"/>
      <c r="EN474" s="40"/>
      <c r="EO474" s="40"/>
      <c r="EP474" s="40"/>
      <c r="EQ474" s="40"/>
      <c r="ER474" s="40"/>
      <c r="ES474" s="40"/>
      <c r="ET474" s="40"/>
      <c r="EU474" s="40"/>
      <c r="EV474" s="40"/>
      <c r="EW474" s="40"/>
      <c r="EX474" s="40"/>
      <c r="EY474" s="40"/>
      <c r="EZ474" s="40"/>
      <c r="FA474" s="40"/>
      <c r="FB474" s="40"/>
      <c r="FC474" s="40"/>
      <c r="FD474" s="40"/>
      <c r="FE474" s="40"/>
      <c r="FF474" s="40"/>
      <c r="FG474" s="40"/>
      <c r="FH474" s="40"/>
      <c r="FI474" s="40"/>
      <c r="FJ474" s="40"/>
      <c r="FK474" s="40"/>
      <c r="FL474" s="40"/>
      <c r="FM474" s="40"/>
      <c r="FN474" s="40"/>
      <c r="FO474" s="40"/>
      <c r="FP474" s="40"/>
      <c r="FQ474" s="40"/>
      <c r="FR474" s="40"/>
      <c r="FS474" s="40"/>
      <c r="FT474" s="40"/>
      <c r="FU474" s="40"/>
      <c r="FV474" s="40"/>
      <c r="FW474" s="40"/>
      <c r="FX474" s="40"/>
      <c r="FY474" s="40"/>
      <c r="FZ474" s="40"/>
      <c r="GA474" s="40"/>
      <c r="GB474" s="40"/>
      <c r="GC474" s="40"/>
      <c r="GD474" s="40"/>
      <c r="GE474" s="40"/>
      <c r="GF474" s="40"/>
      <c r="GG474" s="40"/>
      <c r="GH474" s="40"/>
      <c r="GI474" s="40"/>
      <c r="GJ474" s="40"/>
      <c r="GK474" s="40"/>
      <c r="GL474" s="40"/>
      <c r="GM474" s="40"/>
      <c r="GN474" s="40"/>
    </row>
    <row r="475" spans="1:196">
      <c r="A475" s="430"/>
      <c r="B475" s="430"/>
      <c r="C475" s="430"/>
      <c r="D475" s="430"/>
      <c r="E475" s="430"/>
      <c r="F475" s="430"/>
      <c r="G475" s="180"/>
      <c r="H475" s="46"/>
      <c r="I475" s="53"/>
      <c r="J475" s="53"/>
      <c r="K475" s="193"/>
      <c r="L475" s="193"/>
      <c r="M475" s="193"/>
      <c r="N475" s="193"/>
      <c r="O475" s="193"/>
      <c r="P475" s="193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O475" s="40"/>
      <c r="BP475" s="40"/>
      <c r="BQ475" s="40"/>
      <c r="BR475" s="40"/>
      <c r="BS475" s="40"/>
      <c r="BT475" s="40"/>
      <c r="BU475" s="40"/>
      <c r="BV475" s="40"/>
      <c r="BW475" s="40"/>
      <c r="BX475" s="40"/>
      <c r="BY475" s="40"/>
      <c r="BZ475" s="40"/>
      <c r="CA475" s="40"/>
      <c r="CB475" s="40"/>
      <c r="CC475" s="40"/>
      <c r="CD475" s="40"/>
      <c r="CE475" s="40"/>
      <c r="CF475" s="40"/>
      <c r="CG475" s="40"/>
      <c r="CH475" s="40"/>
      <c r="CI475" s="40"/>
      <c r="CJ475" s="40"/>
      <c r="CK475" s="40"/>
      <c r="CL475" s="40"/>
      <c r="CM475" s="40"/>
      <c r="CN475" s="40"/>
      <c r="CO475" s="40"/>
      <c r="CP475" s="40"/>
      <c r="CQ475" s="40"/>
      <c r="CR475" s="40"/>
      <c r="CS475" s="40"/>
      <c r="CT475" s="40"/>
      <c r="CU475" s="40"/>
      <c r="CV475" s="40"/>
      <c r="CW475" s="40"/>
      <c r="CX475" s="40"/>
      <c r="CY475" s="40"/>
      <c r="CZ475" s="40"/>
      <c r="DA475" s="40"/>
      <c r="DB475" s="40"/>
      <c r="DC475" s="40"/>
      <c r="DD475" s="40"/>
      <c r="DE475" s="40"/>
      <c r="DF475" s="40"/>
      <c r="DG475" s="40"/>
      <c r="DH475" s="40"/>
      <c r="DI475" s="40"/>
      <c r="DJ475" s="40"/>
      <c r="DK475" s="40"/>
      <c r="DL475" s="40"/>
      <c r="DM475" s="40"/>
      <c r="DN475" s="40"/>
      <c r="DO475" s="40"/>
      <c r="DP475" s="40"/>
      <c r="DQ475" s="40"/>
      <c r="DR475" s="40"/>
      <c r="DS475" s="40"/>
      <c r="DT475" s="40"/>
      <c r="DU475" s="40"/>
      <c r="DV475" s="40"/>
      <c r="DW475" s="40"/>
      <c r="DX475" s="40"/>
      <c r="DY475" s="40"/>
      <c r="DZ475" s="40"/>
      <c r="EA475" s="40"/>
      <c r="EB475" s="40"/>
      <c r="EC475" s="40"/>
      <c r="ED475" s="40"/>
      <c r="EE475" s="40"/>
      <c r="EF475" s="40"/>
      <c r="EG475" s="40"/>
      <c r="EH475" s="40"/>
      <c r="EI475" s="40"/>
      <c r="EJ475" s="40"/>
      <c r="EK475" s="40"/>
      <c r="EL475" s="40"/>
      <c r="EM475" s="40"/>
      <c r="EN475" s="40"/>
      <c r="EO475" s="40"/>
      <c r="EP475" s="40"/>
      <c r="EQ475" s="40"/>
      <c r="ER475" s="40"/>
      <c r="ES475" s="40"/>
      <c r="ET475" s="40"/>
      <c r="EU475" s="40"/>
      <c r="EV475" s="40"/>
      <c r="EW475" s="40"/>
      <c r="EX475" s="40"/>
      <c r="EY475" s="40"/>
      <c r="EZ475" s="40"/>
      <c r="FA475" s="40"/>
      <c r="FB475" s="40"/>
      <c r="FC475" s="40"/>
      <c r="FD475" s="40"/>
      <c r="FE475" s="40"/>
      <c r="FF475" s="40"/>
      <c r="FG475" s="40"/>
      <c r="FH475" s="40"/>
      <c r="FI475" s="40"/>
      <c r="FJ475" s="40"/>
      <c r="FK475" s="40"/>
      <c r="FL475" s="40"/>
      <c r="FM475" s="40"/>
      <c r="FN475" s="40"/>
      <c r="FO475" s="40"/>
      <c r="FP475" s="40"/>
      <c r="FQ475" s="40"/>
      <c r="FR475" s="40"/>
      <c r="FS475" s="40"/>
      <c r="FT475" s="40"/>
      <c r="FU475" s="40"/>
      <c r="FV475" s="40"/>
      <c r="FW475" s="40"/>
      <c r="FX475" s="40"/>
      <c r="FY475" s="40"/>
      <c r="FZ475" s="40"/>
      <c r="GA475" s="40"/>
      <c r="GB475" s="40"/>
      <c r="GC475" s="40"/>
      <c r="GD475" s="40"/>
      <c r="GE475" s="40"/>
      <c r="GF475" s="40"/>
      <c r="GG475" s="40"/>
      <c r="GH475" s="40"/>
      <c r="GI475" s="40"/>
      <c r="GJ475" s="40"/>
      <c r="GK475" s="40"/>
      <c r="GL475" s="40"/>
      <c r="GM475" s="40"/>
      <c r="GN475" s="40"/>
    </row>
    <row r="476" spans="1:196">
      <c r="A476" s="430"/>
      <c r="B476" s="430"/>
      <c r="C476" s="430"/>
      <c r="D476" s="430"/>
      <c r="E476" s="430"/>
      <c r="F476" s="430"/>
      <c r="G476" s="180"/>
      <c r="H476" s="46"/>
      <c r="I476" s="53"/>
      <c r="J476" s="53"/>
      <c r="K476" s="193"/>
      <c r="L476" s="193"/>
      <c r="M476" s="193"/>
      <c r="N476" s="193"/>
      <c r="O476" s="193"/>
      <c r="P476" s="193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O476" s="40"/>
      <c r="BP476" s="40"/>
      <c r="BQ476" s="40"/>
      <c r="BR476" s="40"/>
      <c r="BS476" s="40"/>
      <c r="BT476" s="40"/>
      <c r="BU476" s="40"/>
      <c r="BV476" s="40"/>
      <c r="BW476" s="40"/>
      <c r="BX476" s="40"/>
      <c r="BY476" s="40"/>
      <c r="BZ476" s="40"/>
      <c r="CA476" s="40"/>
      <c r="CB476" s="40"/>
      <c r="CC476" s="40"/>
      <c r="CD476" s="40"/>
      <c r="CE476" s="40"/>
      <c r="CF476" s="40"/>
      <c r="CG476" s="40"/>
      <c r="CH476" s="40"/>
      <c r="CI476" s="40"/>
      <c r="CJ476" s="40"/>
      <c r="CK476" s="40"/>
      <c r="CL476" s="40"/>
      <c r="CM476" s="40"/>
      <c r="CN476" s="40"/>
      <c r="CO476" s="40"/>
      <c r="CP476" s="40"/>
      <c r="CQ476" s="40"/>
      <c r="CR476" s="40"/>
      <c r="CS476" s="40"/>
      <c r="CT476" s="40"/>
      <c r="CU476" s="40"/>
      <c r="CV476" s="40"/>
      <c r="CW476" s="40"/>
      <c r="CX476" s="40"/>
      <c r="CY476" s="40"/>
      <c r="CZ476" s="40"/>
      <c r="DA476" s="40"/>
      <c r="DB476" s="40"/>
      <c r="DC476" s="40"/>
      <c r="DD476" s="40"/>
      <c r="DE476" s="40"/>
      <c r="DF476" s="40"/>
      <c r="DG476" s="40"/>
      <c r="DH476" s="40"/>
      <c r="DI476" s="40"/>
      <c r="DJ476" s="40"/>
      <c r="DK476" s="40"/>
      <c r="DL476" s="40"/>
      <c r="DM476" s="40"/>
      <c r="DN476" s="40"/>
      <c r="DO476" s="40"/>
      <c r="DP476" s="40"/>
      <c r="DQ476" s="40"/>
      <c r="DR476" s="40"/>
      <c r="DS476" s="40"/>
      <c r="DT476" s="40"/>
      <c r="DU476" s="40"/>
      <c r="DV476" s="40"/>
      <c r="DW476" s="40"/>
      <c r="DX476" s="40"/>
      <c r="DY476" s="40"/>
      <c r="DZ476" s="40"/>
      <c r="EA476" s="40"/>
      <c r="EB476" s="40"/>
      <c r="EC476" s="40"/>
      <c r="ED476" s="40"/>
      <c r="EE476" s="40"/>
      <c r="EF476" s="40"/>
      <c r="EG476" s="40"/>
      <c r="EH476" s="40"/>
      <c r="EI476" s="40"/>
      <c r="EJ476" s="40"/>
      <c r="EK476" s="40"/>
      <c r="EL476" s="40"/>
      <c r="EM476" s="40"/>
      <c r="EN476" s="40"/>
      <c r="EO476" s="40"/>
      <c r="EP476" s="40"/>
      <c r="EQ476" s="40"/>
      <c r="ER476" s="40"/>
      <c r="ES476" s="40"/>
      <c r="ET476" s="40"/>
      <c r="EU476" s="40"/>
      <c r="EV476" s="40"/>
      <c r="EW476" s="40"/>
      <c r="EX476" s="40"/>
      <c r="EY476" s="40"/>
      <c r="EZ476" s="40"/>
      <c r="FA476" s="40"/>
      <c r="FB476" s="40"/>
      <c r="FC476" s="40"/>
      <c r="FD476" s="40"/>
      <c r="FE476" s="40"/>
      <c r="FF476" s="40"/>
      <c r="FG476" s="40"/>
      <c r="FH476" s="40"/>
      <c r="FI476" s="40"/>
      <c r="FJ476" s="40"/>
      <c r="FK476" s="40"/>
      <c r="FL476" s="40"/>
      <c r="FM476" s="40"/>
      <c r="FN476" s="40"/>
      <c r="FO476" s="40"/>
      <c r="FP476" s="40"/>
      <c r="FQ476" s="40"/>
      <c r="FR476" s="40"/>
      <c r="FS476" s="40"/>
      <c r="FT476" s="40"/>
      <c r="FU476" s="40"/>
      <c r="FV476" s="40"/>
      <c r="FW476" s="40"/>
      <c r="FX476" s="40"/>
      <c r="FY476" s="40"/>
      <c r="FZ476" s="40"/>
      <c r="GA476" s="40"/>
      <c r="GB476" s="40"/>
      <c r="GC476" s="40"/>
      <c r="GD476" s="40"/>
      <c r="GE476" s="40"/>
      <c r="GF476" s="40"/>
      <c r="GG476" s="40"/>
      <c r="GH476" s="40"/>
      <c r="GI476" s="40"/>
      <c r="GJ476" s="40"/>
      <c r="GK476" s="40"/>
      <c r="GL476" s="40"/>
      <c r="GM476" s="40"/>
      <c r="GN476" s="40"/>
    </row>
    <row r="477" spans="1:196">
      <c r="A477" s="430"/>
      <c r="B477" s="430"/>
      <c r="C477" s="430"/>
      <c r="D477" s="430"/>
      <c r="E477" s="430"/>
      <c r="F477" s="430"/>
      <c r="G477" s="180"/>
      <c r="H477" s="46"/>
      <c r="I477" s="53"/>
      <c r="J477" s="53"/>
      <c r="K477" s="193"/>
      <c r="L477" s="193"/>
      <c r="M477" s="193"/>
      <c r="N477" s="193"/>
      <c r="O477" s="193"/>
      <c r="P477" s="193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O477" s="40"/>
      <c r="BP477" s="40"/>
      <c r="BQ477" s="40"/>
      <c r="BR477" s="40"/>
      <c r="BS477" s="40"/>
      <c r="BT477" s="40"/>
      <c r="BU477" s="40"/>
      <c r="BV477" s="40"/>
      <c r="BW477" s="40"/>
      <c r="BX477" s="40"/>
      <c r="BY477" s="40"/>
      <c r="BZ477" s="40"/>
      <c r="CA477" s="40"/>
      <c r="CB477" s="40"/>
      <c r="CC477" s="40"/>
      <c r="CD477" s="40"/>
      <c r="CE477" s="40"/>
      <c r="CF477" s="40"/>
      <c r="CG477" s="40"/>
      <c r="CH477" s="40"/>
      <c r="CI477" s="40"/>
      <c r="CJ477" s="40"/>
      <c r="CK477" s="40"/>
      <c r="CL477" s="40"/>
      <c r="CM477" s="40"/>
      <c r="CN477" s="40"/>
      <c r="CO477" s="40"/>
      <c r="CP477" s="40"/>
      <c r="CQ477" s="40"/>
      <c r="CR477" s="40"/>
      <c r="CS477" s="40"/>
      <c r="CT477" s="40"/>
      <c r="CU477" s="40"/>
      <c r="CV477" s="40"/>
      <c r="CW477" s="40"/>
      <c r="CX477" s="40"/>
      <c r="CY477" s="40"/>
      <c r="CZ477" s="40"/>
      <c r="DA477" s="40"/>
      <c r="DB477" s="40"/>
      <c r="DC477" s="40"/>
      <c r="DD477" s="40"/>
      <c r="DE477" s="40"/>
      <c r="DF477" s="40"/>
      <c r="DG477" s="40"/>
      <c r="DH477" s="40"/>
      <c r="DI477" s="40"/>
      <c r="DJ477" s="40"/>
      <c r="DK477" s="40"/>
      <c r="DL477" s="40"/>
      <c r="DM477" s="40"/>
      <c r="DN477" s="40"/>
      <c r="DO477" s="40"/>
      <c r="DP477" s="40"/>
      <c r="DQ477" s="40"/>
      <c r="DR477" s="40"/>
      <c r="DS477" s="40"/>
      <c r="DT477" s="40"/>
      <c r="DU477" s="40"/>
      <c r="DV477" s="40"/>
      <c r="DW477" s="40"/>
      <c r="DX477" s="40"/>
      <c r="DY477" s="40"/>
      <c r="DZ477" s="40"/>
      <c r="EA477" s="40"/>
      <c r="EB477" s="40"/>
      <c r="EC477" s="40"/>
      <c r="ED477" s="40"/>
      <c r="EE477" s="40"/>
      <c r="EF477" s="40"/>
      <c r="EG477" s="40"/>
      <c r="EH477" s="40"/>
      <c r="EI477" s="40"/>
      <c r="EJ477" s="40"/>
      <c r="EK477" s="40"/>
      <c r="EL477" s="40"/>
      <c r="EM477" s="40"/>
      <c r="EN477" s="40"/>
      <c r="EO477" s="40"/>
      <c r="EP477" s="40"/>
      <c r="EQ477" s="40"/>
      <c r="ER477" s="40"/>
      <c r="ES477" s="40"/>
      <c r="ET477" s="40"/>
      <c r="EU477" s="40"/>
      <c r="EV477" s="40"/>
      <c r="EW477" s="40"/>
      <c r="EX477" s="40"/>
      <c r="EY477" s="40"/>
      <c r="EZ477" s="40"/>
      <c r="FA477" s="40"/>
      <c r="FB477" s="40"/>
      <c r="FC477" s="40"/>
      <c r="FD477" s="40"/>
      <c r="FE477" s="40"/>
      <c r="FF477" s="40"/>
      <c r="FG477" s="40"/>
      <c r="FH477" s="40"/>
      <c r="FI477" s="40"/>
      <c r="FJ477" s="40"/>
      <c r="FK477" s="40"/>
      <c r="FL477" s="40"/>
      <c r="FM477" s="40"/>
      <c r="FN477" s="40"/>
      <c r="FO477" s="40"/>
      <c r="FP477" s="40"/>
      <c r="FQ477" s="40"/>
      <c r="FR477" s="40"/>
      <c r="FS477" s="40"/>
      <c r="FT477" s="40"/>
      <c r="FU477" s="40"/>
      <c r="FV477" s="40"/>
      <c r="FW477" s="40"/>
      <c r="FX477" s="40"/>
      <c r="FY477" s="40"/>
      <c r="FZ477" s="40"/>
      <c r="GA477" s="40"/>
      <c r="GB477" s="40"/>
      <c r="GC477" s="40"/>
      <c r="GD477" s="40"/>
      <c r="GE477" s="40"/>
      <c r="GF477" s="40"/>
      <c r="GG477" s="40"/>
      <c r="GH477" s="40"/>
      <c r="GI477" s="40"/>
      <c r="GJ477" s="40"/>
      <c r="GK477" s="40"/>
      <c r="GL477" s="40"/>
      <c r="GM477" s="40"/>
      <c r="GN477" s="40"/>
    </row>
    <row r="478" spans="1:196">
      <c r="A478" s="430"/>
      <c r="B478" s="430"/>
      <c r="C478" s="430"/>
      <c r="D478" s="430"/>
      <c r="E478" s="430"/>
      <c r="F478" s="430"/>
      <c r="G478" s="180"/>
      <c r="H478" s="46"/>
      <c r="I478" s="53"/>
      <c r="J478" s="53"/>
      <c r="K478" s="193"/>
      <c r="L478" s="193"/>
      <c r="M478" s="193"/>
      <c r="N478" s="193"/>
      <c r="O478" s="193"/>
      <c r="P478" s="193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O478" s="40"/>
      <c r="BP478" s="40"/>
      <c r="BQ478" s="40"/>
      <c r="BR478" s="40"/>
      <c r="BS478" s="40"/>
      <c r="BT478" s="40"/>
      <c r="BU478" s="40"/>
      <c r="BV478" s="40"/>
      <c r="BW478" s="40"/>
      <c r="BX478" s="40"/>
      <c r="BY478" s="40"/>
      <c r="BZ478" s="40"/>
      <c r="CA478" s="40"/>
      <c r="CB478" s="40"/>
      <c r="CC478" s="40"/>
      <c r="CD478" s="40"/>
      <c r="CE478" s="40"/>
      <c r="CF478" s="40"/>
      <c r="CG478" s="40"/>
      <c r="CH478" s="40"/>
      <c r="CI478" s="40"/>
      <c r="CJ478" s="40"/>
      <c r="CK478" s="40"/>
      <c r="CL478" s="40"/>
      <c r="CM478" s="40"/>
      <c r="CN478" s="40"/>
      <c r="CO478" s="40"/>
      <c r="CP478" s="40"/>
      <c r="CQ478" s="40"/>
      <c r="CR478" s="40"/>
      <c r="CS478" s="40"/>
      <c r="CT478" s="40"/>
      <c r="CU478" s="40"/>
      <c r="CV478" s="40"/>
      <c r="CW478" s="40"/>
      <c r="CX478" s="40"/>
      <c r="CY478" s="40"/>
      <c r="CZ478" s="40"/>
      <c r="DA478" s="40"/>
      <c r="DB478" s="40"/>
      <c r="DC478" s="40"/>
      <c r="DD478" s="40"/>
      <c r="DE478" s="40"/>
      <c r="DF478" s="40"/>
      <c r="DG478" s="40"/>
      <c r="DH478" s="40"/>
      <c r="DI478" s="40"/>
      <c r="DJ478" s="40"/>
      <c r="DK478" s="40"/>
      <c r="DL478" s="40"/>
      <c r="DM478" s="40"/>
      <c r="DN478" s="40"/>
      <c r="DO478" s="40"/>
      <c r="DP478" s="40"/>
      <c r="DQ478" s="40"/>
      <c r="DR478" s="40"/>
      <c r="DS478" s="40"/>
      <c r="DT478" s="40"/>
      <c r="DU478" s="40"/>
      <c r="DV478" s="40"/>
      <c r="DW478" s="40"/>
      <c r="DX478" s="40"/>
      <c r="DY478" s="40"/>
      <c r="DZ478" s="40"/>
      <c r="EA478" s="40"/>
      <c r="EB478" s="40"/>
      <c r="EC478" s="40"/>
      <c r="ED478" s="40"/>
      <c r="EE478" s="40"/>
      <c r="EF478" s="40"/>
      <c r="EG478" s="40"/>
      <c r="EH478" s="40"/>
      <c r="EI478" s="40"/>
      <c r="EJ478" s="40"/>
      <c r="EK478" s="40"/>
      <c r="EL478" s="40"/>
      <c r="EM478" s="40"/>
      <c r="EN478" s="40"/>
      <c r="EO478" s="40"/>
      <c r="EP478" s="40"/>
      <c r="EQ478" s="40"/>
      <c r="ER478" s="40"/>
      <c r="ES478" s="40"/>
      <c r="ET478" s="40"/>
      <c r="EU478" s="40"/>
      <c r="EV478" s="40"/>
      <c r="EW478" s="40"/>
      <c r="EX478" s="40"/>
      <c r="EY478" s="40"/>
      <c r="EZ478" s="40"/>
      <c r="FA478" s="40"/>
      <c r="FB478" s="40"/>
      <c r="FC478" s="40"/>
      <c r="FD478" s="40"/>
      <c r="FE478" s="40"/>
      <c r="FF478" s="40"/>
      <c r="FG478" s="40"/>
      <c r="FH478" s="40"/>
      <c r="FI478" s="40"/>
      <c r="FJ478" s="40"/>
      <c r="FK478" s="40"/>
      <c r="FL478" s="40"/>
      <c r="FM478" s="40"/>
      <c r="FN478" s="40"/>
      <c r="FO478" s="40"/>
      <c r="FP478" s="40"/>
      <c r="FQ478" s="40"/>
      <c r="FR478" s="40"/>
      <c r="FS478" s="40"/>
      <c r="FT478" s="40"/>
      <c r="FU478" s="40"/>
      <c r="FV478" s="40"/>
      <c r="FW478" s="40"/>
      <c r="FX478" s="40"/>
      <c r="FY478" s="40"/>
      <c r="FZ478" s="40"/>
      <c r="GA478" s="40"/>
      <c r="GB478" s="40"/>
      <c r="GC478" s="40"/>
      <c r="GD478" s="40"/>
      <c r="GE478" s="40"/>
      <c r="GF478" s="40"/>
      <c r="GG478" s="40"/>
      <c r="GH478" s="40"/>
      <c r="GI478" s="40"/>
      <c r="GJ478" s="40"/>
      <c r="GK478" s="40"/>
      <c r="GL478" s="40"/>
      <c r="GM478" s="40"/>
      <c r="GN478" s="40"/>
    </row>
    <row r="479" spans="1:196">
      <c r="A479" s="430"/>
      <c r="B479" s="430"/>
      <c r="C479" s="430"/>
      <c r="D479" s="430"/>
      <c r="E479" s="430"/>
      <c r="F479" s="430"/>
      <c r="G479" s="180"/>
      <c r="H479" s="46"/>
      <c r="I479" s="53"/>
      <c r="J479" s="53"/>
      <c r="K479" s="193"/>
      <c r="L479" s="193"/>
      <c r="M479" s="193"/>
      <c r="N479" s="193"/>
      <c r="O479" s="193"/>
      <c r="P479" s="193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O479" s="40"/>
      <c r="BP479" s="40"/>
      <c r="BQ479" s="40"/>
      <c r="BR479" s="40"/>
      <c r="BS479" s="40"/>
      <c r="BT479" s="40"/>
      <c r="BU479" s="40"/>
      <c r="BV479" s="40"/>
      <c r="BW479" s="40"/>
      <c r="BX479" s="40"/>
      <c r="BY479" s="40"/>
      <c r="BZ479" s="40"/>
      <c r="CA479" s="40"/>
      <c r="CB479" s="40"/>
      <c r="CC479" s="40"/>
      <c r="CD479" s="40"/>
      <c r="CE479" s="40"/>
      <c r="CF479" s="40"/>
      <c r="CG479" s="40"/>
      <c r="CH479" s="40"/>
      <c r="CI479" s="40"/>
      <c r="CJ479" s="40"/>
      <c r="CK479" s="40"/>
      <c r="CL479" s="40"/>
      <c r="CM479" s="40"/>
      <c r="CN479" s="40"/>
      <c r="CO479" s="40"/>
      <c r="CP479" s="40"/>
      <c r="CQ479" s="40"/>
      <c r="CR479" s="40"/>
      <c r="CS479" s="40"/>
      <c r="CT479" s="40"/>
      <c r="CU479" s="40"/>
      <c r="CV479" s="40"/>
      <c r="CW479" s="40"/>
      <c r="CX479" s="40"/>
      <c r="CY479" s="40"/>
      <c r="CZ479" s="40"/>
      <c r="DA479" s="40"/>
      <c r="DB479" s="40"/>
      <c r="DC479" s="40"/>
      <c r="DD479" s="40"/>
      <c r="DE479" s="40"/>
      <c r="DF479" s="40"/>
      <c r="DG479" s="40"/>
      <c r="DH479" s="40"/>
      <c r="DI479" s="40"/>
      <c r="DJ479" s="40"/>
      <c r="DK479" s="40"/>
      <c r="DL479" s="40"/>
      <c r="DM479" s="40"/>
      <c r="DN479" s="40"/>
      <c r="DO479" s="40"/>
      <c r="DP479" s="40"/>
      <c r="DQ479" s="40"/>
      <c r="DR479" s="40"/>
      <c r="DS479" s="40"/>
      <c r="DT479" s="40"/>
      <c r="DU479" s="40"/>
      <c r="DV479" s="40"/>
      <c r="DW479" s="40"/>
      <c r="DX479" s="40"/>
      <c r="DY479" s="40"/>
      <c r="DZ479" s="40"/>
      <c r="EA479" s="40"/>
      <c r="EB479" s="40"/>
      <c r="EC479" s="40"/>
      <c r="ED479" s="40"/>
      <c r="EE479" s="40"/>
      <c r="EF479" s="40"/>
      <c r="EG479" s="40"/>
      <c r="EH479" s="40"/>
      <c r="EI479" s="40"/>
      <c r="EJ479" s="40"/>
      <c r="EK479" s="40"/>
      <c r="EL479" s="40"/>
      <c r="EM479" s="40"/>
      <c r="EN479" s="40"/>
      <c r="EO479" s="40"/>
      <c r="EP479" s="40"/>
      <c r="EQ479" s="40"/>
      <c r="ER479" s="40"/>
      <c r="ES479" s="40"/>
      <c r="ET479" s="40"/>
      <c r="EU479" s="40"/>
      <c r="EV479" s="40"/>
      <c r="EW479" s="40"/>
      <c r="EX479" s="40"/>
      <c r="EY479" s="40"/>
      <c r="EZ479" s="40"/>
      <c r="FA479" s="40"/>
      <c r="FB479" s="40"/>
      <c r="FC479" s="40"/>
      <c r="FD479" s="40"/>
      <c r="FE479" s="40"/>
      <c r="FF479" s="40"/>
      <c r="FG479" s="40"/>
      <c r="FH479" s="40"/>
      <c r="FI479" s="40"/>
      <c r="FJ479" s="40"/>
      <c r="FK479" s="40"/>
      <c r="FL479" s="40"/>
      <c r="FM479" s="40"/>
      <c r="FN479" s="40"/>
      <c r="FO479" s="40"/>
      <c r="FP479" s="40"/>
      <c r="FQ479" s="40"/>
      <c r="FR479" s="40"/>
      <c r="FS479" s="40"/>
      <c r="FT479" s="40"/>
      <c r="FU479" s="40"/>
      <c r="FV479" s="40"/>
      <c r="FW479" s="40"/>
      <c r="FX479" s="40"/>
      <c r="FY479" s="40"/>
      <c r="FZ479" s="40"/>
      <c r="GA479" s="40"/>
      <c r="GB479" s="40"/>
      <c r="GC479" s="40"/>
      <c r="GD479" s="40"/>
      <c r="GE479" s="40"/>
      <c r="GF479" s="40"/>
      <c r="GG479" s="40"/>
      <c r="GH479" s="40"/>
      <c r="GI479" s="40"/>
      <c r="GJ479" s="40"/>
      <c r="GK479" s="40"/>
      <c r="GL479" s="40"/>
      <c r="GM479" s="40"/>
      <c r="GN479" s="40"/>
    </row>
    <row r="480" spans="1:196">
      <c r="A480" s="430"/>
      <c r="B480" s="430"/>
      <c r="C480" s="430"/>
      <c r="D480" s="430"/>
      <c r="E480" s="430"/>
      <c r="F480" s="430"/>
      <c r="G480" s="180"/>
      <c r="H480" s="46"/>
      <c r="I480" s="53"/>
      <c r="J480" s="53"/>
      <c r="K480" s="193"/>
      <c r="L480" s="193"/>
      <c r="M480" s="193"/>
      <c r="N480" s="193"/>
      <c r="O480" s="193"/>
      <c r="P480" s="193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O480" s="40"/>
      <c r="BP480" s="40"/>
      <c r="BQ480" s="40"/>
      <c r="BR480" s="40"/>
      <c r="BS480" s="40"/>
      <c r="BT480" s="40"/>
      <c r="BU480" s="40"/>
      <c r="BV480" s="40"/>
      <c r="BW480" s="40"/>
      <c r="BX480" s="40"/>
      <c r="BY480" s="40"/>
      <c r="BZ480" s="40"/>
      <c r="CA480" s="40"/>
      <c r="CB480" s="40"/>
      <c r="CC480" s="40"/>
      <c r="CD480" s="40"/>
      <c r="CE480" s="40"/>
      <c r="CF480" s="40"/>
      <c r="CG480" s="40"/>
      <c r="CH480" s="40"/>
      <c r="CI480" s="40"/>
      <c r="CJ480" s="40"/>
      <c r="CK480" s="40"/>
      <c r="CL480" s="40"/>
      <c r="CM480" s="40"/>
      <c r="CN480" s="40"/>
      <c r="CO480" s="40"/>
      <c r="CP480" s="40"/>
      <c r="CQ480" s="40"/>
      <c r="CR480" s="40"/>
      <c r="CS480" s="40"/>
      <c r="CT480" s="40"/>
      <c r="CU480" s="40"/>
      <c r="CV480" s="40"/>
      <c r="CW480" s="40"/>
      <c r="CX480" s="40"/>
      <c r="CY480" s="40"/>
      <c r="CZ480" s="40"/>
      <c r="DA480" s="40"/>
      <c r="DB480" s="40"/>
      <c r="DC480" s="40"/>
      <c r="DD480" s="40"/>
      <c r="DE480" s="40"/>
      <c r="DF480" s="40"/>
      <c r="DG480" s="40"/>
      <c r="DH480" s="40"/>
      <c r="DI480" s="40"/>
      <c r="DJ480" s="40"/>
      <c r="DK480" s="40"/>
      <c r="DL480" s="40"/>
      <c r="DM480" s="40"/>
      <c r="DN480" s="40"/>
      <c r="DO480" s="40"/>
      <c r="DP480" s="40"/>
      <c r="DQ480" s="40"/>
      <c r="DR480" s="40"/>
      <c r="DS480" s="40"/>
      <c r="DT480" s="40"/>
      <c r="DU480" s="40"/>
      <c r="DV480" s="40"/>
      <c r="DW480" s="40"/>
      <c r="DX480" s="40"/>
      <c r="DY480" s="40"/>
      <c r="DZ480" s="40"/>
      <c r="EA480" s="40"/>
      <c r="EB480" s="40"/>
      <c r="EC480" s="40"/>
      <c r="ED480" s="40"/>
      <c r="EE480" s="40"/>
      <c r="EF480" s="40"/>
      <c r="EG480" s="40"/>
      <c r="EH480" s="40"/>
      <c r="EI480" s="40"/>
      <c r="EJ480" s="40"/>
      <c r="EK480" s="40"/>
      <c r="EL480" s="40"/>
      <c r="EM480" s="40"/>
      <c r="EN480" s="40"/>
      <c r="EO480" s="40"/>
      <c r="EP480" s="40"/>
      <c r="EQ480" s="40"/>
      <c r="ER480" s="40"/>
      <c r="ES480" s="40"/>
      <c r="ET480" s="40"/>
      <c r="EU480" s="40"/>
      <c r="EV480" s="40"/>
      <c r="EW480" s="40"/>
      <c r="EX480" s="40"/>
      <c r="EY480" s="40"/>
      <c r="EZ480" s="40"/>
      <c r="FA480" s="40"/>
      <c r="FB480" s="40"/>
      <c r="FC480" s="40"/>
      <c r="FD480" s="40"/>
      <c r="FE480" s="40"/>
      <c r="FF480" s="40"/>
      <c r="FG480" s="40"/>
      <c r="FH480" s="40"/>
      <c r="FI480" s="40"/>
      <c r="FJ480" s="40"/>
      <c r="FK480" s="40"/>
      <c r="FL480" s="40"/>
      <c r="FM480" s="40"/>
      <c r="FN480" s="40"/>
      <c r="FO480" s="40"/>
      <c r="FP480" s="40"/>
      <c r="FQ480" s="40"/>
      <c r="FR480" s="40"/>
      <c r="FS480" s="40"/>
      <c r="FT480" s="40"/>
      <c r="FU480" s="40"/>
      <c r="FV480" s="40"/>
      <c r="FW480" s="40"/>
      <c r="FX480" s="40"/>
      <c r="FY480" s="40"/>
      <c r="FZ480" s="40"/>
      <c r="GA480" s="40"/>
      <c r="GB480" s="40"/>
      <c r="GC480" s="40"/>
      <c r="GD480" s="40"/>
      <c r="GE480" s="40"/>
      <c r="GF480" s="40"/>
      <c r="GG480" s="40"/>
      <c r="GH480" s="40"/>
      <c r="GI480" s="40"/>
      <c r="GJ480" s="40"/>
      <c r="GK480" s="40"/>
      <c r="GL480" s="40"/>
      <c r="GM480" s="40"/>
      <c r="GN480" s="40"/>
    </row>
    <row r="481" spans="1:196">
      <c r="A481" s="430"/>
      <c r="B481" s="430"/>
      <c r="C481" s="430"/>
      <c r="D481" s="430"/>
      <c r="E481" s="430"/>
      <c r="F481" s="430"/>
      <c r="G481" s="180"/>
      <c r="H481" s="46"/>
      <c r="I481" s="53"/>
      <c r="J481" s="53"/>
      <c r="K481" s="193"/>
      <c r="L481" s="193"/>
      <c r="M481" s="193"/>
      <c r="N481" s="193"/>
      <c r="O481" s="193"/>
      <c r="P481" s="193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O481" s="40"/>
      <c r="BP481" s="40"/>
      <c r="BQ481" s="40"/>
      <c r="BR481" s="40"/>
      <c r="BS481" s="40"/>
      <c r="BT481" s="40"/>
      <c r="BU481" s="40"/>
      <c r="BV481" s="40"/>
      <c r="BW481" s="40"/>
      <c r="BX481" s="40"/>
      <c r="BY481" s="40"/>
      <c r="BZ481" s="40"/>
      <c r="CA481" s="40"/>
      <c r="CB481" s="40"/>
      <c r="CC481" s="40"/>
      <c r="CD481" s="40"/>
      <c r="CE481" s="40"/>
      <c r="CF481" s="40"/>
      <c r="CG481" s="40"/>
      <c r="CH481" s="40"/>
      <c r="CI481" s="40"/>
      <c r="CJ481" s="40"/>
      <c r="CK481" s="40"/>
      <c r="CL481" s="40"/>
      <c r="CM481" s="40"/>
      <c r="CN481" s="40"/>
      <c r="CO481" s="40"/>
      <c r="CP481" s="40"/>
      <c r="CQ481" s="40"/>
      <c r="CR481" s="40"/>
      <c r="CS481" s="40"/>
      <c r="CT481" s="40"/>
      <c r="CU481" s="40"/>
      <c r="CV481" s="40"/>
      <c r="CW481" s="40"/>
      <c r="CX481" s="40"/>
      <c r="CY481" s="40"/>
      <c r="CZ481" s="40"/>
      <c r="DA481" s="40"/>
      <c r="DB481" s="40"/>
      <c r="DC481" s="40"/>
      <c r="DD481" s="40"/>
      <c r="DE481" s="40"/>
      <c r="DF481" s="40"/>
      <c r="DG481" s="40"/>
      <c r="DH481" s="40"/>
      <c r="DI481" s="40"/>
      <c r="DJ481" s="40"/>
      <c r="DK481" s="40"/>
      <c r="DL481" s="40"/>
      <c r="DM481" s="40"/>
      <c r="DN481" s="40"/>
      <c r="DO481" s="40"/>
      <c r="DP481" s="40"/>
      <c r="DQ481" s="40"/>
      <c r="DR481" s="40"/>
      <c r="DS481" s="40"/>
      <c r="DT481" s="40"/>
      <c r="DU481" s="40"/>
      <c r="DV481" s="40"/>
      <c r="DW481" s="40"/>
      <c r="DX481" s="40"/>
      <c r="DY481" s="40"/>
      <c r="DZ481" s="40"/>
      <c r="EA481" s="40"/>
      <c r="EB481" s="40"/>
      <c r="EC481" s="40"/>
      <c r="ED481" s="40"/>
      <c r="EE481" s="40"/>
      <c r="EF481" s="40"/>
      <c r="EG481" s="40"/>
      <c r="EH481" s="40"/>
      <c r="EI481" s="40"/>
      <c r="EJ481" s="40"/>
      <c r="EK481" s="40"/>
      <c r="EL481" s="40"/>
      <c r="EM481" s="40"/>
      <c r="EN481" s="40"/>
      <c r="EO481" s="40"/>
      <c r="EP481" s="40"/>
      <c r="EQ481" s="40"/>
      <c r="ER481" s="40"/>
      <c r="ES481" s="40"/>
      <c r="ET481" s="40"/>
      <c r="EU481" s="40"/>
      <c r="EV481" s="40"/>
      <c r="EW481" s="40"/>
      <c r="EX481" s="40"/>
      <c r="EY481" s="40"/>
      <c r="EZ481" s="40"/>
      <c r="FA481" s="40"/>
      <c r="FB481" s="40"/>
      <c r="FC481" s="40"/>
      <c r="FD481" s="40"/>
      <c r="FE481" s="40"/>
      <c r="FF481" s="40"/>
      <c r="FG481" s="40"/>
      <c r="FH481" s="40"/>
      <c r="FI481" s="40"/>
      <c r="FJ481" s="40"/>
      <c r="FK481" s="40"/>
      <c r="FL481" s="40"/>
      <c r="FM481" s="40"/>
      <c r="FN481" s="40"/>
      <c r="FO481" s="40"/>
      <c r="FP481" s="40"/>
      <c r="FQ481" s="40"/>
      <c r="FR481" s="40"/>
      <c r="FS481" s="40"/>
      <c r="FT481" s="40"/>
      <c r="FU481" s="40"/>
      <c r="FV481" s="40"/>
      <c r="FW481" s="40"/>
      <c r="FX481" s="40"/>
      <c r="FY481" s="40"/>
      <c r="FZ481" s="40"/>
      <c r="GA481" s="40"/>
      <c r="GB481" s="40"/>
      <c r="GC481" s="40"/>
      <c r="GD481" s="40"/>
      <c r="GE481" s="40"/>
      <c r="GF481" s="40"/>
      <c r="GG481" s="40"/>
      <c r="GH481" s="40"/>
      <c r="GI481" s="40"/>
      <c r="GJ481" s="40"/>
      <c r="GK481" s="40"/>
      <c r="GL481" s="40"/>
      <c r="GM481" s="40"/>
      <c r="GN481" s="40"/>
    </row>
    <row r="482" spans="1:196">
      <c r="A482" s="430"/>
      <c r="B482" s="430"/>
      <c r="C482" s="430"/>
      <c r="D482" s="430"/>
      <c r="E482" s="430"/>
      <c r="F482" s="430"/>
      <c r="G482" s="180"/>
      <c r="H482" s="46"/>
      <c r="I482" s="53"/>
      <c r="J482" s="53"/>
      <c r="K482" s="193"/>
      <c r="L482" s="193"/>
      <c r="M482" s="193"/>
      <c r="N482" s="193"/>
      <c r="O482" s="193"/>
      <c r="P482" s="193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O482" s="40"/>
      <c r="BP482" s="40"/>
      <c r="BQ482" s="40"/>
      <c r="BR482" s="40"/>
      <c r="BS482" s="40"/>
      <c r="BT482" s="40"/>
      <c r="BU482" s="40"/>
      <c r="BV482" s="40"/>
      <c r="BW482" s="40"/>
      <c r="BX482" s="40"/>
      <c r="BY482" s="40"/>
      <c r="BZ482" s="40"/>
      <c r="CA482" s="40"/>
      <c r="CB482" s="40"/>
      <c r="CC482" s="40"/>
      <c r="CD482" s="40"/>
      <c r="CE482" s="40"/>
      <c r="CF482" s="40"/>
      <c r="CG482" s="40"/>
      <c r="CH482" s="40"/>
      <c r="CI482" s="40"/>
      <c r="CJ482" s="40"/>
      <c r="CK482" s="40"/>
      <c r="CL482" s="40"/>
      <c r="CM482" s="40"/>
      <c r="CN482" s="40"/>
      <c r="CO482" s="40"/>
      <c r="CP482" s="40"/>
      <c r="CQ482" s="40"/>
      <c r="CR482" s="40"/>
      <c r="CS482" s="40"/>
      <c r="CT482" s="40"/>
      <c r="CU482" s="40"/>
      <c r="CV482" s="40"/>
      <c r="CW482" s="40"/>
      <c r="CX482" s="40"/>
      <c r="CY482" s="40"/>
      <c r="CZ482" s="40"/>
      <c r="DA482" s="40"/>
      <c r="DB482" s="40"/>
      <c r="DC482" s="40"/>
      <c r="DD482" s="40"/>
      <c r="DE482" s="40"/>
      <c r="DF482" s="40"/>
      <c r="DG482" s="40"/>
      <c r="DH482" s="40"/>
      <c r="DI482" s="40"/>
      <c r="DJ482" s="40"/>
      <c r="DK482" s="40"/>
      <c r="DL482" s="40"/>
      <c r="DM482" s="40"/>
      <c r="DN482" s="40"/>
      <c r="DO482" s="40"/>
      <c r="DP482" s="40"/>
      <c r="DQ482" s="40"/>
      <c r="DR482" s="40"/>
      <c r="DS482" s="40"/>
      <c r="DT482" s="40"/>
      <c r="DU482" s="40"/>
      <c r="DV482" s="40"/>
      <c r="DW482" s="40"/>
      <c r="DX482" s="40"/>
      <c r="DY482" s="40"/>
      <c r="DZ482" s="40"/>
      <c r="EA482" s="40"/>
      <c r="EB482" s="40"/>
      <c r="EC482" s="40"/>
      <c r="ED482" s="40"/>
      <c r="EE482" s="40"/>
      <c r="EF482" s="40"/>
      <c r="EG482" s="40"/>
      <c r="EH482" s="40"/>
      <c r="EI482" s="40"/>
      <c r="EJ482" s="40"/>
      <c r="EK482" s="40"/>
      <c r="EL482" s="40"/>
      <c r="EM482" s="40"/>
      <c r="EN482" s="40"/>
      <c r="EO482" s="40"/>
      <c r="EP482" s="40"/>
      <c r="EQ482" s="40"/>
      <c r="ER482" s="40"/>
      <c r="ES482" s="40"/>
      <c r="ET482" s="40"/>
      <c r="EU482" s="40"/>
      <c r="EV482" s="40"/>
      <c r="EW482" s="40"/>
      <c r="EX482" s="40"/>
      <c r="EY482" s="40"/>
      <c r="EZ482" s="40"/>
      <c r="FA482" s="40"/>
      <c r="FB482" s="40"/>
      <c r="FC482" s="40"/>
      <c r="FD482" s="40"/>
      <c r="FE482" s="40"/>
      <c r="FF482" s="40"/>
      <c r="FG482" s="40"/>
      <c r="FH482" s="40"/>
      <c r="FI482" s="40"/>
      <c r="FJ482" s="40"/>
      <c r="FK482" s="40"/>
      <c r="FL482" s="40"/>
      <c r="FM482" s="40"/>
      <c r="FN482" s="40"/>
      <c r="FO482" s="40"/>
      <c r="FP482" s="40"/>
      <c r="FQ482" s="40"/>
      <c r="FR482" s="40"/>
      <c r="FS482" s="40"/>
      <c r="FT482" s="40"/>
      <c r="FU482" s="40"/>
      <c r="FV482" s="40"/>
      <c r="FW482" s="40"/>
      <c r="FX482" s="40"/>
      <c r="FY482" s="40"/>
      <c r="FZ482" s="40"/>
      <c r="GA482" s="40"/>
      <c r="GB482" s="40"/>
      <c r="GC482" s="40"/>
      <c r="GD482" s="40"/>
      <c r="GE482" s="40"/>
      <c r="GF482" s="40"/>
      <c r="GG482" s="40"/>
      <c r="GH482" s="40"/>
      <c r="GI482" s="40"/>
      <c r="GJ482" s="40"/>
      <c r="GK482" s="40"/>
      <c r="GL482" s="40"/>
      <c r="GM482" s="40"/>
      <c r="GN482" s="40"/>
    </row>
    <row r="483" spans="1:196">
      <c r="A483" s="430"/>
      <c r="B483" s="430"/>
      <c r="C483" s="430"/>
      <c r="D483" s="430"/>
      <c r="E483" s="430"/>
      <c r="F483" s="430"/>
      <c r="G483" s="180"/>
      <c r="H483" s="46"/>
      <c r="I483" s="53"/>
      <c r="J483" s="53"/>
      <c r="K483" s="193"/>
      <c r="L483" s="193"/>
      <c r="M483" s="193"/>
      <c r="N483" s="193"/>
      <c r="O483" s="193"/>
      <c r="P483" s="193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O483" s="40"/>
      <c r="BP483" s="40"/>
      <c r="BQ483" s="40"/>
      <c r="BR483" s="40"/>
      <c r="BS483" s="40"/>
      <c r="BT483" s="40"/>
      <c r="BU483" s="40"/>
      <c r="BV483" s="40"/>
      <c r="BW483" s="40"/>
      <c r="BX483" s="40"/>
      <c r="BY483" s="40"/>
      <c r="BZ483" s="40"/>
      <c r="CA483" s="40"/>
      <c r="CB483" s="40"/>
      <c r="CC483" s="40"/>
      <c r="CD483" s="40"/>
      <c r="CE483" s="40"/>
      <c r="CF483" s="40"/>
      <c r="CG483" s="40"/>
      <c r="CH483" s="40"/>
      <c r="CI483" s="40"/>
      <c r="CJ483" s="40"/>
      <c r="CK483" s="40"/>
      <c r="CL483" s="40"/>
      <c r="CM483" s="40"/>
      <c r="CN483" s="40"/>
      <c r="CO483" s="40"/>
      <c r="CP483" s="40"/>
      <c r="CQ483" s="40"/>
      <c r="CR483" s="40"/>
      <c r="CS483" s="40"/>
      <c r="CT483" s="40"/>
      <c r="CU483" s="40"/>
      <c r="CV483" s="40"/>
      <c r="CW483" s="40"/>
      <c r="CX483" s="40"/>
      <c r="CY483" s="40"/>
      <c r="CZ483" s="40"/>
      <c r="DA483" s="40"/>
      <c r="DB483" s="40"/>
      <c r="DC483" s="40"/>
      <c r="DD483" s="40"/>
      <c r="DE483" s="40"/>
      <c r="DF483" s="40"/>
      <c r="DG483" s="40"/>
      <c r="DH483" s="40"/>
      <c r="DI483" s="40"/>
      <c r="DJ483" s="40"/>
      <c r="DK483" s="40"/>
      <c r="DL483" s="40"/>
      <c r="DM483" s="40"/>
      <c r="DN483" s="40"/>
      <c r="DO483" s="40"/>
      <c r="DP483" s="40"/>
      <c r="DQ483" s="40"/>
      <c r="DR483" s="40"/>
      <c r="DS483" s="40"/>
      <c r="DT483" s="40"/>
      <c r="DU483" s="40"/>
      <c r="DV483" s="40"/>
      <c r="DW483" s="40"/>
      <c r="DX483" s="40"/>
      <c r="DY483" s="40"/>
      <c r="DZ483" s="40"/>
      <c r="EA483" s="40"/>
      <c r="EB483" s="40"/>
      <c r="EC483" s="40"/>
      <c r="ED483" s="40"/>
      <c r="EE483" s="40"/>
      <c r="EF483" s="40"/>
      <c r="EG483" s="40"/>
      <c r="EH483" s="40"/>
      <c r="EI483" s="40"/>
      <c r="EJ483" s="40"/>
      <c r="EK483" s="40"/>
      <c r="EL483" s="40"/>
      <c r="EM483" s="40"/>
      <c r="EN483" s="40"/>
      <c r="EO483" s="40"/>
      <c r="EP483" s="40"/>
      <c r="EQ483" s="40"/>
      <c r="ER483" s="40"/>
      <c r="ES483" s="40"/>
      <c r="ET483" s="40"/>
      <c r="EU483" s="40"/>
      <c r="EV483" s="40"/>
      <c r="EW483" s="40"/>
      <c r="EX483" s="40"/>
      <c r="EY483" s="40"/>
      <c r="EZ483" s="40"/>
      <c r="FA483" s="40"/>
      <c r="FB483" s="40"/>
      <c r="FC483" s="40"/>
      <c r="FD483" s="40"/>
      <c r="FE483" s="40"/>
      <c r="FF483" s="40"/>
      <c r="FG483" s="40"/>
      <c r="FH483" s="40"/>
      <c r="FI483" s="40"/>
      <c r="FJ483" s="40"/>
      <c r="FK483" s="40"/>
      <c r="FL483" s="40"/>
      <c r="FM483" s="40"/>
      <c r="FN483" s="40"/>
      <c r="FO483" s="40"/>
      <c r="FP483" s="40"/>
      <c r="FQ483" s="40"/>
      <c r="FR483" s="40"/>
      <c r="FS483" s="40"/>
      <c r="FT483" s="40"/>
      <c r="FU483" s="40"/>
      <c r="FV483" s="40"/>
      <c r="FW483" s="40"/>
      <c r="FX483" s="40"/>
      <c r="FY483" s="40"/>
      <c r="FZ483" s="40"/>
      <c r="GA483" s="40"/>
      <c r="GB483" s="40"/>
      <c r="GC483" s="40"/>
      <c r="GD483" s="40"/>
      <c r="GE483" s="40"/>
      <c r="GF483" s="40"/>
      <c r="GG483" s="40"/>
      <c r="GH483" s="40"/>
      <c r="GI483" s="40"/>
      <c r="GJ483" s="40"/>
      <c r="GK483" s="40"/>
      <c r="GL483" s="40"/>
      <c r="GM483" s="40"/>
      <c r="GN483" s="40"/>
    </row>
    <row r="484" spans="1:196">
      <c r="A484" s="430"/>
      <c r="B484" s="430"/>
      <c r="C484" s="430"/>
      <c r="D484" s="430"/>
      <c r="E484" s="430"/>
      <c r="F484" s="430"/>
      <c r="G484" s="180"/>
      <c r="H484" s="46"/>
      <c r="I484" s="53"/>
      <c r="J484" s="53"/>
      <c r="K484" s="193"/>
      <c r="L484" s="193"/>
      <c r="M484" s="193"/>
      <c r="N484" s="193"/>
      <c r="O484" s="193"/>
      <c r="P484" s="193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O484" s="40"/>
      <c r="BP484" s="40"/>
      <c r="BQ484" s="40"/>
      <c r="BR484" s="40"/>
      <c r="BS484" s="40"/>
      <c r="BT484" s="40"/>
      <c r="BU484" s="40"/>
      <c r="BV484" s="40"/>
      <c r="BW484" s="40"/>
      <c r="BX484" s="40"/>
      <c r="BY484" s="40"/>
      <c r="BZ484" s="40"/>
      <c r="CA484" s="40"/>
      <c r="CB484" s="40"/>
      <c r="CC484" s="40"/>
      <c r="CD484" s="40"/>
      <c r="CE484" s="40"/>
      <c r="CF484" s="40"/>
      <c r="CG484" s="40"/>
      <c r="CH484" s="40"/>
      <c r="CI484" s="40"/>
      <c r="CJ484" s="40"/>
      <c r="CK484" s="40"/>
      <c r="CL484" s="40"/>
      <c r="CM484" s="40"/>
      <c r="CN484" s="40"/>
      <c r="CO484" s="40"/>
      <c r="CP484" s="40"/>
      <c r="CQ484" s="40"/>
      <c r="CR484" s="40"/>
      <c r="CS484" s="40"/>
      <c r="CT484" s="40"/>
      <c r="CU484" s="40"/>
      <c r="CV484" s="40"/>
      <c r="CW484" s="40"/>
      <c r="CX484" s="40"/>
      <c r="CY484" s="40"/>
      <c r="CZ484" s="40"/>
      <c r="DA484" s="40"/>
      <c r="DB484" s="40"/>
      <c r="DC484" s="40"/>
      <c r="DD484" s="40"/>
      <c r="DE484" s="40"/>
      <c r="DF484" s="40"/>
      <c r="DG484" s="40"/>
      <c r="DH484" s="40"/>
      <c r="DI484" s="40"/>
      <c r="DJ484" s="40"/>
      <c r="DK484" s="40"/>
      <c r="DL484" s="40"/>
      <c r="DM484" s="40"/>
      <c r="DN484" s="40"/>
      <c r="DO484" s="40"/>
      <c r="DP484" s="40"/>
      <c r="DQ484" s="40"/>
      <c r="DR484" s="40"/>
      <c r="DS484" s="40"/>
      <c r="DT484" s="40"/>
      <c r="DU484" s="40"/>
      <c r="DV484" s="40"/>
      <c r="DW484" s="40"/>
      <c r="DX484" s="40"/>
      <c r="DY484" s="40"/>
      <c r="DZ484" s="40"/>
      <c r="EA484" s="40"/>
      <c r="EB484" s="40"/>
      <c r="EC484" s="40"/>
      <c r="ED484" s="40"/>
      <c r="EE484" s="40"/>
      <c r="EF484" s="40"/>
      <c r="EG484" s="40"/>
      <c r="EH484" s="40"/>
      <c r="EI484" s="40"/>
      <c r="EJ484" s="40"/>
      <c r="EK484" s="40"/>
      <c r="EL484" s="40"/>
      <c r="EM484" s="40"/>
      <c r="EN484" s="40"/>
      <c r="EO484" s="40"/>
      <c r="EP484" s="40"/>
      <c r="EQ484" s="40"/>
      <c r="ER484" s="40"/>
      <c r="ES484" s="40"/>
      <c r="ET484" s="40"/>
      <c r="EU484" s="40"/>
      <c r="EV484" s="40"/>
      <c r="EW484" s="40"/>
      <c r="EX484" s="40"/>
      <c r="EY484" s="40"/>
      <c r="EZ484" s="40"/>
      <c r="FA484" s="40"/>
      <c r="FB484" s="40"/>
      <c r="FC484" s="40"/>
      <c r="FD484" s="40"/>
      <c r="FE484" s="40"/>
      <c r="FF484" s="40"/>
      <c r="FG484" s="40"/>
      <c r="FH484" s="40"/>
      <c r="FI484" s="40"/>
      <c r="FJ484" s="40"/>
      <c r="FK484" s="40"/>
      <c r="FL484" s="40"/>
      <c r="FM484" s="40"/>
      <c r="FN484" s="40"/>
      <c r="FO484" s="40"/>
      <c r="FP484" s="40"/>
      <c r="FQ484" s="40"/>
      <c r="FR484" s="40"/>
      <c r="FS484" s="40"/>
      <c r="FT484" s="40"/>
      <c r="FU484" s="40"/>
      <c r="FV484" s="40"/>
      <c r="FW484" s="40"/>
      <c r="FX484" s="40"/>
      <c r="FY484" s="40"/>
      <c r="FZ484" s="40"/>
      <c r="GA484" s="40"/>
      <c r="GB484" s="40"/>
      <c r="GC484" s="40"/>
      <c r="GD484" s="40"/>
      <c r="GE484" s="40"/>
      <c r="GF484" s="40"/>
      <c r="GG484" s="40"/>
      <c r="GH484" s="40"/>
      <c r="GI484" s="40"/>
      <c r="GJ484" s="40"/>
      <c r="GK484" s="40"/>
      <c r="GL484" s="40"/>
      <c r="GM484" s="40"/>
      <c r="GN484" s="40"/>
    </row>
    <row r="485" spans="1:196">
      <c r="A485" s="430"/>
      <c r="B485" s="430"/>
      <c r="C485" s="430"/>
      <c r="D485" s="430"/>
      <c r="E485" s="430"/>
      <c r="F485" s="430"/>
      <c r="G485" s="180"/>
      <c r="H485" s="46"/>
      <c r="I485" s="53"/>
      <c r="J485" s="53"/>
      <c r="K485" s="193"/>
      <c r="L485" s="193"/>
      <c r="M485" s="193"/>
      <c r="N485" s="193"/>
      <c r="O485" s="193"/>
      <c r="P485" s="193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O485" s="40"/>
      <c r="BP485" s="40"/>
      <c r="BQ485" s="40"/>
      <c r="BR485" s="40"/>
      <c r="BS485" s="40"/>
      <c r="BT485" s="40"/>
      <c r="BU485" s="40"/>
      <c r="BV485" s="40"/>
      <c r="BW485" s="40"/>
      <c r="BX485" s="40"/>
      <c r="BY485" s="40"/>
      <c r="BZ485" s="40"/>
      <c r="CA485" s="40"/>
      <c r="CB485" s="40"/>
      <c r="CC485" s="40"/>
      <c r="CD485" s="40"/>
      <c r="CE485" s="40"/>
      <c r="CF485" s="40"/>
      <c r="CG485" s="40"/>
      <c r="CH485" s="40"/>
      <c r="CI485" s="40"/>
      <c r="CJ485" s="40"/>
      <c r="CK485" s="40"/>
      <c r="CL485" s="40"/>
      <c r="CM485" s="40"/>
      <c r="CN485" s="40"/>
      <c r="CO485" s="40"/>
      <c r="CP485" s="40"/>
      <c r="CQ485" s="40"/>
      <c r="CR485" s="40"/>
      <c r="CS485" s="40"/>
      <c r="CT485" s="40"/>
      <c r="CU485" s="40"/>
      <c r="CV485" s="40"/>
      <c r="CW485" s="40"/>
      <c r="CX485" s="40"/>
      <c r="CY485" s="40"/>
      <c r="CZ485" s="40"/>
      <c r="DA485" s="40"/>
      <c r="DB485" s="40"/>
      <c r="DC485" s="40"/>
      <c r="DD485" s="40"/>
      <c r="DE485" s="40"/>
      <c r="DF485" s="40"/>
      <c r="DG485" s="40"/>
      <c r="DH485" s="40"/>
      <c r="DI485" s="40"/>
      <c r="DJ485" s="40"/>
      <c r="DK485" s="40"/>
      <c r="DL485" s="40"/>
      <c r="DM485" s="40"/>
      <c r="DN485" s="40"/>
      <c r="DO485" s="40"/>
      <c r="DP485" s="40"/>
      <c r="DQ485" s="40"/>
      <c r="DR485" s="40"/>
      <c r="DS485" s="40"/>
      <c r="DT485" s="40"/>
      <c r="DU485" s="40"/>
      <c r="DV485" s="40"/>
      <c r="DW485" s="40"/>
      <c r="DX485" s="40"/>
      <c r="DY485" s="40"/>
      <c r="DZ485" s="40"/>
      <c r="EA485" s="40"/>
      <c r="EB485" s="40"/>
      <c r="EC485" s="40"/>
      <c r="ED485" s="40"/>
      <c r="EE485" s="40"/>
      <c r="EF485" s="40"/>
      <c r="EG485" s="40"/>
      <c r="EH485" s="40"/>
      <c r="EI485" s="40"/>
      <c r="EJ485" s="40"/>
      <c r="EK485" s="40"/>
      <c r="EL485" s="40"/>
      <c r="EM485" s="40"/>
      <c r="EN485" s="40"/>
      <c r="EO485" s="40"/>
      <c r="EP485" s="40"/>
      <c r="EQ485" s="40"/>
      <c r="ER485" s="40"/>
      <c r="ES485" s="40"/>
      <c r="ET485" s="40"/>
      <c r="EU485" s="40"/>
      <c r="EV485" s="40"/>
      <c r="EW485" s="40"/>
      <c r="EX485" s="40"/>
      <c r="EY485" s="40"/>
      <c r="EZ485" s="40"/>
      <c r="FA485" s="40"/>
      <c r="FB485" s="40"/>
      <c r="FC485" s="40"/>
      <c r="FD485" s="40"/>
      <c r="FE485" s="40"/>
      <c r="FF485" s="40"/>
      <c r="FG485" s="40"/>
      <c r="FH485" s="40"/>
      <c r="FI485" s="40"/>
      <c r="FJ485" s="40"/>
      <c r="FK485" s="40"/>
      <c r="FL485" s="40"/>
      <c r="FM485" s="40"/>
      <c r="FN485" s="40"/>
      <c r="FO485" s="40"/>
      <c r="FP485" s="40"/>
      <c r="FQ485" s="40"/>
      <c r="FR485" s="40"/>
      <c r="FS485" s="40"/>
      <c r="FT485" s="40"/>
      <c r="FU485" s="40"/>
      <c r="FV485" s="40"/>
      <c r="FW485" s="40"/>
      <c r="FX485" s="40"/>
      <c r="FY485" s="40"/>
      <c r="FZ485" s="40"/>
      <c r="GA485" s="40"/>
      <c r="GB485" s="40"/>
      <c r="GC485" s="40"/>
      <c r="GD485" s="40"/>
      <c r="GE485" s="40"/>
      <c r="GF485" s="40"/>
      <c r="GG485" s="40"/>
      <c r="GH485" s="40"/>
      <c r="GI485" s="40"/>
      <c r="GJ485" s="40"/>
      <c r="GK485" s="40"/>
      <c r="GL485" s="40"/>
      <c r="GM485" s="40"/>
      <c r="GN485" s="40"/>
    </row>
    <row r="486" spans="1:196">
      <c r="A486" s="430"/>
      <c r="B486" s="430"/>
      <c r="C486" s="430"/>
      <c r="D486" s="430"/>
      <c r="E486" s="430"/>
      <c r="F486" s="430"/>
      <c r="G486" s="180"/>
      <c r="H486" s="46"/>
      <c r="I486" s="53"/>
      <c r="J486" s="53"/>
      <c r="K486" s="193"/>
      <c r="L486" s="193"/>
      <c r="M486" s="193"/>
      <c r="N486" s="193"/>
      <c r="O486" s="193"/>
      <c r="P486" s="193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O486" s="40"/>
      <c r="BP486" s="40"/>
      <c r="BQ486" s="40"/>
      <c r="BR486" s="40"/>
      <c r="BS486" s="40"/>
      <c r="BT486" s="40"/>
      <c r="BU486" s="40"/>
      <c r="BV486" s="40"/>
      <c r="BW486" s="40"/>
      <c r="BX486" s="40"/>
      <c r="BY486" s="40"/>
      <c r="BZ486" s="40"/>
      <c r="CA486" s="40"/>
      <c r="CB486" s="40"/>
      <c r="CC486" s="40"/>
      <c r="CD486" s="40"/>
      <c r="CE486" s="40"/>
      <c r="CF486" s="40"/>
      <c r="CG486" s="40"/>
      <c r="CH486" s="40"/>
      <c r="CI486" s="40"/>
      <c r="CJ486" s="40"/>
      <c r="CK486" s="40"/>
      <c r="CL486" s="40"/>
      <c r="CM486" s="40"/>
      <c r="CN486" s="40"/>
      <c r="CO486" s="40"/>
      <c r="CP486" s="40"/>
      <c r="CQ486" s="40"/>
      <c r="CR486" s="40"/>
      <c r="CS486" s="40"/>
      <c r="CT486" s="40"/>
      <c r="CU486" s="40"/>
      <c r="CV486" s="40"/>
      <c r="CW486" s="40"/>
      <c r="CX486" s="40"/>
      <c r="CY486" s="40"/>
      <c r="CZ486" s="40"/>
      <c r="DA486" s="40"/>
      <c r="DB486" s="40"/>
      <c r="DC486" s="40"/>
      <c r="DD486" s="40"/>
      <c r="DE486" s="40"/>
      <c r="DF486" s="40"/>
      <c r="DG486" s="40"/>
      <c r="DH486" s="40"/>
      <c r="DI486" s="40"/>
      <c r="DJ486" s="40"/>
      <c r="DK486" s="40"/>
      <c r="DL486" s="40"/>
      <c r="DM486" s="40"/>
      <c r="DN486" s="40"/>
      <c r="DO486" s="40"/>
      <c r="DP486" s="40"/>
      <c r="DQ486" s="40"/>
      <c r="DR486" s="40"/>
      <c r="DS486" s="40"/>
      <c r="DT486" s="40"/>
      <c r="DU486" s="40"/>
      <c r="DV486" s="40"/>
      <c r="DW486" s="40"/>
      <c r="DX486" s="40"/>
      <c r="DY486" s="40"/>
      <c r="DZ486" s="40"/>
      <c r="EA486" s="40"/>
      <c r="EB486" s="40"/>
      <c r="EC486" s="40"/>
      <c r="ED486" s="40"/>
      <c r="EE486" s="40"/>
      <c r="EF486" s="40"/>
      <c r="EG486" s="40"/>
      <c r="EH486" s="40"/>
      <c r="EI486" s="40"/>
      <c r="EJ486" s="40"/>
      <c r="EK486" s="40"/>
      <c r="EL486" s="40"/>
      <c r="EM486" s="40"/>
      <c r="EN486" s="40"/>
      <c r="EO486" s="40"/>
      <c r="EP486" s="40"/>
      <c r="EQ486" s="40"/>
      <c r="ER486" s="40"/>
      <c r="ES486" s="40"/>
      <c r="ET486" s="40"/>
      <c r="EU486" s="40"/>
      <c r="EV486" s="40"/>
      <c r="EW486" s="40"/>
      <c r="EX486" s="40"/>
      <c r="EY486" s="40"/>
      <c r="EZ486" s="40"/>
      <c r="FA486" s="40"/>
      <c r="FB486" s="40"/>
      <c r="FC486" s="40"/>
      <c r="FD486" s="40"/>
      <c r="FE486" s="40"/>
      <c r="FF486" s="40"/>
      <c r="FG486" s="40"/>
      <c r="FH486" s="40"/>
      <c r="FI486" s="40"/>
      <c r="FJ486" s="40"/>
      <c r="FK486" s="40"/>
      <c r="FL486" s="40"/>
      <c r="FM486" s="40"/>
      <c r="FN486" s="40"/>
      <c r="FO486" s="40"/>
      <c r="FP486" s="40"/>
      <c r="FQ486" s="40"/>
      <c r="FR486" s="40"/>
      <c r="FS486" s="40"/>
      <c r="FT486" s="40"/>
      <c r="FU486" s="40"/>
      <c r="FV486" s="40"/>
      <c r="FW486" s="40"/>
      <c r="FX486" s="40"/>
      <c r="FY486" s="40"/>
      <c r="FZ486" s="40"/>
      <c r="GA486" s="40"/>
      <c r="GB486" s="40"/>
      <c r="GC486" s="40"/>
      <c r="GD486" s="40"/>
      <c r="GE486" s="40"/>
      <c r="GF486" s="40"/>
      <c r="GG486" s="40"/>
      <c r="GH486" s="40"/>
      <c r="GI486" s="40"/>
      <c r="GJ486" s="40"/>
      <c r="GK486" s="40"/>
      <c r="GL486" s="40"/>
      <c r="GM486" s="40"/>
      <c r="GN486" s="40"/>
    </row>
    <row r="487" spans="1:196">
      <c r="A487" s="430"/>
      <c r="B487" s="430"/>
      <c r="C487" s="430"/>
      <c r="D487" s="430"/>
      <c r="E487" s="430"/>
      <c r="F487" s="430"/>
      <c r="G487" s="180"/>
      <c r="H487" s="46"/>
      <c r="I487" s="53"/>
      <c r="J487" s="53"/>
      <c r="K487" s="193"/>
      <c r="L487" s="193"/>
      <c r="M487" s="193"/>
      <c r="N487" s="193"/>
      <c r="O487" s="193"/>
      <c r="P487" s="193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O487" s="40"/>
      <c r="BP487" s="40"/>
      <c r="BQ487" s="40"/>
      <c r="BR487" s="40"/>
      <c r="BS487" s="40"/>
      <c r="BT487" s="40"/>
      <c r="BU487" s="40"/>
      <c r="BV487" s="40"/>
      <c r="BW487" s="40"/>
      <c r="BX487" s="40"/>
      <c r="BY487" s="40"/>
      <c r="BZ487" s="40"/>
      <c r="CA487" s="40"/>
      <c r="CB487" s="40"/>
      <c r="CC487" s="40"/>
      <c r="CD487" s="40"/>
      <c r="CE487" s="40"/>
      <c r="CF487" s="40"/>
      <c r="CG487" s="40"/>
      <c r="CH487" s="40"/>
      <c r="CI487" s="40"/>
      <c r="CJ487" s="40"/>
      <c r="CK487" s="40"/>
      <c r="CL487" s="40"/>
      <c r="CM487" s="40"/>
      <c r="CN487" s="40"/>
      <c r="CO487" s="40"/>
      <c r="CP487" s="40"/>
      <c r="CQ487" s="40"/>
      <c r="CR487" s="40"/>
      <c r="CS487" s="40"/>
      <c r="CT487" s="40"/>
      <c r="CU487" s="40"/>
      <c r="CV487" s="40"/>
      <c r="CW487" s="40"/>
      <c r="CX487" s="40"/>
      <c r="CY487" s="40"/>
      <c r="CZ487" s="40"/>
      <c r="DA487" s="40"/>
      <c r="DB487" s="40"/>
      <c r="DC487" s="40"/>
      <c r="DD487" s="40"/>
      <c r="DE487" s="40"/>
      <c r="DF487" s="40"/>
      <c r="DG487" s="40"/>
      <c r="DH487" s="40"/>
      <c r="DI487" s="40"/>
      <c r="DJ487" s="40"/>
      <c r="DK487" s="40"/>
      <c r="DL487" s="40"/>
      <c r="DM487" s="40"/>
      <c r="DN487" s="40"/>
      <c r="DO487" s="40"/>
      <c r="DP487" s="40"/>
      <c r="DQ487" s="40"/>
      <c r="DR487" s="40"/>
      <c r="DS487" s="40"/>
      <c r="DT487" s="40"/>
      <c r="DU487" s="40"/>
      <c r="DV487" s="40"/>
      <c r="DW487" s="40"/>
      <c r="DX487" s="40"/>
      <c r="DY487" s="40"/>
      <c r="DZ487" s="40"/>
      <c r="EA487" s="40"/>
      <c r="EB487" s="40"/>
      <c r="EC487" s="40"/>
      <c r="ED487" s="40"/>
      <c r="EE487" s="40"/>
      <c r="EF487" s="40"/>
      <c r="EG487" s="40"/>
      <c r="EH487" s="40"/>
      <c r="EI487" s="40"/>
      <c r="EJ487" s="40"/>
      <c r="EK487" s="40"/>
      <c r="EL487" s="40"/>
      <c r="EM487" s="40"/>
      <c r="EN487" s="40"/>
      <c r="EO487" s="40"/>
      <c r="EP487" s="40"/>
      <c r="EQ487" s="40"/>
      <c r="ER487" s="40"/>
      <c r="ES487" s="40"/>
      <c r="ET487" s="40"/>
      <c r="EU487" s="40"/>
      <c r="EV487" s="40"/>
      <c r="EW487" s="40"/>
      <c r="EX487" s="40"/>
      <c r="EY487" s="40"/>
      <c r="EZ487" s="40"/>
      <c r="FA487" s="40"/>
      <c r="FB487" s="40"/>
      <c r="FC487" s="40"/>
      <c r="FD487" s="40"/>
      <c r="FE487" s="40"/>
      <c r="FF487" s="40"/>
      <c r="FG487" s="40"/>
      <c r="FH487" s="40"/>
      <c r="FI487" s="40"/>
      <c r="FJ487" s="40"/>
      <c r="FK487" s="40"/>
      <c r="FL487" s="40"/>
      <c r="FM487" s="40"/>
      <c r="FN487" s="40"/>
      <c r="FO487" s="40"/>
      <c r="FP487" s="40"/>
      <c r="FQ487" s="40"/>
      <c r="FR487" s="40"/>
      <c r="FS487" s="40"/>
      <c r="FT487" s="40"/>
      <c r="FU487" s="40"/>
      <c r="FV487" s="40"/>
      <c r="FW487" s="40"/>
      <c r="FX487" s="40"/>
      <c r="FY487" s="40"/>
      <c r="FZ487" s="40"/>
      <c r="GA487" s="40"/>
      <c r="GB487" s="40"/>
      <c r="GC487" s="40"/>
      <c r="GD487" s="40"/>
      <c r="GE487" s="40"/>
      <c r="GF487" s="40"/>
      <c r="GG487" s="40"/>
      <c r="GH487" s="40"/>
      <c r="GI487" s="40"/>
      <c r="GJ487" s="40"/>
      <c r="GK487" s="40"/>
      <c r="GL487" s="40"/>
      <c r="GM487" s="40"/>
      <c r="GN487" s="40"/>
    </row>
    <row r="488" spans="1:196">
      <c r="A488" s="430"/>
      <c r="B488" s="430"/>
      <c r="C488" s="430"/>
      <c r="D488" s="430"/>
      <c r="E488" s="430"/>
      <c r="F488" s="430"/>
      <c r="G488" s="180"/>
      <c r="H488" s="46"/>
      <c r="I488" s="53"/>
      <c r="J488" s="53"/>
      <c r="K488" s="193"/>
      <c r="L488" s="193"/>
      <c r="M488" s="193"/>
      <c r="N488" s="193"/>
      <c r="O488" s="193"/>
      <c r="P488" s="193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O488" s="40"/>
      <c r="BP488" s="40"/>
      <c r="BQ488" s="40"/>
      <c r="BR488" s="40"/>
      <c r="BS488" s="40"/>
      <c r="BT488" s="40"/>
      <c r="BU488" s="40"/>
      <c r="BV488" s="40"/>
      <c r="BW488" s="40"/>
      <c r="BX488" s="40"/>
      <c r="BY488" s="40"/>
      <c r="BZ488" s="40"/>
      <c r="CA488" s="40"/>
      <c r="CB488" s="40"/>
      <c r="CC488" s="40"/>
      <c r="CD488" s="40"/>
      <c r="CE488" s="40"/>
      <c r="CF488" s="40"/>
      <c r="CG488" s="40"/>
      <c r="CH488" s="40"/>
      <c r="CI488" s="40"/>
      <c r="CJ488" s="40"/>
      <c r="CK488" s="40"/>
      <c r="CL488" s="40"/>
      <c r="CM488" s="40"/>
      <c r="CN488" s="40"/>
      <c r="CO488" s="40"/>
      <c r="CP488" s="40"/>
      <c r="CQ488" s="40"/>
      <c r="CR488" s="40"/>
      <c r="CS488" s="40"/>
      <c r="CT488" s="40"/>
      <c r="CU488" s="40"/>
      <c r="CV488" s="40"/>
      <c r="CW488" s="40"/>
      <c r="CX488" s="40"/>
      <c r="CY488" s="40"/>
      <c r="CZ488" s="40"/>
      <c r="DA488" s="40"/>
      <c r="DB488" s="40"/>
      <c r="DC488" s="40"/>
      <c r="DD488" s="40"/>
      <c r="DE488" s="40"/>
      <c r="DF488" s="40"/>
      <c r="DG488" s="40"/>
      <c r="DH488" s="40"/>
      <c r="DI488" s="40"/>
      <c r="DJ488" s="40"/>
      <c r="DK488" s="40"/>
      <c r="DL488" s="40"/>
      <c r="DM488" s="40"/>
      <c r="DN488" s="40"/>
      <c r="DO488" s="40"/>
      <c r="DP488" s="40"/>
      <c r="DQ488" s="40"/>
      <c r="DR488" s="40"/>
      <c r="DS488" s="40"/>
      <c r="DT488" s="40"/>
      <c r="DU488" s="40"/>
      <c r="DV488" s="40"/>
      <c r="DW488" s="40"/>
      <c r="DX488" s="40"/>
      <c r="DY488" s="40"/>
      <c r="DZ488" s="40"/>
      <c r="EA488" s="40"/>
      <c r="EB488" s="40"/>
      <c r="EC488" s="40"/>
      <c r="ED488" s="40"/>
      <c r="EE488" s="40"/>
      <c r="EF488" s="40"/>
      <c r="EG488" s="40"/>
      <c r="EH488" s="40"/>
      <c r="EI488" s="40"/>
      <c r="EJ488" s="40"/>
      <c r="EK488" s="40"/>
      <c r="EL488" s="40"/>
      <c r="EM488" s="40"/>
      <c r="EN488" s="40"/>
      <c r="EO488" s="40"/>
      <c r="EP488" s="40"/>
      <c r="EQ488" s="40"/>
      <c r="ER488" s="40"/>
      <c r="ES488" s="40"/>
      <c r="ET488" s="40"/>
      <c r="EU488" s="40"/>
      <c r="EV488" s="40"/>
      <c r="EW488" s="40"/>
      <c r="EX488" s="40"/>
      <c r="EY488" s="40"/>
      <c r="EZ488" s="40"/>
      <c r="FA488" s="40"/>
      <c r="FB488" s="40"/>
      <c r="FC488" s="40"/>
      <c r="FD488" s="40"/>
      <c r="FE488" s="40"/>
      <c r="FF488" s="40"/>
      <c r="FG488" s="40"/>
      <c r="FH488" s="40"/>
      <c r="FI488" s="40"/>
      <c r="FJ488" s="40"/>
      <c r="FK488" s="40"/>
      <c r="FL488" s="40"/>
      <c r="FM488" s="40"/>
      <c r="FN488" s="40"/>
      <c r="FO488" s="40"/>
      <c r="FP488" s="40"/>
      <c r="FQ488" s="40"/>
      <c r="FR488" s="40"/>
      <c r="FS488" s="40"/>
      <c r="FT488" s="40"/>
      <c r="FU488" s="40"/>
      <c r="FV488" s="40"/>
      <c r="FW488" s="40"/>
      <c r="FX488" s="40"/>
      <c r="FY488" s="40"/>
      <c r="FZ488" s="40"/>
      <c r="GA488" s="40"/>
      <c r="GB488" s="40"/>
      <c r="GC488" s="40"/>
      <c r="GD488" s="40"/>
      <c r="GE488" s="40"/>
      <c r="GF488" s="40"/>
      <c r="GG488" s="40"/>
      <c r="GH488" s="40"/>
      <c r="GI488" s="40"/>
      <c r="GJ488" s="40"/>
      <c r="GK488" s="40"/>
      <c r="GL488" s="40"/>
      <c r="GM488" s="40"/>
      <c r="GN488" s="40"/>
    </row>
    <row r="489" spans="1:196">
      <c r="A489" s="430"/>
      <c r="B489" s="430"/>
      <c r="C489" s="430"/>
      <c r="D489" s="430"/>
      <c r="E489" s="430"/>
      <c r="F489" s="430"/>
      <c r="G489" s="180"/>
      <c r="H489" s="46"/>
      <c r="I489" s="53"/>
      <c r="J489" s="53"/>
      <c r="K489" s="193"/>
      <c r="L489" s="193"/>
      <c r="M489" s="193"/>
      <c r="N489" s="193"/>
      <c r="O489" s="193"/>
      <c r="P489" s="193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O489" s="40"/>
      <c r="BP489" s="40"/>
      <c r="BQ489" s="40"/>
      <c r="BR489" s="40"/>
      <c r="BS489" s="40"/>
      <c r="BT489" s="40"/>
      <c r="BU489" s="40"/>
      <c r="BV489" s="40"/>
      <c r="BW489" s="40"/>
      <c r="BX489" s="40"/>
      <c r="BY489" s="40"/>
      <c r="BZ489" s="40"/>
      <c r="CA489" s="40"/>
      <c r="CB489" s="40"/>
      <c r="CC489" s="40"/>
      <c r="CD489" s="40"/>
      <c r="CE489" s="40"/>
      <c r="CF489" s="40"/>
      <c r="CG489" s="40"/>
      <c r="CH489" s="40"/>
      <c r="CI489" s="40"/>
      <c r="CJ489" s="40"/>
      <c r="CK489" s="40"/>
      <c r="CL489" s="40"/>
      <c r="CM489" s="40"/>
      <c r="CN489" s="40"/>
      <c r="CO489" s="40"/>
      <c r="CP489" s="40"/>
      <c r="CQ489" s="40"/>
      <c r="CR489" s="40"/>
      <c r="CS489" s="40"/>
      <c r="CT489" s="40"/>
      <c r="CU489" s="40"/>
      <c r="CV489" s="40"/>
      <c r="CW489" s="40"/>
      <c r="CX489" s="40"/>
      <c r="CY489" s="40"/>
      <c r="CZ489" s="40"/>
      <c r="DA489" s="40"/>
      <c r="DB489" s="40"/>
      <c r="DC489" s="40"/>
      <c r="DD489" s="40"/>
      <c r="DE489" s="40"/>
      <c r="DF489" s="40"/>
      <c r="DG489" s="40"/>
      <c r="DH489" s="40"/>
      <c r="DI489" s="40"/>
      <c r="DJ489" s="40"/>
      <c r="DK489" s="40"/>
      <c r="DL489" s="40"/>
      <c r="DM489" s="40"/>
      <c r="DN489" s="40"/>
      <c r="DO489" s="40"/>
      <c r="DP489" s="40"/>
      <c r="DQ489" s="40"/>
      <c r="DR489" s="40"/>
      <c r="DS489" s="40"/>
      <c r="DT489" s="40"/>
      <c r="DU489" s="40"/>
      <c r="DV489" s="40"/>
      <c r="DW489" s="40"/>
      <c r="DX489" s="40"/>
      <c r="DY489" s="40"/>
      <c r="DZ489" s="40"/>
      <c r="EA489" s="40"/>
      <c r="EB489" s="40"/>
      <c r="EC489" s="40"/>
      <c r="ED489" s="40"/>
      <c r="EE489" s="40"/>
      <c r="EF489" s="40"/>
      <c r="EG489" s="40"/>
      <c r="EH489" s="40"/>
      <c r="EI489" s="40"/>
      <c r="EJ489" s="40"/>
      <c r="EK489" s="40"/>
      <c r="EL489" s="40"/>
      <c r="EM489" s="40"/>
      <c r="EN489" s="40"/>
      <c r="EO489" s="40"/>
      <c r="EP489" s="40"/>
      <c r="EQ489" s="40"/>
      <c r="ER489" s="40"/>
      <c r="ES489" s="40"/>
      <c r="ET489" s="40"/>
      <c r="EU489" s="40"/>
      <c r="EV489" s="40"/>
      <c r="EW489" s="40"/>
      <c r="EX489" s="40"/>
      <c r="EY489" s="40"/>
      <c r="EZ489" s="40"/>
      <c r="FA489" s="40"/>
      <c r="FB489" s="40"/>
      <c r="FC489" s="40"/>
      <c r="FD489" s="40"/>
      <c r="FE489" s="40"/>
      <c r="FF489" s="40"/>
      <c r="FG489" s="40"/>
      <c r="FH489" s="40"/>
      <c r="FI489" s="40"/>
      <c r="FJ489" s="40"/>
      <c r="FK489" s="40"/>
      <c r="FL489" s="40"/>
      <c r="FM489" s="40"/>
      <c r="FN489" s="40"/>
      <c r="FO489" s="40"/>
      <c r="FP489" s="40"/>
      <c r="FQ489" s="40"/>
      <c r="FR489" s="40"/>
      <c r="FS489" s="40"/>
      <c r="FT489" s="40"/>
      <c r="FU489" s="40"/>
      <c r="FV489" s="40"/>
      <c r="FW489" s="40"/>
      <c r="FX489" s="40"/>
      <c r="FY489" s="40"/>
      <c r="FZ489" s="40"/>
      <c r="GA489" s="40"/>
      <c r="GB489" s="40"/>
      <c r="GC489" s="40"/>
      <c r="GD489" s="40"/>
      <c r="GE489" s="40"/>
      <c r="GF489" s="40"/>
      <c r="GG489" s="40"/>
      <c r="GH489" s="40"/>
      <c r="GI489" s="40"/>
      <c r="GJ489" s="40"/>
      <c r="GK489" s="40"/>
      <c r="GL489" s="40"/>
      <c r="GM489" s="40"/>
      <c r="GN489" s="40"/>
    </row>
    <row r="490" spans="1:196">
      <c r="A490" s="430"/>
      <c r="B490" s="430"/>
      <c r="C490" s="430"/>
      <c r="D490" s="430"/>
      <c r="E490" s="430"/>
      <c r="F490" s="430"/>
      <c r="G490" s="180"/>
      <c r="H490" s="46"/>
      <c r="I490" s="53"/>
      <c r="J490" s="53"/>
      <c r="K490" s="193"/>
      <c r="L490" s="193"/>
      <c r="M490" s="193"/>
      <c r="N490" s="193"/>
      <c r="O490" s="193"/>
      <c r="P490" s="193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O490" s="40"/>
      <c r="BP490" s="40"/>
      <c r="BQ490" s="40"/>
      <c r="BR490" s="40"/>
      <c r="BS490" s="40"/>
      <c r="BT490" s="40"/>
      <c r="BU490" s="40"/>
      <c r="BV490" s="40"/>
      <c r="BW490" s="40"/>
      <c r="BX490" s="40"/>
      <c r="BY490" s="40"/>
      <c r="BZ490" s="40"/>
      <c r="CA490" s="40"/>
      <c r="CB490" s="40"/>
      <c r="CC490" s="40"/>
      <c r="CD490" s="40"/>
      <c r="CE490" s="40"/>
      <c r="CF490" s="40"/>
      <c r="CG490" s="40"/>
      <c r="CH490" s="40"/>
      <c r="CI490" s="40"/>
      <c r="CJ490" s="40"/>
      <c r="CK490" s="40"/>
      <c r="CL490" s="40"/>
      <c r="CM490" s="40"/>
      <c r="CN490" s="40"/>
      <c r="CO490" s="40"/>
      <c r="CP490" s="40"/>
      <c r="CQ490" s="40"/>
      <c r="CR490" s="40"/>
      <c r="CS490" s="40"/>
      <c r="CT490" s="40"/>
      <c r="CU490" s="40"/>
      <c r="CV490" s="40"/>
      <c r="CW490" s="40"/>
      <c r="CX490" s="40"/>
      <c r="CY490" s="40"/>
      <c r="CZ490" s="40"/>
      <c r="DA490" s="40"/>
      <c r="DB490" s="40"/>
      <c r="DC490" s="40"/>
      <c r="DD490" s="40"/>
      <c r="DE490" s="40"/>
      <c r="DF490" s="40"/>
      <c r="DG490" s="40"/>
      <c r="DH490" s="40"/>
      <c r="DI490" s="40"/>
      <c r="DJ490" s="40"/>
      <c r="DK490" s="40"/>
      <c r="DL490" s="40"/>
      <c r="DM490" s="40"/>
      <c r="DN490" s="40"/>
      <c r="DO490" s="40"/>
      <c r="DP490" s="40"/>
      <c r="DQ490" s="40"/>
      <c r="DR490" s="40"/>
      <c r="DS490" s="40"/>
      <c r="DT490" s="40"/>
      <c r="DU490" s="40"/>
      <c r="DV490" s="40"/>
      <c r="DW490" s="40"/>
      <c r="DX490" s="40"/>
      <c r="DY490" s="40"/>
      <c r="DZ490" s="40"/>
      <c r="EA490" s="40"/>
      <c r="EB490" s="40"/>
      <c r="EC490" s="40"/>
      <c r="ED490" s="40"/>
      <c r="EE490" s="40"/>
      <c r="EF490" s="40"/>
      <c r="EG490" s="40"/>
      <c r="EH490" s="40"/>
      <c r="EI490" s="40"/>
      <c r="EJ490" s="40"/>
      <c r="EK490" s="40"/>
      <c r="EL490" s="40"/>
      <c r="EM490" s="40"/>
      <c r="EN490" s="40"/>
      <c r="EO490" s="40"/>
      <c r="EP490" s="40"/>
      <c r="EQ490" s="40"/>
      <c r="ER490" s="40"/>
      <c r="ES490" s="40"/>
      <c r="ET490" s="40"/>
      <c r="EU490" s="40"/>
      <c r="EV490" s="40"/>
      <c r="EW490" s="40"/>
      <c r="EX490" s="40"/>
      <c r="EY490" s="40"/>
      <c r="EZ490" s="40"/>
      <c r="FA490" s="40"/>
      <c r="FB490" s="40"/>
      <c r="FC490" s="40"/>
      <c r="FD490" s="40"/>
      <c r="FE490" s="40"/>
      <c r="FF490" s="40"/>
      <c r="FG490" s="40"/>
      <c r="FH490" s="40"/>
      <c r="FI490" s="40"/>
      <c r="FJ490" s="40"/>
      <c r="FK490" s="40"/>
      <c r="FL490" s="40"/>
      <c r="FM490" s="40"/>
      <c r="FN490" s="40"/>
      <c r="FO490" s="40"/>
      <c r="FP490" s="40"/>
      <c r="FQ490" s="40"/>
      <c r="FR490" s="40"/>
      <c r="FS490" s="40"/>
      <c r="FT490" s="40"/>
      <c r="FU490" s="40"/>
      <c r="FV490" s="40"/>
      <c r="FW490" s="40"/>
      <c r="FX490" s="40"/>
      <c r="FY490" s="40"/>
      <c r="FZ490" s="40"/>
      <c r="GA490" s="40"/>
      <c r="GB490" s="40"/>
      <c r="GC490" s="40"/>
      <c r="GD490" s="40"/>
      <c r="GE490" s="40"/>
      <c r="GF490" s="40"/>
      <c r="GG490" s="40"/>
      <c r="GH490" s="40"/>
      <c r="GI490" s="40"/>
      <c r="GJ490" s="40"/>
      <c r="GK490" s="40"/>
      <c r="GL490" s="40"/>
      <c r="GM490" s="40"/>
      <c r="GN490" s="40"/>
    </row>
    <row r="491" spans="1:196">
      <c r="A491" s="430"/>
      <c r="B491" s="430"/>
      <c r="C491" s="430"/>
      <c r="D491" s="430"/>
      <c r="E491" s="430"/>
      <c r="F491" s="430"/>
      <c r="G491" s="180"/>
      <c r="H491" s="46"/>
      <c r="I491" s="53"/>
      <c r="J491" s="53"/>
      <c r="K491" s="193"/>
      <c r="L491" s="193"/>
      <c r="M491" s="193"/>
      <c r="N491" s="193"/>
      <c r="O491" s="193"/>
      <c r="P491" s="193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O491" s="40"/>
      <c r="BP491" s="40"/>
      <c r="BQ491" s="40"/>
      <c r="BR491" s="40"/>
      <c r="BS491" s="40"/>
      <c r="BT491" s="40"/>
      <c r="BU491" s="40"/>
      <c r="BV491" s="40"/>
      <c r="BW491" s="40"/>
      <c r="BX491" s="40"/>
      <c r="BY491" s="40"/>
      <c r="BZ491" s="40"/>
      <c r="CA491" s="40"/>
      <c r="CB491" s="40"/>
      <c r="CC491" s="40"/>
      <c r="CD491" s="40"/>
      <c r="CE491" s="40"/>
      <c r="CF491" s="40"/>
      <c r="CG491" s="40"/>
      <c r="CH491" s="40"/>
      <c r="CI491" s="40"/>
      <c r="CJ491" s="40"/>
      <c r="CK491" s="40"/>
      <c r="CL491" s="40"/>
      <c r="CM491" s="40"/>
      <c r="CN491" s="40"/>
      <c r="CO491" s="40"/>
      <c r="CP491" s="40"/>
      <c r="CQ491" s="40"/>
      <c r="CR491" s="40"/>
      <c r="CS491" s="40"/>
      <c r="CT491" s="40"/>
      <c r="CU491" s="40"/>
      <c r="CV491" s="40"/>
      <c r="CW491" s="40"/>
      <c r="CX491" s="40"/>
      <c r="CY491" s="40"/>
      <c r="CZ491" s="40"/>
      <c r="DA491" s="40"/>
      <c r="DB491" s="40"/>
      <c r="DC491" s="40"/>
      <c r="DD491" s="40"/>
      <c r="DE491" s="40"/>
      <c r="DF491" s="40"/>
      <c r="DG491" s="40"/>
      <c r="DH491" s="40"/>
      <c r="DI491" s="40"/>
      <c r="DJ491" s="40"/>
      <c r="DK491" s="40"/>
      <c r="DL491" s="40"/>
      <c r="DM491" s="40"/>
      <c r="DN491" s="40"/>
      <c r="DO491" s="40"/>
      <c r="DP491" s="40"/>
      <c r="DQ491" s="40"/>
      <c r="DR491" s="40"/>
      <c r="DS491" s="40"/>
      <c r="DT491" s="40"/>
      <c r="DU491" s="40"/>
      <c r="DV491" s="40"/>
      <c r="DW491" s="40"/>
      <c r="DX491" s="40"/>
      <c r="DY491" s="40"/>
      <c r="DZ491" s="40"/>
      <c r="EA491" s="40"/>
      <c r="EB491" s="40"/>
      <c r="EC491" s="40"/>
      <c r="ED491" s="40"/>
      <c r="EE491" s="40"/>
      <c r="EF491" s="40"/>
      <c r="EG491" s="40"/>
      <c r="EH491" s="40"/>
      <c r="EI491" s="40"/>
      <c r="EJ491" s="40"/>
      <c r="EK491" s="40"/>
      <c r="EL491" s="40"/>
      <c r="EM491" s="40"/>
      <c r="EN491" s="40"/>
      <c r="EO491" s="40"/>
      <c r="EP491" s="40"/>
      <c r="EQ491" s="40"/>
      <c r="ER491" s="40"/>
      <c r="ES491" s="40"/>
      <c r="ET491" s="40"/>
      <c r="EU491" s="40"/>
      <c r="EV491" s="40"/>
      <c r="EW491" s="40"/>
      <c r="EX491" s="40"/>
      <c r="EY491" s="40"/>
      <c r="EZ491" s="40"/>
      <c r="FA491" s="40"/>
      <c r="FB491" s="40"/>
      <c r="FC491" s="40"/>
      <c r="FD491" s="40"/>
      <c r="FE491" s="40"/>
      <c r="FF491" s="40"/>
      <c r="FG491" s="40"/>
      <c r="FH491" s="40"/>
      <c r="FI491" s="40"/>
      <c r="FJ491" s="40"/>
      <c r="FK491" s="40"/>
      <c r="FL491" s="40"/>
      <c r="FM491" s="40"/>
      <c r="FN491" s="40"/>
      <c r="FO491" s="40"/>
      <c r="FP491" s="40"/>
      <c r="FQ491" s="40"/>
      <c r="FR491" s="40"/>
      <c r="FS491" s="40"/>
      <c r="FT491" s="40"/>
      <c r="FU491" s="40"/>
      <c r="FV491" s="40"/>
      <c r="FW491" s="40"/>
      <c r="FX491" s="40"/>
      <c r="FY491" s="40"/>
      <c r="FZ491" s="40"/>
      <c r="GA491" s="40"/>
      <c r="GB491" s="40"/>
      <c r="GC491" s="40"/>
      <c r="GD491" s="40"/>
      <c r="GE491" s="40"/>
      <c r="GF491" s="40"/>
      <c r="GG491" s="40"/>
      <c r="GH491" s="40"/>
      <c r="GI491" s="40"/>
      <c r="GJ491" s="40"/>
      <c r="GK491" s="40"/>
      <c r="GL491" s="40"/>
      <c r="GM491" s="40"/>
      <c r="GN491" s="40"/>
    </row>
    <row r="492" spans="1:196">
      <c r="A492" s="430"/>
      <c r="B492" s="430"/>
      <c r="C492" s="430"/>
      <c r="D492" s="430"/>
      <c r="E492" s="430"/>
      <c r="F492" s="430"/>
      <c r="G492" s="180"/>
      <c r="H492" s="46"/>
      <c r="I492" s="53"/>
      <c r="J492" s="53"/>
      <c r="K492" s="193"/>
      <c r="L492" s="193"/>
      <c r="M492" s="193"/>
      <c r="N492" s="193"/>
      <c r="O492" s="193"/>
      <c r="P492" s="193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O492" s="40"/>
      <c r="BP492" s="40"/>
      <c r="BQ492" s="40"/>
      <c r="BR492" s="40"/>
      <c r="BS492" s="40"/>
      <c r="BT492" s="40"/>
      <c r="BU492" s="40"/>
      <c r="BV492" s="40"/>
      <c r="BW492" s="40"/>
      <c r="BX492" s="40"/>
      <c r="BY492" s="40"/>
      <c r="BZ492" s="40"/>
      <c r="CA492" s="40"/>
      <c r="CB492" s="40"/>
      <c r="CC492" s="40"/>
      <c r="CD492" s="40"/>
      <c r="CE492" s="40"/>
      <c r="CF492" s="40"/>
      <c r="CG492" s="40"/>
      <c r="CH492" s="40"/>
      <c r="CI492" s="40"/>
      <c r="CJ492" s="40"/>
      <c r="CK492" s="40"/>
      <c r="CL492" s="40"/>
      <c r="CM492" s="40"/>
      <c r="CN492" s="40"/>
      <c r="CO492" s="40"/>
      <c r="CP492" s="40"/>
      <c r="CQ492" s="40"/>
      <c r="CR492" s="40"/>
      <c r="CS492" s="40"/>
      <c r="CT492" s="40"/>
      <c r="CU492" s="40"/>
      <c r="CV492" s="40"/>
      <c r="CW492" s="40"/>
      <c r="CX492" s="40"/>
      <c r="CY492" s="40"/>
      <c r="CZ492" s="40"/>
      <c r="DA492" s="40"/>
      <c r="DB492" s="40"/>
      <c r="DC492" s="40"/>
      <c r="DD492" s="40"/>
      <c r="DE492" s="40"/>
      <c r="DF492" s="40"/>
      <c r="DG492" s="40"/>
      <c r="DH492" s="40"/>
      <c r="DI492" s="40"/>
      <c r="DJ492" s="40"/>
      <c r="DK492" s="40"/>
      <c r="DL492" s="40"/>
      <c r="DM492" s="40"/>
      <c r="DN492" s="40"/>
      <c r="DO492" s="40"/>
      <c r="DP492" s="40"/>
      <c r="DQ492" s="40"/>
      <c r="DR492" s="40"/>
      <c r="DS492" s="40"/>
      <c r="DT492" s="40"/>
      <c r="DU492" s="40"/>
      <c r="DV492" s="40"/>
      <c r="DW492" s="40"/>
      <c r="DX492" s="40"/>
      <c r="DY492" s="40"/>
      <c r="DZ492" s="40"/>
      <c r="EA492" s="40"/>
      <c r="EB492" s="40"/>
      <c r="EC492" s="40"/>
      <c r="ED492" s="40"/>
      <c r="EE492" s="40"/>
      <c r="EF492" s="40"/>
      <c r="EG492" s="40"/>
      <c r="EH492" s="40"/>
      <c r="EI492" s="40"/>
      <c r="EJ492" s="40"/>
      <c r="EK492" s="40"/>
      <c r="EL492" s="40"/>
      <c r="EM492" s="40"/>
      <c r="EN492" s="40"/>
      <c r="EO492" s="40"/>
      <c r="EP492" s="40"/>
      <c r="EQ492" s="40"/>
      <c r="ER492" s="40"/>
      <c r="ES492" s="40"/>
      <c r="ET492" s="40"/>
      <c r="EU492" s="40"/>
      <c r="EV492" s="40"/>
      <c r="EW492" s="40"/>
      <c r="EX492" s="40"/>
      <c r="EY492" s="40"/>
      <c r="EZ492" s="40"/>
      <c r="FA492" s="40"/>
      <c r="FB492" s="40"/>
      <c r="FC492" s="40"/>
      <c r="FD492" s="40"/>
      <c r="FE492" s="40"/>
      <c r="FF492" s="40"/>
      <c r="FG492" s="40"/>
      <c r="FH492" s="40"/>
      <c r="FI492" s="40"/>
      <c r="FJ492" s="40"/>
      <c r="FK492" s="40"/>
      <c r="FL492" s="40"/>
      <c r="FM492" s="40"/>
      <c r="FN492" s="40"/>
      <c r="FO492" s="40"/>
      <c r="FP492" s="40"/>
      <c r="FQ492" s="40"/>
      <c r="FR492" s="40"/>
      <c r="FS492" s="40"/>
      <c r="FT492" s="40"/>
      <c r="FU492" s="40"/>
      <c r="FV492" s="40"/>
      <c r="FW492" s="40"/>
      <c r="FX492" s="40"/>
      <c r="FY492" s="40"/>
      <c r="FZ492" s="40"/>
      <c r="GA492" s="40"/>
      <c r="GB492" s="40"/>
      <c r="GC492" s="40"/>
      <c r="GD492" s="40"/>
      <c r="GE492" s="40"/>
      <c r="GF492" s="40"/>
      <c r="GG492" s="40"/>
      <c r="GH492" s="40"/>
      <c r="GI492" s="40"/>
      <c r="GJ492" s="40"/>
      <c r="GK492" s="40"/>
      <c r="GL492" s="40"/>
      <c r="GM492" s="40"/>
      <c r="GN492" s="40"/>
    </row>
    <row r="493" spans="1:196">
      <c r="A493" s="430"/>
      <c r="B493" s="430"/>
      <c r="C493" s="430"/>
      <c r="D493" s="430"/>
      <c r="E493" s="430"/>
      <c r="F493" s="430"/>
      <c r="G493" s="180"/>
      <c r="H493" s="46"/>
      <c r="I493" s="53"/>
      <c r="J493" s="53"/>
      <c r="K493" s="193"/>
      <c r="L493" s="193"/>
      <c r="M493" s="193"/>
      <c r="N493" s="193"/>
      <c r="O493" s="193"/>
      <c r="P493" s="193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O493" s="40"/>
      <c r="BP493" s="40"/>
      <c r="BQ493" s="40"/>
      <c r="BR493" s="40"/>
      <c r="BS493" s="40"/>
      <c r="BT493" s="40"/>
      <c r="BU493" s="40"/>
      <c r="BV493" s="40"/>
      <c r="BW493" s="40"/>
      <c r="BX493" s="40"/>
      <c r="BY493" s="40"/>
      <c r="BZ493" s="40"/>
      <c r="CA493" s="40"/>
      <c r="CB493" s="40"/>
      <c r="CC493" s="40"/>
      <c r="CD493" s="40"/>
      <c r="CE493" s="40"/>
      <c r="CF493" s="40"/>
      <c r="CG493" s="40"/>
      <c r="CH493" s="40"/>
      <c r="CI493" s="40"/>
      <c r="CJ493" s="40"/>
      <c r="CK493" s="40"/>
      <c r="CL493" s="40"/>
      <c r="CM493" s="40"/>
      <c r="CN493" s="40"/>
      <c r="CO493" s="40"/>
      <c r="CP493" s="40"/>
      <c r="CQ493" s="40"/>
      <c r="CR493" s="40"/>
      <c r="CS493" s="40"/>
      <c r="CT493" s="40"/>
      <c r="CU493" s="40"/>
      <c r="CV493" s="40"/>
      <c r="CW493" s="40"/>
      <c r="CX493" s="40"/>
      <c r="CY493" s="40"/>
      <c r="CZ493" s="40"/>
      <c r="DA493" s="40"/>
      <c r="DB493" s="40"/>
      <c r="DC493" s="40"/>
      <c r="DD493" s="40"/>
      <c r="DE493" s="40"/>
      <c r="DF493" s="40"/>
      <c r="DG493" s="40"/>
      <c r="DH493" s="40"/>
      <c r="DI493" s="40"/>
      <c r="DJ493" s="40"/>
      <c r="DK493" s="40"/>
      <c r="DL493" s="40"/>
      <c r="DM493" s="40"/>
      <c r="DN493" s="40"/>
      <c r="DO493" s="40"/>
      <c r="DP493" s="40"/>
      <c r="DQ493" s="40"/>
      <c r="DR493" s="40"/>
      <c r="DS493" s="40"/>
      <c r="DT493" s="40"/>
      <c r="DU493" s="40"/>
      <c r="DV493" s="40"/>
      <c r="DW493" s="40"/>
      <c r="DX493" s="40"/>
      <c r="DY493" s="40"/>
      <c r="DZ493" s="40"/>
      <c r="EA493" s="40"/>
      <c r="EB493" s="40"/>
      <c r="EC493" s="40"/>
      <c r="ED493" s="40"/>
      <c r="EE493" s="40"/>
      <c r="EF493" s="40"/>
      <c r="EG493" s="40"/>
      <c r="EH493" s="40"/>
      <c r="EI493" s="40"/>
      <c r="EJ493" s="40"/>
      <c r="EK493" s="40"/>
      <c r="EL493" s="40"/>
      <c r="EM493" s="40"/>
      <c r="EN493" s="40"/>
      <c r="EO493" s="40"/>
      <c r="EP493" s="40"/>
      <c r="EQ493" s="40"/>
      <c r="ER493" s="40"/>
      <c r="ES493" s="40"/>
      <c r="ET493" s="40"/>
      <c r="EU493" s="40"/>
      <c r="EV493" s="40"/>
      <c r="EW493" s="40"/>
      <c r="EX493" s="40"/>
      <c r="EY493" s="40"/>
      <c r="EZ493" s="40"/>
      <c r="FA493" s="40"/>
      <c r="FB493" s="40"/>
      <c r="FC493" s="40"/>
      <c r="FD493" s="40"/>
      <c r="FE493" s="40"/>
      <c r="FF493" s="40"/>
      <c r="FG493" s="40"/>
      <c r="FH493" s="40"/>
      <c r="FI493" s="40"/>
      <c r="FJ493" s="40"/>
      <c r="FK493" s="40"/>
      <c r="FL493" s="40"/>
      <c r="FM493" s="40"/>
      <c r="FN493" s="40"/>
      <c r="FO493" s="40"/>
      <c r="FP493" s="40"/>
      <c r="FQ493" s="40"/>
      <c r="FR493" s="40"/>
      <c r="FS493" s="40"/>
      <c r="FT493" s="40"/>
      <c r="FU493" s="40"/>
      <c r="FV493" s="40"/>
      <c r="FW493" s="40"/>
      <c r="FX493" s="40"/>
      <c r="FY493" s="40"/>
      <c r="FZ493" s="40"/>
      <c r="GA493" s="40"/>
      <c r="GB493" s="40"/>
      <c r="GC493" s="40"/>
      <c r="GD493" s="40"/>
      <c r="GE493" s="40"/>
      <c r="GF493" s="40"/>
      <c r="GG493" s="40"/>
      <c r="GH493" s="40"/>
      <c r="GI493" s="40"/>
      <c r="GJ493" s="40"/>
      <c r="GK493" s="40"/>
      <c r="GL493" s="40"/>
      <c r="GM493" s="40"/>
      <c r="GN493" s="40"/>
    </row>
    <row r="494" spans="1:196">
      <c r="A494" s="430"/>
      <c r="B494" s="430"/>
      <c r="C494" s="430"/>
      <c r="D494" s="430"/>
      <c r="E494" s="430"/>
      <c r="F494" s="430"/>
      <c r="G494" s="180"/>
      <c r="H494" s="46"/>
      <c r="I494" s="53"/>
      <c r="J494" s="53"/>
      <c r="K494" s="193"/>
      <c r="L494" s="193"/>
      <c r="M494" s="193"/>
      <c r="N494" s="193"/>
      <c r="O494" s="193"/>
      <c r="P494" s="193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O494" s="40"/>
      <c r="BP494" s="40"/>
      <c r="BQ494" s="40"/>
      <c r="BR494" s="40"/>
      <c r="BS494" s="40"/>
      <c r="BT494" s="40"/>
      <c r="BU494" s="40"/>
      <c r="BV494" s="40"/>
      <c r="BW494" s="40"/>
      <c r="BX494" s="40"/>
      <c r="BY494" s="40"/>
      <c r="BZ494" s="40"/>
      <c r="CA494" s="40"/>
      <c r="CB494" s="40"/>
      <c r="CC494" s="40"/>
      <c r="CD494" s="40"/>
      <c r="CE494" s="40"/>
      <c r="CF494" s="40"/>
      <c r="CG494" s="40"/>
      <c r="CH494" s="40"/>
      <c r="CI494" s="40"/>
      <c r="CJ494" s="40"/>
      <c r="CK494" s="40"/>
      <c r="CL494" s="40"/>
      <c r="CM494" s="40"/>
      <c r="CN494" s="40"/>
      <c r="CO494" s="40"/>
      <c r="CP494" s="40"/>
      <c r="CQ494" s="40"/>
      <c r="CR494" s="40"/>
      <c r="CS494" s="40"/>
      <c r="CT494" s="40"/>
      <c r="CU494" s="40"/>
      <c r="CV494" s="40"/>
      <c r="CW494" s="40"/>
      <c r="CX494" s="40"/>
      <c r="CY494" s="40"/>
      <c r="CZ494" s="40"/>
      <c r="DA494" s="40"/>
      <c r="DB494" s="40"/>
      <c r="DC494" s="40"/>
      <c r="DD494" s="40"/>
      <c r="DE494" s="40"/>
      <c r="DF494" s="40"/>
      <c r="DG494" s="40"/>
      <c r="DH494" s="40"/>
      <c r="DI494" s="40"/>
      <c r="DJ494" s="40"/>
      <c r="DK494" s="40"/>
      <c r="DL494" s="40"/>
      <c r="DM494" s="40"/>
      <c r="DN494" s="40"/>
      <c r="DO494" s="40"/>
      <c r="DP494" s="40"/>
      <c r="DQ494" s="40"/>
      <c r="DR494" s="40"/>
      <c r="DS494" s="40"/>
      <c r="DT494" s="40"/>
      <c r="DU494" s="40"/>
      <c r="DV494" s="40"/>
      <c r="DW494" s="40"/>
      <c r="DX494" s="40"/>
      <c r="DY494" s="40"/>
      <c r="DZ494" s="40"/>
      <c r="EA494" s="40"/>
      <c r="EB494" s="40"/>
      <c r="EC494" s="40"/>
      <c r="ED494" s="40"/>
      <c r="EE494" s="40"/>
      <c r="EF494" s="40"/>
      <c r="EG494" s="40"/>
      <c r="EH494" s="40"/>
      <c r="EI494" s="40"/>
      <c r="EJ494" s="40"/>
      <c r="EK494" s="40"/>
      <c r="EL494" s="40"/>
      <c r="EM494" s="40"/>
      <c r="EN494" s="40"/>
      <c r="EO494" s="40"/>
      <c r="EP494" s="40"/>
      <c r="EQ494" s="40"/>
      <c r="ER494" s="40"/>
      <c r="ES494" s="40"/>
      <c r="ET494" s="40"/>
      <c r="EU494" s="40"/>
      <c r="EV494" s="40"/>
      <c r="EW494" s="40"/>
      <c r="EX494" s="40"/>
      <c r="EY494" s="40"/>
      <c r="EZ494" s="40"/>
      <c r="FA494" s="40"/>
      <c r="FB494" s="40"/>
      <c r="FC494" s="40"/>
      <c r="FD494" s="40"/>
      <c r="FE494" s="40"/>
      <c r="FF494" s="40"/>
      <c r="FG494" s="40"/>
      <c r="FH494" s="40"/>
      <c r="FI494" s="40"/>
      <c r="FJ494" s="40"/>
      <c r="FK494" s="40"/>
      <c r="FL494" s="40"/>
      <c r="FM494" s="40"/>
      <c r="FN494" s="40"/>
      <c r="FO494" s="40"/>
      <c r="FP494" s="40"/>
      <c r="FQ494" s="40"/>
      <c r="FR494" s="40"/>
      <c r="FS494" s="40"/>
      <c r="FT494" s="40"/>
      <c r="FU494" s="40"/>
      <c r="FV494" s="40"/>
      <c r="FW494" s="40"/>
      <c r="FX494" s="40"/>
      <c r="FY494" s="40"/>
      <c r="FZ494" s="40"/>
      <c r="GA494" s="40"/>
      <c r="GB494" s="40"/>
      <c r="GC494" s="40"/>
      <c r="GD494" s="40"/>
      <c r="GE494" s="40"/>
      <c r="GF494" s="40"/>
      <c r="GG494" s="40"/>
      <c r="GH494" s="40"/>
      <c r="GI494" s="40"/>
      <c r="GJ494" s="40"/>
      <c r="GK494" s="40"/>
      <c r="GL494" s="40"/>
      <c r="GM494" s="40"/>
      <c r="GN494" s="40"/>
    </row>
    <row r="495" spans="1:196">
      <c r="A495" s="430"/>
      <c r="B495" s="430"/>
      <c r="C495" s="430"/>
      <c r="D495" s="430"/>
      <c r="E495" s="430"/>
      <c r="F495" s="430"/>
      <c r="G495" s="180"/>
      <c r="H495" s="46"/>
      <c r="I495" s="53"/>
      <c r="J495" s="53"/>
      <c r="K495" s="193"/>
      <c r="L495" s="193"/>
      <c r="M495" s="193"/>
      <c r="N495" s="193"/>
      <c r="O495" s="193"/>
      <c r="P495" s="193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O495" s="40"/>
      <c r="BP495" s="40"/>
      <c r="BQ495" s="40"/>
      <c r="BR495" s="40"/>
      <c r="BS495" s="40"/>
      <c r="BT495" s="40"/>
      <c r="BU495" s="40"/>
      <c r="BV495" s="40"/>
      <c r="BW495" s="40"/>
      <c r="BX495" s="40"/>
      <c r="BY495" s="40"/>
      <c r="BZ495" s="40"/>
      <c r="CA495" s="40"/>
      <c r="CB495" s="40"/>
      <c r="CC495" s="40"/>
      <c r="CD495" s="40"/>
      <c r="CE495" s="40"/>
      <c r="CF495" s="40"/>
      <c r="CG495" s="40"/>
      <c r="CH495" s="40"/>
      <c r="CI495" s="40"/>
      <c r="CJ495" s="40"/>
      <c r="CK495" s="40"/>
      <c r="CL495" s="40"/>
      <c r="CM495" s="40"/>
      <c r="CN495" s="40"/>
      <c r="CO495" s="40"/>
      <c r="CP495" s="40"/>
      <c r="CQ495" s="40"/>
      <c r="CR495" s="40"/>
      <c r="CS495" s="40"/>
      <c r="CT495" s="40"/>
      <c r="CU495" s="40"/>
      <c r="CV495" s="40"/>
      <c r="CW495" s="40"/>
      <c r="CX495" s="40"/>
      <c r="CY495" s="40"/>
      <c r="CZ495" s="40"/>
      <c r="DA495" s="40"/>
      <c r="DB495" s="40"/>
      <c r="DC495" s="40"/>
      <c r="DD495" s="40"/>
      <c r="DE495" s="40"/>
      <c r="DF495" s="40"/>
      <c r="DG495" s="40"/>
      <c r="DH495" s="40"/>
      <c r="DI495" s="40"/>
      <c r="DJ495" s="40"/>
      <c r="DK495" s="40"/>
      <c r="DL495" s="40"/>
      <c r="DM495" s="40"/>
      <c r="DN495" s="40"/>
      <c r="DO495" s="40"/>
      <c r="DP495" s="40"/>
      <c r="DQ495" s="40"/>
      <c r="DR495" s="40"/>
      <c r="DS495" s="40"/>
      <c r="DT495" s="40"/>
      <c r="DU495" s="40"/>
      <c r="DV495" s="40"/>
      <c r="DW495" s="40"/>
      <c r="DX495" s="40"/>
      <c r="DY495" s="40"/>
      <c r="DZ495" s="40"/>
      <c r="EA495" s="40"/>
      <c r="EB495" s="40"/>
      <c r="EC495" s="40"/>
      <c r="ED495" s="40"/>
      <c r="EE495" s="40"/>
      <c r="EF495" s="40"/>
      <c r="EG495" s="40"/>
      <c r="EH495" s="40"/>
      <c r="EI495" s="40"/>
      <c r="EJ495" s="40"/>
      <c r="EK495" s="40"/>
      <c r="EL495" s="40"/>
      <c r="EM495" s="40"/>
      <c r="EN495" s="40"/>
      <c r="EO495" s="40"/>
      <c r="EP495" s="40"/>
      <c r="EQ495" s="40"/>
      <c r="ER495" s="40"/>
      <c r="ES495" s="40"/>
      <c r="ET495" s="40"/>
      <c r="EU495" s="40"/>
      <c r="EV495" s="40"/>
      <c r="EW495" s="40"/>
      <c r="EX495" s="40"/>
      <c r="EY495" s="40"/>
      <c r="EZ495" s="40"/>
      <c r="FA495" s="40"/>
      <c r="FB495" s="40"/>
      <c r="FC495" s="40"/>
      <c r="FD495" s="40"/>
      <c r="FE495" s="40"/>
      <c r="FF495" s="40"/>
      <c r="FG495" s="40"/>
      <c r="FH495" s="40"/>
      <c r="FI495" s="40"/>
      <c r="FJ495" s="40"/>
      <c r="FK495" s="40"/>
      <c r="FL495" s="40"/>
      <c r="FM495" s="40"/>
      <c r="FN495" s="40"/>
      <c r="FO495" s="40"/>
      <c r="FP495" s="40"/>
      <c r="FQ495" s="40"/>
      <c r="FR495" s="40"/>
      <c r="FS495" s="40"/>
      <c r="FT495" s="40"/>
      <c r="FU495" s="40"/>
      <c r="FV495" s="40"/>
      <c r="FW495" s="40"/>
      <c r="FX495" s="40"/>
      <c r="FY495" s="40"/>
      <c r="FZ495" s="40"/>
      <c r="GA495" s="40"/>
      <c r="GB495" s="40"/>
      <c r="GC495" s="40"/>
      <c r="GD495" s="40"/>
      <c r="GE495" s="40"/>
      <c r="GF495" s="40"/>
      <c r="GG495" s="40"/>
      <c r="GH495" s="40"/>
      <c r="GI495" s="40"/>
      <c r="GJ495" s="40"/>
      <c r="GK495" s="40"/>
      <c r="GL495" s="40"/>
      <c r="GM495" s="40"/>
      <c r="GN495" s="40"/>
    </row>
    <row r="496" spans="1:196">
      <c r="A496" s="430"/>
      <c r="B496" s="430"/>
      <c r="C496" s="430"/>
      <c r="D496" s="430"/>
      <c r="E496" s="430"/>
      <c r="F496" s="430"/>
      <c r="G496" s="180"/>
      <c r="H496" s="46"/>
      <c r="I496" s="53"/>
      <c r="J496" s="53"/>
      <c r="K496" s="193"/>
      <c r="L496" s="193"/>
      <c r="M496" s="193"/>
      <c r="N496" s="193"/>
      <c r="O496" s="193"/>
      <c r="P496" s="193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O496" s="40"/>
      <c r="BP496" s="40"/>
      <c r="BQ496" s="40"/>
      <c r="BR496" s="40"/>
      <c r="BS496" s="40"/>
      <c r="BT496" s="40"/>
      <c r="BU496" s="40"/>
      <c r="BV496" s="40"/>
      <c r="BW496" s="40"/>
      <c r="BX496" s="40"/>
      <c r="BY496" s="40"/>
      <c r="BZ496" s="40"/>
      <c r="CA496" s="40"/>
      <c r="CB496" s="40"/>
      <c r="CC496" s="40"/>
      <c r="CD496" s="40"/>
      <c r="CE496" s="40"/>
      <c r="CF496" s="40"/>
      <c r="CG496" s="40"/>
      <c r="CH496" s="40"/>
      <c r="CI496" s="40"/>
      <c r="CJ496" s="40"/>
      <c r="CK496" s="40"/>
      <c r="CL496" s="40"/>
      <c r="CM496" s="40"/>
      <c r="CN496" s="40"/>
      <c r="CO496" s="40"/>
      <c r="CP496" s="40"/>
      <c r="CQ496" s="40"/>
      <c r="CR496" s="40"/>
      <c r="CS496" s="40"/>
      <c r="CT496" s="40"/>
      <c r="CU496" s="40"/>
      <c r="CV496" s="40"/>
      <c r="CW496" s="40"/>
      <c r="CX496" s="40"/>
      <c r="CY496" s="40"/>
      <c r="CZ496" s="40"/>
      <c r="DA496" s="40"/>
      <c r="DB496" s="40"/>
      <c r="DC496" s="40"/>
      <c r="DD496" s="40"/>
      <c r="DE496" s="40"/>
      <c r="DF496" s="40"/>
      <c r="DG496" s="40"/>
      <c r="DH496" s="40"/>
      <c r="DI496" s="40"/>
      <c r="DJ496" s="40"/>
      <c r="DK496" s="40"/>
      <c r="DL496" s="40"/>
      <c r="DM496" s="40"/>
      <c r="DN496" s="40"/>
      <c r="DO496" s="40"/>
      <c r="DP496" s="40"/>
      <c r="DQ496" s="40"/>
      <c r="DR496" s="40"/>
      <c r="DS496" s="40"/>
      <c r="DT496" s="40"/>
      <c r="DU496" s="40"/>
      <c r="DV496" s="40"/>
      <c r="DW496" s="40"/>
      <c r="DX496" s="40"/>
      <c r="DY496" s="40"/>
      <c r="DZ496" s="40"/>
      <c r="EA496" s="40"/>
      <c r="EB496" s="40"/>
      <c r="EC496" s="40"/>
      <c r="ED496" s="40"/>
      <c r="EE496" s="40"/>
      <c r="EF496" s="40"/>
      <c r="EG496" s="40"/>
      <c r="EH496" s="40"/>
      <c r="EI496" s="40"/>
      <c r="EJ496" s="40"/>
      <c r="EK496" s="40"/>
      <c r="EL496" s="40"/>
      <c r="EM496" s="40"/>
      <c r="EN496" s="40"/>
      <c r="EO496" s="40"/>
      <c r="EP496" s="40"/>
      <c r="EQ496" s="40"/>
      <c r="ER496" s="40"/>
      <c r="ES496" s="40"/>
      <c r="ET496" s="40"/>
      <c r="EU496" s="40"/>
      <c r="EV496" s="40"/>
      <c r="EW496" s="40"/>
      <c r="EX496" s="40"/>
      <c r="EY496" s="40"/>
      <c r="EZ496" s="40"/>
      <c r="FA496" s="40"/>
      <c r="FB496" s="40"/>
      <c r="FC496" s="40"/>
      <c r="FD496" s="40"/>
      <c r="FE496" s="40"/>
      <c r="FF496" s="40"/>
      <c r="FG496" s="40"/>
      <c r="FH496" s="40"/>
      <c r="FI496" s="40"/>
      <c r="FJ496" s="40"/>
      <c r="FK496" s="40"/>
      <c r="FL496" s="40"/>
      <c r="FM496" s="40"/>
      <c r="FN496" s="40"/>
      <c r="FO496" s="40"/>
      <c r="FP496" s="40"/>
      <c r="FQ496" s="40"/>
      <c r="FR496" s="40"/>
      <c r="FS496" s="40"/>
      <c r="FT496" s="40"/>
      <c r="FU496" s="40"/>
      <c r="FV496" s="40"/>
      <c r="FW496" s="40"/>
      <c r="FX496" s="40"/>
      <c r="FY496" s="40"/>
      <c r="FZ496" s="40"/>
      <c r="GA496" s="40"/>
      <c r="GB496" s="40"/>
      <c r="GC496" s="40"/>
      <c r="GD496" s="40"/>
      <c r="GE496" s="40"/>
      <c r="GF496" s="40"/>
      <c r="GG496" s="40"/>
      <c r="GH496" s="40"/>
      <c r="GI496" s="40"/>
      <c r="GJ496" s="40"/>
      <c r="GK496" s="40"/>
      <c r="GL496" s="40"/>
      <c r="GM496" s="40"/>
      <c r="GN496" s="40"/>
    </row>
    <row r="497" spans="1:196">
      <c r="A497" s="430"/>
      <c r="B497" s="430"/>
      <c r="C497" s="430"/>
      <c r="D497" s="430"/>
      <c r="E497" s="430"/>
      <c r="F497" s="430"/>
      <c r="G497" s="180"/>
      <c r="H497" s="46"/>
      <c r="I497" s="53"/>
      <c r="J497" s="53"/>
      <c r="K497" s="193"/>
      <c r="L497" s="193"/>
      <c r="M497" s="193"/>
      <c r="N497" s="193"/>
      <c r="O497" s="193"/>
      <c r="P497" s="193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O497" s="40"/>
      <c r="BP497" s="40"/>
      <c r="BQ497" s="40"/>
      <c r="BR497" s="40"/>
      <c r="BS497" s="40"/>
      <c r="BT497" s="40"/>
      <c r="BU497" s="40"/>
      <c r="BV497" s="40"/>
      <c r="BW497" s="40"/>
      <c r="BX497" s="40"/>
      <c r="BY497" s="40"/>
      <c r="BZ497" s="40"/>
      <c r="CA497" s="40"/>
      <c r="CB497" s="40"/>
      <c r="CC497" s="40"/>
      <c r="CD497" s="40"/>
      <c r="CE497" s="40"/>
      <c r="CF497" s="40"/>
      <c r="CG497" s="40"/>
      <c r="CH497" s="40"/>
      <c r="CI497" s="40"/>
      <c r="CJ497" s="40"/>
      <c r="CK497" s="40"/>
      <c r="CL497" s="40"/>
      <c r="CM497" s="40"/>
      <c r="CN497" s="40"/>
      <c r="CO497" s="40"/>
      <c r="CP497" s="40"/>
      <c r="CQ497" s="40"/>
      <c r="CR497" s="40"/>
      <c r="CS497" s="40"/>
      <c r="CT497" s="40"/>
      <c r="CU497" s="40"/>
      <c r="CV497" s="40"/>
      <c r="CW497" s="40"/>
      <c r="CX497" s="40"/>
      <c r="CY497" s="40"/>
      <c r="CZ497" s="40"/>
      <c r="DA497" s="40"/>
      <c r="DB497" s="40"/>
      <c r="DC497" s="40"/>
      <c r="DD497" s="40"/>
      <c r="DE497" s="40"/>
      <c r="DF497" s="40"/>
      <c r="DG497" s="40"/>
      <c r="DH497" s="40"/>
      <c r="DI497" s="40"/>
      <c r="DJ497" s="40"/>
      <c r="DK497" s="40"/>
      <c r="DL497" s="40"/>
      <c r="DM497" s="40"/>
      <c r="DN497" s="40"/>
      <c r="DO497" s="40"/>
      <c r="DP497" s="40"/>
      <c r="DQ497" s="40"/>
      <c r="DR497" s="40"/>
      <c r="DS497" s="40"/>
      <c r="DT497" s="40"/>
      <c r="DU497" s="40"/>
      <c r="DV497" s="40"/>
      <c r="DW497" s="40"/>
      <c r="DX497" s="40"/>
      <c r="DY497" s="40"/>
      <c r="DZ497" s="40"/>
      <c r="EA497" s="40"/>
      <c r="EB497" s="40"/>
      <c r="EC497" s="40"/>
      <c r="ED497" s="40"/>
      <c r="EE497" s="40"/>
      <c r="EF497" s="40"/>
      <c r="EG497" s="40"/>
      <c r="EH497" s="40"/>
      <c r="EI497" s="40"/>
      <c r="EJ497" s="40"/>
      <c r="EK497" s="40"/>
      <c r="EL497" s="40"/>
      <c r="EM497" s="40"/>
      <c r="EN497" s="40"/>
      <c r="EO497" s="40"/>
      <c r="EP497" s="40"/>
      <c r="EQ497" s="40"/>
      <c r="ER497" s="40"/>
      <c r="ES497" s="40"/>
      <c r="ET497" s="40"/>
      <c r="EU497" s="40"/>
      <c r="EV497" s="40"/>
      <c r="EW497" s="40"/>
      <c r="EX497" s="40"/>
      <c r="EY497" s="40"/>
      <c r="EZ497" s="40"/>
      <c r="FA497" s="40"/>
      <c r="FB497" s="40"/>
      <c r="FC497" s="40"/>
      <c r="FD497" s="40"/>
      <c r="FE497" s="40"/>
      <c r="FF497" s="40"/>
      <c r="FG497" s="40"/>
      <c r="FH497" s="40"/>
      <c r="FI497" s="40"/>
      <c r="FJ497" s="40"/>
      <c r="FK497" s="40"/>
      <c r="FL497" s="40"/>
      <c r="FM497" s="40"/>
      <c r="FN497" s="40"/>
      <c r="FO497" s="40"/>
      <c r="FP497" s="40"/>
      <c r="FQ497" s="40"/>
      <c r="FR497" s="40"/>
      <c r="FS497" s="40"/>
      <c r="FT497" s="40"/>
      <c r="FU497" s="40"/>
      <c r="FV497" s="40"/>
      <c r="FW497" s="40"/>
      <c r="FX497" s="40"/>
      <c r="FY497" s="40"/>
      <c r="FZ497" s="40"/>
      <c r="GA497" s="40"/>
      <c r="GB497" s="40"/>
      <c r="GC497" s="40"/>
      <c r="GD497" s="40"/>
      <c r="GE497" s="40"/>
      <c r="GF497" s="40"/>
      <c r="GG497" s="40"/>
      <c r="GH497" s="40"/>
      <c r="GI497" s="40"/>
      <c r="GJ497" s="40"/>
      <c r="GK497" s="40"/>
      <c r="GL497" s="40"/>
      <c r="GM497" s="40"/>
      <c r="GN497" s="40"/>
    </row>
    <row r="498" spans="1:196">
      <c r="A498" s="430"/>
      <c r="B498" s="430"/>
      <c r="C498" s="430"/>
      <c r="D498" s="430"/>
      <c r="E498" s="430"/>
      <c r="F498" s="430"/>
      <c r="G498" s="180"/>
      <c r="H498" s="46"/>
      <c r="I498" s="53"/>
      <c r="J498" s="53"/>
      <c r="K498" s="193"/>
      <c r="L498" s="193"/>
      <c r="M498" s="193"/>
      <c r="N498" s="193"/>
      <c r="O498" s="193"/>
      <c r="P498" s="193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O498" s="40"/>
      <c r="BP498" s="40"/>
      <c r="BQ498" s="40"/>
      <c r="BR498" s="40"/>
      <c r="BS498" s="40"/>
      <c r="BT498" s="40"/>
      <c r="BU498" s="40"/>
      <c r="BV498" s="40"/>
      <c r="BW498" s="40"/>
      <c r="BX498" s="40"/>
      <c r="BY498" s="40"/>
      <c r="BZ498" s="40"/>
      <c r="CA498" s="40"/>
      <c r="CB498" s="40"/>
      <c r="CC498" s="40"/>
      <c r="CD498" s="40"/>
      <c r="CE498" s="40"/>
      <c r="CF498" s="40"/>
      <c r="CG498" s="40"/>
      <c r="CH498" s="40"/>
      <c r="CI498" s="40"/>
      <c r="CJ498" s="40"/>
      <c r="CK498" s="40"/>
      <c r="CL498" s="40"/>
      <c r="CM498" s="40"/>
      <c r="CN498" s="40"/>
      <c r="CO498" s="40"/>
      <c r="CP498" s="40"/>
      <c r="CQ498" s="40"/>
      <c r="CR498" s="40"/>
      <c r="CS498" s="40"/>
      <c r="CT498" s="40"/>
      <c r="CU498" s="40"/>
      <c r="CV498" s="40"/>
      <c r="CW498" s="40"/>
      <c r="CX498" s="40"/>
      <c r="CY498" s="40"/>
      <c r="CZ498" s="40"/>
      <c r="DA498" s="40"/>
      <c r="DB498" s="40"/>
      <c r="DC498" s="40"/>
      <c r="DD498" s="40"/>
      <c r="DE498" s="40"/>
      <c r="DF498" s="40"/>
      <c r="DG498" s="40"/>
      <c r="DH498" s="40"/>
      <c r="DI498" s="40"/>
      <c r="DJ498" s="40"/>
      <c r="DK498" s="40"/>
      <c r="DL498" s="40"/>
      <c r="DM498" s="40"/>
      <c r="DN498" s="40"/>
      <c r="DO498" s="40"/>
      <c r="DP498" s="40"/>
      <c r="DQ498" s="40"/>
      <c r="DR498" s="40"/>
      <c r="DS498" s="40"/>
      <c r="DT498" s="40"/>
      <c r="DU498" s="40"/>
      <c r="DV498" s="40"/>
      <c r="DW498" s="40"/>
      <c r="DX498" s="40"/>
      <c r="DY498" s="40"/>
      <c r="DZ498" s="40"/>
      <c r="EA498" s="40"/>
      <c r="EB498" s="40"/>
      <c r="EC498" s="40"/>
      <c r="ED498" s="40"/>
      <c r="EE498" s="40"/>
      <c r="EF498" s="40"/>
      <c r="EG498" s="40"/>
      <c r="EH498" s="40"/>
      <c r="EI498" s="40"/>
      <c r="EJ498" s="40"/>
      <c r="EK498" s="40"/>
      <c r="EL498" s="40"/>
      <c r="EM498" s="40"/>
      <c r="EN498" s="40"/>
      <c r="EO498" s="40"/>
      <c r="EP498" s="40"/>
      <c r="EQ498" s="40"/>
      <c r="ER498" s="40"/>
      <c r="ES498" s="40"/>
      <c r="ET498" s="40"/>
      <c r="EU498" s="40"/>
      <c r="EV498" s="40"/>
      <c r="EW498" s="40"/>
      <c r="EX498" s="40"/>
      <c r="EY498" s="40"/>
      <c r="EZ498" s="40"/>
      <c r="FA498" s="40"/>
      <c r="FB498" s="40"/>
      <c r="FC498" s="40"/>
      <c r="FD498" s="40"/>
      <c r="FE498" s="40"/>
      <c r="FF498" s="40"/>
      <c r="FG498" s="40"/>
      <c r="FH498" s="40"/>
      <c r="FI498" s="40"/>
      <c r="FJ498" s="40"/>
      <c r="FK498" s="40"/>
      <c r="FL498" s="40"/>
      <c r="FM498" s="40"/>
      <c r="FN498" s="40"/>
      <c r="FO498" s="40"/>
      <c r="FP498" s="40"/>
      <c r="FQ498" s="40"/>
      <c r="FR498" s="40"/>
      <c r="FS498" s="40"/>
      <c r="FT498" s="40"/>
      <c r="FU498" s="40"/>
      <c r="FV498" s="40"/>
      <c r="FW498" s="40"/>
      <c r="FX498" s="40"/>
      <c r="FY498" s="40"/>
      <c r="FZ498" s="40"/>
      <c r="GA498" s="40"/>
      <c r="GB498" s="40"/>
      <c r="GC498" s="40"/>
      <c r="GD498" s="40"/>
      <c r="GE498" s="40"/>
      <c r="GF498" s="40"/>
      <c r="GG498" s="40"/>
      <c r="GH498" s="40"/>
      <c r="GI498" s="40"/>
      <c r="GJ498" s="40"/>
      <c r="GK498" s="40"/>
      <c r="GL498" s="40"/>
      <c r="GM498" s="40"/>
      <c r="GN498" s="40"/>
    </row>
    <row r="499" spans="1:196">
      <c r="A499" s="430"/>
      <c r="B499" s="430"/>
      <c r="C499" s="430"/>
      <c r="D499" s="430"/>
      <c r="E499" s="430"/>
      <c r="F499" s="430"/>
      <c r="G499" s="180"/>
      <c r="H499" s="46"/>
      <c r="I499" s="53"/>
      <c r="J499" s="53"/>
      <c r="K499" s="193"/>
      <c r="L499" s="193"/>
      <c r="M499" s="193"/>
      <c r="N499" s="193"/>
      <c r="O499" s="193"/>
      <c r="P499" s="193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O499" s="40"/>
      <c r="BP499" s="40"/>
      <c r="BQ499" s="40"/>
      <c r="BR499" s="40"/>
      <c r="BS499" s="40"/>
      <c r="BT499" s="40"/>
      <c r="BU499" s="40"/>
      <c r="BV499" s="40"/>
      <c r="BW499" s="40"/>
      <c r="BX499" s="40"/>
      <c r="BY499" s="40"/>
      <c r="BZ499" s="40"/>
      <c r="CA499" s="40"/>
      <c r="CB499" s="40"/>
      <c r="CC499" s="40"/>
      <c r="CD499" s="40"/>
      <c r="CE499" s="40"/>
      <c r="CF499" s="40"/>
      <c r="CG499" s="40"/>
      <c r="CH499" s="40"/>
      <c r="CI499" s="40"/>
      <c r="CJ499" s="40"/>
      <c r="CK499" s="40"/>
      <c r="CL499" s="40"/>
      <c r="CM499" s="40"/>
      <c r="CN499" s="40"/>
      <c r="CO499" s="40"/>
      <c r="CP499" s="40"/>
      <c r="CQ499" s="40"/>
      <c r="CR499" s="40"/>
      <c r="CS499" s="40"/>
      <c r="CT499" s="40"/>
      <c r="CU499" s="40"/>
      <c r="CV499" s="40"/>
      <c r="CW499" s="40"/>
      <c r="CX499" s="40"/>
      <c r="CY499" s="40"/>
      <c r="CZ499" s="40"/>
      <c r="DA499" s="40"/>
      <c r="DB499" s="40"/>
      <c r="DC499" s="40"/>
      <c r="DD499" s="40"/>
      <c r="DE499" s="40"/>
      <c r="DF499" s="40"/>
      <c r="DG499" s="40"/>
      <c r="DH499" s="40"/>
      <c r="DI499" s="40"/>
      <c r="DJ499" s="40"/>
      <c r="DK499" s="40"/>
      <c r="DL499" s="40"/>
      <c r="DM499" s="40"/>
      <c r="DN499" s="40"/>
      <c r="DO499" s="40"/>
      <c r="DP499" s="40"/>
      <c r="DQ499" s="40"/>
      <c r="DR499" s="40"/>
      <c r="DS499" s="40"/>
      <c r="DT499" s="40"/>
      <c r="DU499" s="40"/>
      <c r="DV499" s="40"/>
      <c r="DW499" s="40"/>
      <c r="DX499" s="40"/>
      <c r="DY499" s="40"/>
      <c r="DZ499" s="40"/>
      <c r="EA499" s="40"/>
      <c r="EB499" s="40"/>
      <c r="EC499" s="40"/>
      <c r="ED499" s="40"/>
      <c r="EE499" s="40"/>
      <c r="EF499" s="40"/>
      <c r="EG499" s="40"/>
      <c r="EH499" s="40"/>
      <c r="EI499" s="40"/>
      <c r="EJ499" s="40"/>
      <c r="EK499" s="40"/>
      <c r="EL499" s="40"/>
      <c r="EM499" s="40"/>
      <c r="EN499" s="40"/>
      <c r="EO499" s="40"/>
      <c r="EP499" s="40"/>
      <c r="EQ499" s="40"/>
      <c r="ER499" s="40"/>
      <c r="ES499" s="40"/>
      <c r="ET499" s="40"/>
      <c r="EU499" s="40"/>
      <c r="EV499" s="40"/>
      <c r="EW499" s="40"/>
      <c r="EX499" s="40"/>
      <c r="EY499" s="40"/>
      <c r="EZ499" s="40"/>
      <c r="FA499" s="40"/>
      <c r="FB499" s="40"/>
      <c r="FC499" s="40"/>
      <c r="FD499" s="40"/>
      <c r="FE499" s="40"/>
      <c r="FF499" s="40"/>
      <c r="FG499" s="40"/>
      <c r="FH499" s="40"/>
      <c r="FI499" s="40"/>
      <c r="FJ499" s="40"/>
      <c r="FK499" s="40"/>
      <c r="FL499" s="40"/>
      <c r="FM499" s="40"/>
      <c r="FN499" s="40"/>
      <c r="FO499" s="40"/>
      <c r="FP499" s="40"/>
      <c r="FQ499" s="40"/>
      <c r="FR499" s="40"/>
      <c r="FS499" s="40"/>
      <c r="FT499" s="40"/>
      <c r="FU499" s="40"/>
      <c r="FV499" s="40"/>
      <c r="FW499" s="40"/>
      <c r="FX499" s="40"/>
      <c r="FY499" s="40"/>
      <c r="FZ499" s="40"/>
      <c r="GA499" s="40"/>
      <c r="GB499" s="40"/>
      <c r="GC499" s="40"/>
      <c r="GD499" s="40"/>
      <c r="GE499" s="40"/>
      <c r="GF499" s="40"/>
      <c r="GG499" s="40"/>
      <c r="GH499" s="40"/>
      <c r="GI499" s="40"/>
      <c r="GJ499" s="40"/>
      <c r="GK499" s="40"/>
      <c r="GL499" s="40"/>
      <c r="GM499" s="40"/>
      <c r="GN499" s="40"/>
    </row>
    <row r="500" spans="1:196">
      <c r="A500" s="430"/>
      <c r="B500" s="430"/>
      <c r="C500" s="430"/>
      <c r="D500" s="430"/>
      <c r="E500" s="430"/>
      <c r="F500" s="430"/>
      <c r="G500" s="180"/>
      <c r="H500" s="46"/>
      <c r="I500" s="53"/>
      <c r="J500" s="53"/>
      <c r="K500" s="193"/>
      <c r="L500" s="193"/>
      <c r="M500" s="193"/>
      <c r="N500" s="193"/>
      <c r="O500" s="193"/>
      <c r="P500" s="193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O500" s="40"/>
      <c r="BP500" s="40"/>
      <c r="BQ500" s="40"/>
      <c r="BR500" s="40"/>
      <c r="BS500" s="40"/>
      <c r="BT500" s="40"/>
      <c r="BU500" s="40"/>
      <c r="BV500" s="40"/>
      <c r="BW500" s="40"/>
      <c r="BX500" s="40"/>
      <c r="BY500" s="40"/>
      <c r="BZ500" s="40"/>
      <c r="CA500" s="40"/>
      <c r="CB500" s="40"/>
      <c r="CC500" s="40"/>
      <c r="CD500" s="40"/>
      <c r="CE500" s="40"/>
      <c r="CF500" s="40"/>
      <c r="CG500" s="40"/>
      <c r="CH500" s="40"/>
      <c r="CI500" s="40"/>
      <c r="CJ500" s="40"/>
      <c r="CK500" s="40"/>
      <c r="CL500" s="40"/>
      <c r="CM500" s="40"/>
      <c r="CN500" s="40"/>
      <c r="CO500" s="40"/>
      <c r="CP500" s="40"/>
      <c r="CQ500" s="40"/>
      <c r="CR500" s="40"/>
      <c r="CS500" s="40"/>
      <c r="CT500" s="40"/>
      <c r="CU500" s="40"/>
      <c r="CV500" s="40"/>
      <c r="CW500" s="40"/>
      <c r="CX500" s="40"/>
      <c r="CY500" s="40"/>
      <c r="CZ500" s="40"/>
      <c r="DA500" s="40"/>
      <c r="DB500" s="40"/>
      <c r="DC500" s="40"/>
      <c r="DD500" s="40"/>
      <c r="DE500" s="40"/>
      <c r="DF500" s="40"/>
      <c r="DG500" s="40"/>
      <c r="DH500" s="40"/>
      <c r="DI500" s="40"/>
      <c r="DJ500" s="40"/>
      <c r="DK500" s="40"/>
      <c r="DL500" s="40"/>
      <c r="DM500" s="40"/>
      <c r="DN500" s="40"/>
      <c r="DO500" s="40"/>
      <c r="DP500" s="40"/>
      <c r="DQ500" s="40"/>
      <c r="DR500" s="40"/>
      <c r="DS500" s="40"/>
      <c r="DT500" s="40"/>
      <c r="DU500" s="40"/>
      <c r="DV500" s="40"/>
      <c r="DW500" s="40"/>
      <c r="DX500" s="40"/>
      <c r="DY500" s="40"/>
      <c r="DZ500" s="40"/>
      <c r="EA500" s="40"/>
      <c r="EB500" s="40"/>
      <c r="EC500" s="40"/>
      <c r="ED500" s="40"/>
      <c r="EE500" s="40"/>
      <c r="EF500" s="40"/>
      <c r="EG500" s="40"/>
      <c r="EH500" s="40"/>
      <c r="EI500" s="40"/>
      <c r="EJ500" s="40"/>
      <c r="EK500" s="40"/>
      <c r="EL500" s="40"/>
      <c r="EM500" s="40"/>
      <c r="EN500" s="40"/>
      <c r="EO500" s="40"/>
      <c r="EP500" s="40"/>
      <c r="EQ500" s="40"/>
      <c r="ER500" s="40"/>
      <c r="ES500" s="40"/>
      <c r="ET500" s="40"/>
      <c r="EU500" s="40"/>
      <c r="EV500" s="40"/>
      <c r="EW500" s="40"/>
      <c r="EX500" s="40"/>
      <c r="EY500" s="40"/>
      <c r="EZ500" s="40"/>
      <c r="FA500" s="40"/>
      <c r="FB500" s="40"/>
      <c r="FC500" s="40"/>
      <c r="FD500" s="40"/>
      <c r="FE500" s="40"/>
      <c r="FF500" s="40"/>
      <c r="FG500" s="40"/>
      <c r="FH500" s="40"/>
      <c r="FI500" s="40"/>
      <c r="FJ500" s="40"/>
      <c r="FK500" s="40"/>
      <c r="FL500" s="40"/>
      <c r="FM500" s="40"/>
      <c r="FN500" s="40"/>
      <c r="FO500" s="40"/>
      <c r="FP500" s="40"/>
      <c r="FQ500" s="40"/>
      <c r="FR500" s="40"/>
      <c r="FS500" s="40"/>
      <c r="FT500" s="40"/>
      <c r="FU500" s="40"/>
      <c r="FV500" s="40"/>
      <c r="FW500" s="40"/>
      <c r="FX500" s="40"/>
      <c r="FY500" s="40"/>
      <c r="FZ500" s="40"/>
      <c r="GA500" s="40"/>
      <c r="GB500" s="40"/>
      <c r="GC500" s="40"/>
      <c r="GD500" s="40"/>
      <c r="GE500" s="40"/>
      <c r="GF500" s="40"/>
      <c r="GG500" s="40"/>
      <c r="GH500" s="40"/>
      <c r="GI500" s="40"/>
      <c r="GJ500" s="40"/>
      <c r="GK500" s="40"/>
      <c r="GL500" s="40"/>
      <c r="GM500" s="40"/>
      <c r="GN500" s="40"/>
    </row>
    <row r="501" spans="1:196">
      <c r="A501" s="430"/>
      <c r="B501" s="430"/>
      <c r="C501" s="430"/>
      <c r="D501" s="430"/>
      <c r="E501" s="430"/>
      <c r="F501" s="430"/>
      <c r="G501" s="180"/>
      <c r="H501" s="46"/>
      <c r="I501" s="53"/>
      <c r="J501" s="53"/>
      <c r="K501" s="193"/>
      <c r="L501" s="193"/>
      <c r="M501" s="193"/>
      <c r="N501" s="193"/>
      <c r="O501" s="193"/>
      <c r="P501" s="193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O501" s="40"/>
      <c r="BP501" s="40"/>
      <c r="BQ501" s="40"/>
      <c r="BR501" s="40"/>
      <c r="BS501" s="40"/>
      <c r="BT501" s="40"/>
      <c r="BU501" s="40"/>
      <c r="BV501" s="40"/>
      <c r="BW501" s="40"/>
      <c r="BX501" s="40"/>
      <c r="BY501" s="40"/>
      <c r="BZ501" s="40"/>
      <c r="CA501" s="40"/>
      <c r="CB501" s="40"/>
      <c r="CC501" s="40"/>
      <c r="CD501" s="40"/>
      <c r="CE501" s="40"/>
      <c r="CF501" s="40"/>
      <c r="CG501" s="40"/>
      <c r="CH501" s="40"/>
      <c r="CI501" s="40"/>
      <c r="CJ501" s="40"/>
      <c r="CK501" s="40"/>
      <c r="CL501" s="40"/>
      <c r="CM501" s="40"/>
      <c r="CN501" s="40"/>
      <c r="CO501" s="40"/>
      <c r="CP501" s="40"/>
      <c r="CQ501" s="40"/>
      <c r="CR501" s="40"/>
      <c r="CS501" s="40"/>
      <c r="CT501" s="40"/>
      <c r="CU501" s="40"/>
      <c r="CV501" s="40"/>
      <c r="CW501" s="40"/>
      <c r="CX501" s="40"/>
      <c r="CY501" s="40"/>
      <c r="CZ501" s="40"/>
      <c r="DA501" s="40"/>
      <c r="DB501" s="40"/>
      <c r="DC501" s="40"/>
      <c r="DD501" s="40"/>
      <c r="DE501" s="40"/>
      <c r="DF501" s="40"/>
      <c r="DG501" s="40"/>
      <c r="DH501" s="40"/>
      <c r="DI501" s="40"/>
      <c r="DJ501" s="40"/>
      <c r="DK501" s="40"/>
      <c r="DL501" s="40"/>
      <c r="DM501" s="40"/>
      <c r="DN501" s="40"/>
      <c r="DO501" s="40"/>
      <c r="DP501" s="40"/>
      <c r="DQ501" s="40"/>
      <c r="DR501" s="40"/>
      <c r="DS501" s="40"/>
      <c r="DT501" s="40"/>
      <c r="DU501" s="40"/>
      <c r="DV501" s="40"/>
      <c r="DW501" s="40"/>
      <c r="DX501" s="40"/>
      <c r="DY501" s="40"/>
      <c r="DZ501" s="40"/>
      <c r="EA501" s="40"/>
      <c r="EB501" s="40"/>
      <c r="EC501" s="40"/>
      <c r="ED501" s="40"/>
      <c r="EE501" s="40"/>
      <c r="EF501" s="40"/>
      <c r="EG501" s="40"/>
      <c r="EH501" s="40"/>
      <c r="EI501" s="40"/>
      <c r="EJ501" s="40"/>
      <c r="EK501" s="40"/>
      <c r="EL501" s="40"/>
      <c r="EM501" s="40"/>
      <c r="EN501" s="40"/>
      <c r="EO501" s="40"/>
      <c r="EP501" s="40"/>
      <c r="EQ501" s="40"/>
      <c r="ER501" s="40"/>
      <c r="ES501" s="40"/>
      <c r="ET501" s="40"/>
      <c r="EU501" s="40"/>
      <c r="EV501" s="40"/>
      <c r="EW501" s="40"/>
      <c r="EX501" s="40"/>
      <c r="EY501" s="40"/>
      <c r="EZ501" s="40"/>
      <c r="FA501" s="40"/>
      <c r="FB501" s="40"/>
      <c r="FC501" s="40"/>
      <c r="FD501" s="40"/>
      <c r="FE501" s="40"/>
      <c r="FF501" s="40"/>
      <c r="FG501" s="40"/>
      <c r="FH501" s="40"/>
      <c r="FI501" s="40"/>
      <c r="FJ501" s="40"/>
      <c r="FK501" s="40"/>
      <c r="FL501" s="40"/>
      <c r="FM501" s="40"/>
      <c r="FN501" s="40"/>
      <c r="FO501" s="40"/>
      <c r="FP501" s="40"/>
      <c r="FQ501" s="40"/>
      <c r="FR501" s="40"/>
      <c r="FS501" s="40"/>
      <c r="FT501" s="40"/>
      <c r="FU501" s="40"/>
      <c r="FV501" s="40"/>
      <c r="FW501" s="40"/>
      <c r="FX501" s="40"/>
      <c r="FY501" s="40"/>
      <c r="FZ501" s="40"/>
      <c r="GA501" s="40"/>
      <c r="GB501" s="40"/>
      <c r="GC501" s="40"/>
      <c r="GD501" s="40"/>
      <c r="GE501" s="40"/>
      <c r="GF501" s="40"/>
      <c r="GG501" s="40"/>
      <c r="GH501" s="40"/>
      <c r="GI501" s="40"/>
      <c r="GJ501" s="40"/>
      <c r="GK501" s="40"/>
      <c r="GL501" s="40"/>
      <c r="GM501" s="40"/>
      <c r="GN501" s="40"/>
    </row>
    <row r="502" spans="1:196">
      <c r="A502" s="430"/>
      <c r="B502" s="430"/>
      <c r="C502" s="430"/>
      <c r="D502" s="430"/>
      <c r="E502" s="430"/>
      <c r="F502" s="430"/>
      <c r="G502" s="180"/>
      <c r="H502" s="46"/>
      <c r="I502" s="53"/>
      <c r="J502" s="53"/>
      <c r="K502" s="193"/>
      <c r="L502" s="193"/>
      <c r="M502" s="193"/>
      <c r="N502" s="193"/>
      <c r="O502" s="193"/>
      <c r="P502" s="193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O502" s="40"/>
      <c r="BP502" s="40"/>
      <c r="BQ502" s="40"/>
      <c r="BR502" s="40"/>
      <c r="BS502" s="40"/>
      <c r="BT502" s="40"/>
      <c r="BU502" s="40"/>
      <c r="BV502" s="40"/>
      <c r="BW502" s="40"/>
      <c r="BX502" s="40"/>
      <c r="BY502" s="40"/>
      <c r="BZ502" s="40"/>
      <c r="CA502" s="40"/>
      <c r="CB502" s="40"/>
      <c r="CC502" s="40"/>
      <c r="CD502" s="40"/>
      <c r="CE502" s="40"/>
      <c r="CF502" s="40"/>
      <c r="CG502" s="40"/>
      <c r="CH502" s="40"/>
      <c r="CI502" s="40"/>
      <c r="CJ502" s="40"/>
      <c r="CK502" s="40"/>
      <c r="CL502" s="40"/>
      <c r="CM502" s="40"/>
      <c r="CN502" s="40"/>
      <c r="CO502" s="40"/>
      <c r="CP502" s="40"/>
      <c r="CQ502" s="40"/>
      <c r="CR502" s="40"/>
      <c r="CS502" s="40"/>
      <c r="CT502" s="40"/>
      <c r="CU502" s="40"/>
      <c r="CV502" s="40"/>
      <c r="CW502" s="40"/>
      <c r="CX502" s="40"/>
      <c r="CY502" s="40"/>
      <c r="CZ502" s="40"/>
      <c r="DA502" s="40"/>
      <c r="DB502" s="40"/>
      <c r="DC502" s="40"/>
      <c r="DD502" s="40"/>
      <c r="DE502" s="40"/>
      <c r="DF502" s="40"/>
      <c r="DG502" s="40"/>
      <c r="DH502" s="40"/>
      <c r="DI502" s="40"/>
      <c r="DJ502" s="40"/>
      <c r="DK502" s="40"/>
      <c r="DL502" s="40"/>
      <c r="DM502" s="40"/>
      <c r="DN502" s="40"/>
      <c r="DO502" s="40"/>
      <c r="DP502" s="40"/>
      <c r="DQ502" s="40"/>
      <c r="DR502" s="40"/>
      <c r="DS502" s="40"/>
      <c r="DT502" s="40"/>
      <c r="DU502" s="40"/>
      <c r="DV502" s="40"/>
      <c r="DW502" s="40"/>
      <c r="DX502" s="40"/>
      <c r="DY502" s="40"/>
      <c r="DZ502" s="40"/>
      <c r="EA502" s="40"/>
      <c r="EB502" s="40"/>
      <c r="EC502" s="40"/>
      <c r="ED502" s="40"/>
      <c r="EE502" s="40"/>
      <c r="EF502" s="40"/>
      <c r="EG502" s="40"/>
      <c r="EH502" s="40"/>
      <c r="EI502" s="40"/>
      <c r="EJ502" s="40"/>
      <c r="EK502" s="40"/>
      <c r="EL502" s="40"/>
      <c r="EM502" s="40"/>
      <c r="EN502" s="40"/>
      <c r="EO502" s="40"/>
      <c r="EP502" s="40"/>
      <c r="EQ502" s="40"/>
      <c r="ER502" s="40"/>
      <c r="ES502" s="40"/>
      <c r="ET502" s="40"/>
      <c r="EU502" s="40"/>
      <c r="EV502" s="40"/>
      <c r="EW502" s="40"/>
      <c r="EX502" s="40"/>
      <c r="EY502" s="40"/>
      <c r="EZ502" s="40"/>
      <c r="FA502" s="40"/>
      <c r="FB502" s="40"/>
      <c r="FC502" s="40"/>
      <c r="FD502" s="40"/>
      <c r="FE502" s="40"/>
      <c r="FF502" s="40"/>
      <c r="FG502" s="40"/>
      <c r="FH502" s="40"/>
      <c r="FI502" s="40"/>
      <c r="FJ502" s="40"/>
      <c r="FK502" s="40"/>
      <c r="FL502" s="40"/>
      <c r="FM502" s="40"/>
      <c r="FN502" s="40"/>
      <c r="FO502" s="40"/>
      <c r="FP502" s="40"/>
      <c r="FQ502" s="40"/>
      <c r="FR502" s="40"/>
      <c r="FS502" s="40"/>
      <c r="FT502" s="40"/>
      <c r="FU502" s="40"/>
      <c r="FV502" s="40"/>
      <c r="FW502" s="40"/>
      <c r="FX502" s="40"/>
      <c r="FY502" s="40"/>
      <c r="FZ502" s="40"/>
      <c r="GA502" s="40"/>
      <c r="GB502" s="40"/>
      <c r="GC502" s="40"/>
      <c r="GD502" s="40"/>
      <c r="GE502" s="40"/>
      <c r="GF502" s="40"/>
      <c r="GG502" s="40"/>
      <c r="GH502" s="40"/>
      <c r="GI502" s="40"/>
      <c r="GJ502" s="40"/>
      <c r="GK502" s="40"/>
      <c r="GL502" s="40"/>
      <c r="GM502" s="40"/>
      <c r="GN502" s="40"/>
    </row>
    <row r="503" spans="1:196">
      <c r="A503" s="430"/>
      <c r="B503" s="430"/>
      <c r="C503" s="430"/>
      <c r="D503" s="430"/>
      <c r="E503" s="430"/>
      <c r="F503" s="430"/>
      <c r="G503" s="180"/>
      <c r="H503" s="46"/>
      <c r="I503" s="53"/>
      <c r="J503" s="53"/>
      <c r="K503" s="193"/>
      <c r="L503" s="193"/>
      <c r="M503" s="193"/>
      <c r="N503" s="193"/>
      <c r="O503" s="193"/>
      <c r="P503" s="193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O503" s="40"/>
      <c r="BP503" s="40"/>
      <c r="BQ503" s="40"/>
      <c r="BR503" s="40"/>
      <c r="BS503" s="40"/>
      <c r="BT503" s="40"/>
      <c r="BU503" s="40"/>
      <c r="BV503" s="40"/>
      <c r="BW503" s="40"/>
      <c r="BX503" s="40"/>
      <c r="BY503" s="40"/>
      <c r="BZ503" s="40"/>
      <c r="CA503" s="40"/>
      <c r="CB503" s="40"/>
      <c r="CC503" s="40"/>
      <c r="CD503" s="40"/>
      <c r="CE503" s="40"/>
      <c r="CF503" s="40"/>
      <c r="CG503" s="40"/>
      <c r="CH503" s="40"/>
      <c r="CI503" s="40"/>
      <c r="CJ503" s="40"/>
      <c r="CK503" s="40"/>
      <c r="CL503" s="40"/>
      <c r="CM503" s="40"/>
      <c r="CN503" s="40"/>
      <c r="CO503" s="40"/>
      <c r="CP503" s="40"/>
      <c r="CQ503" s="40"/>
      <c r="CR503" s="40"/>
      <c r="CS503" s="40"/>
      <c r="CT503" s="40"/>
      <c r="CU503" s="40"/>
      <c r="CV503" s="40"/>
      <c r="CW503" s="40"/>
      <c r="CX503" s="40"/>
      <c r="CY503" s="40"/>
      <c r="CZ503" s="40"/>
      <c r="DA503" s="40"/>
      <c r="DB503" s="40"/>
      <c r="DC503" s="40"/>
      <c r="DD503" s="40"/>
      <c r="DE503" s="40"/>
      <c r="DF503" s="40"/>
      <c r="DG503" s="40"/>
      <c r="DH503" s="40"/>
      <c r="DI503" s="40"/>
      <c r="DJ503" s="40"/>
      <c r="DK503" s="40"/>
      <c r="DL503" s="40"/>
      <c r="DM503" s="40"/>
      <c r="DN503" s="40"/>
      <c r="DO503" s="40"/>
      <c r="DP503" s="40"/>
      <c r="DQ503" s="40"/>
      <c r="DR503" s="40"/>
      <c r="DS503" s="40"/>
      <c r="DT503" s="40"/>
      <c r="DU503" s="40"/>
      <c r="DV503" s="40"/>
      <c r="DW503" s="40"/>
      <c r="DX503" s="40"/>
      <c r="DY503" s="40"/>
      <c r="DZ503" s="40"/>
      <c r="EA503" s="40"/>
      <c r="EB503" s="40"/>
      <c r="EC503" s="40"/>
      <c r="ED503" s="40"/>
      <c r="EE503" s="40"/>
      <c r="EF503" s="40"/>
      <c r="EG503" s="40"/>
      <c r="EH503" s="40"/>
      <c r="EI503" s="40"/>
      <c r="EJ503" s="40"/>
      <c r="EK503" s="40"/>
      <c r="EL503" s="40"/>
      <c r="EM503" s="40"/>
      <c r="EN503" s="40"/>
      <c r="EO503" s="40"/>
      <c r="EP503" s="40"/>
      <c r="EQ503" s="40"/>
      <c r="ER503" s="40"/>
      <c r="ES503" s="40"/>
      <c r="ET503" s="40"/>
      <c r="EU503" s="40"/>
      <c r="EV503" s="40"/>
      <c r="EW503" s="40"/>
      <c r="EX503" s="40"/>
      <c r="EY503" s="40"/>
      <c r="EZ503" s="40"/>
      <c r="FA503" s="40"/>
      <c r="FB503" s="40"/>
      <c r="FC503" s="40"/>
      <c r="FD503" s="40"/>
      <c r="FE503" s="40"/>
      <c r="FF503" s="40"/>
      <c r="FG503" s="40"/>
      <c r="FH503" s="40"/>
      <c r="FI503" s="40"/>
      <c r="FJ503" s="40"/>
      <c r="FK503" s="40"/>
      <c r="FL503" s="40"/>
      <c r="FM503" s="40"/>
      <c r="FN503" s="40"/>
      <c r="FO503" s="40"/>
      <c r="FP503" s="40"/>
      <c r="FQ503" s="40"/>
      <c r="FR503" s="40"/>
      <c r="FS503" s="40"/>
      <c r="FT503" s="40"/>
      <c r="FU503" s="40"/>
      <c r="FV503" s="40"/>
      <c r="FW503" s="40"/>
      <c r="FX503" s="40"/>
      <c r="FY503" s="40"/>
      <c r="FZ503" s="40"/>
      <c r="GA503" s="40"/>
      <c r="GB503" s="40"/>
      <c r="GC503" s="40"/>
      <c r="GD503" s="40"/>
      <c r="GE503" s="40"/>
      <c r="GF503" s="40"/>
      <c r="GG503" s="40"/>
      <c r="GH503" s="40"/>
      <c r="GI503" s="40"/>
      <c r="GJ503" s="40"/>
      <c r="GK503" s="40"/>
      <c r="GL503" s="40"/>
      <c r="GM503" s="40"/>
      <c r="GN503" s="40"/>
    </row>
    <row r="504" spans="1:196">
      <c r="A504" s="430"/>
      <c r="B504" s="430"/>
      <c r="C504" s="430"/>
      <c r="D504" s="430"/>
      <c r="E504" s="430"/>
      <c r="F504" s="430"/>
      <c r="G504" s="180"/>
      <c r="H504" s="46"/>
      <c r="I504" s="53"/>
      <c r="J504" s="53"/>
      <c r="K504" s="193"/>
      <c r="L504" s="193"/>
      <c r="M504" s="193"/>
      <c r="N504" s="193"/>
      <c r="O504" s="193"/>
      <c r="P504" s="193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O504" s="40"/>
      <c r="BP504" s="40"/>
      <c r="BQ504" s="40"/>
      <c r="BR504" s="40"/>
      <c r="BS504" s="40"/>
      <c r="BT504" s="40"/>
      <c r="BU504" s="40"/>
      <c r="BV504" s="40"/>
      <c r="BW504" s="40"/>
      <c r="BX504" s="40"/>
      <c r="BY504" s="40"/>
      <c r="BZ504" s="40"/>
      <c r="CA504" s="40"/>
      <c r="CB504" s="40"/>
      <c r="CC504" s="40"/>
      <c r="CD504" s="40"/>
      <c r="CE504" s="40"/>
      <c r="CF504" s="40"/>
      <c r="CG504" s="40"/>
      <c r="CH504" s="40"/>
      <c r="CI504" s="40"/>
      <c r="CJ504" s="40"/>
      <c r="CK504" s="40"/>
      <c r="CL504" s="40"/>
      <c r="CM504" s="40"/>
      <c r="CN504" s="40"/>
      <c r="CO504" s="40"/>
      <c r="CP504" s="40"/>
      <c r="CQ504" s="40"/>
      <c r="CR504" s="40"/>
      <c r="CS504" s="40"/>
      <c r="CT504" s="40"/>
      <c r="CU504" s="40"/>
      <c r="CV504" s="40"/>
      <c r="CW504" s="40"/>
      <c r="CX504" s="40"/>
      <c r="CY504" s="40"/>
      <c r="CZ504" s="40"/>
      <c r="DA504" s="40"/>
      <c r="DB504" s="40"/>
      <c r="DC504" s="40"/>
      <c r="DD504" s="40"/>
      <c r="DE504" s="40"/>
      <c r="DF504" s="40"/>
      <c r="DG504" s="40"/>
      <c r="DH504" s="40"/>
      <c r="DI504" s="40"/>
      <c r="DJ504" s="40"/>
      <c r="DK504" s="40"/>
      <c r="DL504" s="40"/>
      <c r="DM504" s="40"/>
      <c r="DN504" s="40"/>
      <c r="DO504" s="40"/>
      <c r="DP504" s="40"/>
      <c r="DQ504" s="40"/>
      <c r="DR504" s="40"/>
      <c r="DS504" s="40"/>
      <c r="DT504" s="40"/>
      <c r="DU504" s="40"/>
      <c r="DV504" s="40"/>
      <c r="DW504" s="40"/>
      <c r="DX504" s="40"/>
      <c r="DY504" s="40"/>
      <c r="DZ504" s="40"/>
      <c r="EA504" s="40"/>
      <c r="EB504" s="40"/>
      <c r="EC504" s="40"/>
      <c r="ED504" s="40"/>
      <c r="EE504" s="40"/>
      <c r="EF504" s="40"/>
      <c r="EG504" s="40"/>
      <c r="EH504" s="40"/>
      <c r="EI504" s="40"/>
      <c r="EJ504" s="40"/>
      <c r="EK504" s="40"/>
      <c r="EL504" s="40"/>
      <c r="EM504" s="40"/>
      <c r="EN504" s="40"/>
      <c r="EO504" s="40"/>
      <c r="EP504" s="40"/>
      <c r="EQ504" s="40"/>
      <c r="ER504" s="40"/>
      <c r="ES504" s="40"/>
      <c r="ET504" s="40"/>
      <c r="EU504" s="40"/>
      <c r="EV504" s="40"/>
      <c r="EW504" s="40"/>
      <c r="EX504" s="40"/>
      <c r="EY504" s="40"/>
      <c r="EZ504" s="40"/>
      <c r="FA504" s="40"/>
      <c r="FB504" s="40"/>
      <c r="FC504" s="40"/>
      <c r="FD504" s="40"/>
      <c r="FE504" s="40"/>
      <c r="FF504" s="40"/>
      <c r="FG504" s="40"/>
      <c r="FH504" s="40"/>
      <c r="FI504" s="40"/>
      <c r="FJ504" s="40"/>
      <c r="FK504" s="40"/>
      <c r="FL504" s="40"/>
      <c r="FM504" s="40"/>
      <c r="FN504" s="40"/>
      <c r="FO504" s="40"/>
      <c r="FP504" s="40"/>
      <c r="FQ504" s="40"/>
      <c r="FR504" s="40"/>
      <c r="FS504" s="40"/>
      <c r="FT504" s="40"/>
      <c r="FU504" s="40"/>
      <c r="FV504" s="40"/>
      <c r="FW504" s="40"/>
      <c r="FX504" s="40"/>
      <c r="FY504" s="40"/>
      <c r="FZ504" s="40"/>
      <c r="GA504" s="40"/>
      <c r="GB504" s="40"/>
      <c r="GC504" s="40"/>
      <c r="GD504" s="40"/>
      <c r="GE504" s="40"/>
      <c r="GF504" s="40"/>
      <c r="GG504" s="40"/>
      <c r="GH504" s="40"/>
      <c r="GI504" s="40"/>
      <c r="GJ504" s="40"/>
      <c r="GK504" s="40"/>
      <c r="GL504" s="40"/>
      <c r="GM504" s="40"/>
      <c r="GN504" s="40"/>
    </row>
    <row r="505" spans="1:196">
      <c r="A505" s="430"/>
      <c r="B505" s="430"/>
      <c r="C505" s="430"/>
      <c r="D505" s="430"/>
      <c r="E505" s="430"/>
      <c r="F505" s="430"/>
      <c r="G505" s="180"/>
      <c r="H505" s="46"/>
      <c r="I505" s="53"/>
      <c r="J505" s="53"/>
      <c r="K505" s="193"/>
      <c r="L505" s="193"/>
      <c r="M505" s="193"/>
      <c r="N505" s="193"/>
      <c r="O505" s="193"/>
      <c r="P505" s="193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O505" s="40"/>
      <c r="BP505" s="40"/>
      <c r="BQ505" s="40"/>
      <c r="BR505" s="40"/>
      <c r="BS505" s="40"/>
      <c r="BT505" s="40"/>
      <c r="BU505" s="40"/>
      <c r="BV505" s="40"/>
      <c r="BW505" s="40"/>
      <c r="BX505" s="40"/>
      <c r="BY505" s="40"/>
      <c r="BZ505" s="40"/>
      <c r="CA505" s="40"/>
      <c r="CB505" s="40"/>
      <c r="CC505" s="40"/>
      <c r="CD505" s="40"/>
      <c r="CE505" s="40"/>
      <c r="CF505" s="40"/>
      <c r="CG505" s="40"/>
      <c r="CH505" s="40"/>
      <c r="CI505" s="40"/>
      <c r="CJ505" s="40"/>
      <c r="CK505" s="40"/>
      <c r="CL505" s="40"/>
      <c r="CM505" s="40"/>
      <c r="CN505" s="40"/>
      <c r="CO505" s="40"/>
      <c r="CP505" s="40"/>
      <c r="CQ505" s="40"/>
      <c r="CR505" s="40"/>
      <c r="CS505" s="40"/>
      <c r="CT505" s="40"/>
      <c r="CU505" s="40"/>
      <c r="CV505" s="40"/>
      <c r="CW505" s="40"/>
      <c r="CX505" s="40"/>
      <c r="CY505" s="40"/>
      <c r="CZ505" s="40"/>
      <c r="DA505" s="40"/>
      <c r="DB505" s="40"/>
      <c r="DC505" s="40"/>
      <c r="DD505" s="40"/>
      <c r="DE505" s="40"/>
      <c r="DF505" s="40"/>
      <c r="DG505" s="40"/>
      <c r="DH505" s="40"/>
      <c r="DI505" s="40"/>
      <c r="DJ505" s="40"/>
      <c r="DK505" s="40"/>
      <c r="DL505" s="40"/>
      <c r="DM505" s="40"/>
      <c r="DN505" s="40"/>
      <c r="DO505" s="40"/>
      <c r="DP505" s="40"/>
      <c r="DQ505" s="40"/>
      <c r="DR505" s="40"/>
      <c r="DS505" s="40"/>
      <c r="DT505" s="40"/>
      <c r="DU505" s="40"/>
      <c r="DV505" s="40"/>
      <c r="DW505" s="40"/>
      <c r="DX505" s="40"/>
      <c r="DY505" s="40"/>
      <c r="DZ505" s="40"/>
      <c r="EA505" s="40"/>
      <c r="EB505" s="40"/>
      <c r="EC505" s="40"/>
      <c r="ED505" s="40"/>
      <c r="EE505" s="40"/>
      <c r="EF505" s="40"/>
      <c r="EG505" s="40"/>
      <c r="EH505" s="40"/>
      <c r="EI505" s="40"/>
      <c r="EJ505" s="40"/>
      <c r="EK505" s="40"/>
      <c r="EL505" s="40"/>
      <c r="EM505" s="40"/>
      <c r="EN505" s="40"/>
      <c r="EO505" s="40"/>
      <c r="EP505" s="40"/>
      <c r="EQ505" s="40"/>
      <c r="ER505" s="40"/>
      <c r="ES505" s="40"/>
      <c r="ET505" s="40"/>
      <c r="EU505" s="40"/>
      <c r="EV505" s="40"/>
      <c r="EW505" s="40"/>
      <c r="EX505" s="40"/>
      <c r="EY505" s="40"/>
      <c r="EZ505" s="40"/>
      <c r="FA505" s="40"/>
      <c r="FB505" s="40"/>
      <c r="FC505" s="40"/>
      <c r="FD505" s="40"/>
      <c r="FE505" s="40"/>
      <c r="FF505" s="40"/>
      <c r="FG505" s="40"/>
      <c r="FH505" s="40"/>
      <c r="FI505" s="40"/>
      <c r="FJ505" s="40"/>
      <c r="FK505" s="40"/>
      <c r="FL505" s="40"/>
      <c r="FM505" s="40"/>
      <c r="FN505" s="40"/>
      <c r="FO505" s="40"/>
      <c r="FP505" s="40"/>
      <c r="FQ505" s="40"/>
      <c r="FR505" s="40"/>
      <c r="FS505" s="40"/>
      <c r="FT505" s="40"/>
      <c r="FU505" s="40"/>
      <c r="FV505" s="40"/>
      <c r="FW505" s="40"/>
      <c r="FX505" s="40"/>
      <c r="FY505" s="40"/>
      <c r="FZ505" s="40"/>
      <c r="GA505" s="40"/>
      <c r="GB505" s="40"/>
      <c r="GC505" s="40"/>
      <c r="GD505" s="40"/>
      <c r="GE505" s="40"/>
      <c r="GF505" s="40"/>
      <c r="GG505" s="40"/>
      <c r="GH505" s="40"/>
      <c r="GI505" s="40"/>
      <c r="GJ505" s="40"/>
      <c r="GK505" s="40"/>
      <c r="GL505" s="40"/>
      <c r="GM505" s="40"/>
      <c r="GN505" s="40"/>
    </row>
    <row r="506" spans="1:196">
      <c r="A506" s="430"/>
      <c r="B506" s="430"/>
      <c r="C506" s="430"/>
      <c r="D506" s="430"/>
      <c r="E506" s="430"/>
      <c r="F506" s="430"/>
      <c r="G506" s="180"/>
      <c r="H506" s="46"/>
      <c r="I506" s="53"/>
      <c r="J506" s="53"/>
      <c r="K506" s="193"/>
      <c r="L506" s="193"/>
      <c r="M506" s="193"/>
      <c r="N506" s="193"/>
      <c r="O506" s="193"/>
      <c r="P506" s="193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O506" s="40"/>
      <c r="BP506" s="40"/>
      <c r="BQ506" s="40"/>
      <c r="BR506" s="40"/>
      <c r="BS506" s="40"/>
      <c r="BT506" s="40"/>
      <c r="BU506" s="40"/>
      <c r="BV506" s="40"/>
      <c r="BW506" s="40"/>
      <c r="BX506" s="40"/>
      <c r="BY506" s="40"/>
      <c r="BZ506" s="40"/>
      <c r="CA506" s="40"/>
      <c r="CB506" s="40"/>
      <c r="CC506" s="40"/>
      <c r="CD506" s="40"/>
      <c r="CE506" s="40"/>
      <c r="CF506" s="40"/>
      <c r="CG506" s="40"/>
      <c r="CH506" s="40"/>
      <c r="CI506" s="40"/>
      <c r="CJ506" s="40"/>
      <c r="CK506" s="40"/>
      <c r="CL506" s="40"/>
      <c r="CM506" s="40"/>
      <c r="CN506" s="40"/>
      <c r="CO506" s="40"/>
      <c r="CP506" s="40"/>
      <c r="CQ506" s="40"/>
      <c r="CR506" s="40"/>
      <c r="CS506" s="40"/>
      <c r="CT506" s="40"/>
      <c r="CU506" s="40"/>
      <c r="CV506" s="40"/>
      <c r="CW506" s="40"/>
      <c r="CX506" s="40"/>
      <c r="CY506" s="40"/>
      <c r="CZ506" s="40"/>
      <c r="DA506" s="40"/>
      <c r="DB506" s="40"/>
      <c r="DC506" s="40"/>
      <c r="DD506" s="40"/>
      <c r="DE506" s="40"/>
      <c r="DF506" s="40"/>
      <c r="DG506" s="40"/>
      <c r="DH506" s="40"/>
      <c r="DI506" s="40"/>
      <c r="DJ506" s="40"/>
      <c r="DK506" s="40"/>
      <c r="DL506" s="40"/>
      <c r="DM506" s="40"/>
      <c r="DN506" s="40"/>
      <c r="DO506" s="40"/>
      <c r="DP506" s="40"/>
      <c r="DQ506" s="40"/>
      <c r="DR506" s="40"/>
      <c r="DS506" s="40"/>
      <c r="DT506" s="40"/>
      <c r="DU506" s="40"/>
      <c r="DV506" s="40"/>
      <c r="DW506" s="40"/>
      <c r="DX506" s="40"/>
      <c r="DY506" s="40"/>
      <c r="DZ506" s="40"/>
      <c r="EA506" s="40"/>
      <c r="EB506" s="40"/>
      <c r="EC506" s="40"/>
      <c r="ED506" s="40"/>
      <c r="EE506" s="40"/>
      <c r="EF506" s="40"/>
      <c r="EG506" s="40"/>
      <c r="EH506" s="40"/>
      <c r="EI506" s="40"/>
      <c r="EJ506" s="40"/>
      <c r="EK506" s="40"/>
      <c r="EL506" s="40"/>
      <c r="EM506" s="40"/>
      <c r="EN506" s="40"/>
      <c r="EO506" s="40"/>
      <c r="EP506" s="40"/>
      <c r="EQ506" s="40"/>
      <c r="ER506" s="40"/>
      <c r="ES506" s="40"/>
      <c r="ET506" s="40"/>
      <c r="EU506" s="40"/>
      <c r="EV506" s="40"/>
      <c r="EW506" s="40"/>
      <c r="EX506" s="40"/>
      <c r="EY506" s="40"/>
      <c r="EZ506" s="40"/>
      <c r="FA506" s="40"/>
      <c r="FB506" s="40"/>
      <c r="FC506" s="40"/>
      <c r="FD506" s="40"/>
      <c r="FE506" s="40"/>
      <c r="FF506" s="40"/>
      <c r="FG506" s="40"/>
      <c r="FH506" s="40"/>
      <c r="FI506" s="40"/>
      <c r="FJ506" s="40"/>
      <c r="FK506" s="40"/>
      <c r="FL506" s="40"/>
      <c r="FM506" s="40"/>
      <c r="FN506" s="40"/>
      <c r="FO506" s="40"/>
      <c r="FP506" s="40"/>
      <c r="FQ506" s="40"/>
      <c r="FR506" s="40"/>
      <c r="FS506" s="40"/>
      <c r="FT506" s="40"/>
      <c r="FU506" s="40"/>
      <c r="FV506" s="40"/>
      <c r="FW506" s="40"/>
      <c r="FX506" s="40"/>
      <c r="FY506" s="40"/>
      <c r="FZ506" s="40"/>
      <c r="GA506" s="40"/>
      <c r="GB506" s="40"/>
      <c r="GC506" s="40"/>
      <c r="GD506" s="40"/>
      <c r="GE506" s="40"/>
      <c r="GF506" s="40"/>
      <c r="GG506" s="40"/>
      <c r="GH506" s="40"/>
      <c r="GI506" s="40"/>
      <c r="GJ506" s="40"/>
      <c r="GK506" s="40"/>
      <c r="GL506" s="40"/>
      <c r="GM506" s="40"/>
      <c r="GN506" s="40"/>
    </row>
    <row r="507" spans="1:196">
      <c r="A507" s="430"/>
      <c r="B507" s="430"/>
      <c r="C507" s="430"/>
      <c r="D507" s="430"/>
      <c r="E507" s="430"/>
      <c r="F507" s="430"/>
      <c r="G507" s="180"/>
      <c r="H507" s="46"/>
      <c r="I507" s="53"/>
      <c r="J507" s="53"/>
      <c r="K507" s="193"/>
      <c r="L507" s="193"/>
      <c r="M507" s="193"/>
      <c r="N507" s="193"/>
      <c r="O507" s="193"/>
      <c r="P507" s="193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O507" s="40"/>
      <c r="BP507" s="40"/>
      <c r="BQ507" s="40"/>
      <c r="BR507" s="40"/>
      <c r="BS507" s="40"/>
      <c r="BT507" s="40"/>
      <c r="BU507" s="40"/>
      <c r="BV507" s="40"/>
      <c r="BW507" s="40"/>
      <c r="BX507" s="40"/>
      <c r="BY507" s="40"/>
      <c r="BZ507" s="40"/>
      <c r="CA507" s="40"/>
      <c r="CB507" s="40"/>
      <c r="CC507" s="40"/>
      <c r="CD507" s="40"/>
      <c r="CE507" s="40"/>
      <c r="CF507" s="40"/>
      <c r="CG507" s="40"/>
      <c r="CH507" s="40"/>
      <c r="CI507" s="40"/>
      <c r="CJ507" s="40"/>
      <c r="CK507" s="40"/>
      <c r="CL507" s="40"/>
      <c r="CM507" s="40"/>
      <c r="CN507" s="40"/>
      <c r="CO507" s="40"/>
      <c r="CP507" s="40"/>
      <c r="CQ507" s="40"/>
      <c r="CR507" s="40"/>
      <c r="CS507" s="40"/>
      <c r="CT507" s="40"/>
      <c r="CU507" s="40"/>
      <c r="CV507" s="40"/>
      <c r="CW507" s="40"/>
      <c r="CX507" s="40"/>
      <c r="CY507" s="40"/>
      <c r="CZ507" s="40"/>
      <c r="DA507" s="40"/>
      <c r="DB507" s="40"/>
      <c r="DC507" s="40"/>
      <c r="DD507" s="40"/>
      <c r="DE507" s="40"/>
      <c r="DF507" s="40"/>
      <c r="DG507" s="40"/>
      <c r="DH507" s="40"/>
      <c r="DI507" s="40"/>
      <c r="DJ507" s="40"/>
      <c r="DK507" s="40"/>
      <c r="DL507" s="40"/>
      <c r="DM507" s="40"/>
      <c r="DN507" s="40"/>
      <c r="DO507" s="40"/>
      <c r="DP507" s="40"/>
      <c r="DQ507" s="40"/>
      <c r="DR507" s="40"/>
      <c r="DS507" s="40"/>
      <c r="DT507" s="40"/>
      <c r="DU507" s="40"/>
      <c r="DV507" s="40"/>
      <c r="DW507" s="40"/>
      <c r="DX507" s="40"/>
      <c r="DY507" s="40"/>
      <c r="DZ507" s="40"/>
      <c r="EA507" s="40"/>
      <c r="EB507" s="40"/>
      <c r="EC507" s="40"/>
      <c r="ED507" s="40"/>
      <c r="EE507" s="40"/>
      <c r="EF507" s="40"/>
      <c r="EG507" s="40"/>
      <c r="EH507" s="40"/>
      <c r="EI507" s="40"/>
      <c r="EJ507" s="40"/>
      <c r="EK507" s="40"/>
      <c r="EL507" s="40"/>
      <c r="EM507" s="40"/>
      <c r="EN507" s="40"/>
      <c r="EO507" s="40"/>
      <c r="EP507" s="40"/>
      <c r="EQ507" s="40"/>
      <c r="ER507" s="40"/>
      <c r="ES507" s="40"/>
      <c r="ET507" s="40"/>
      <c r="EU507" s="40"/>
      <c r="EV507" s="40"/>
      <c r="EW507" s="40"/>
      <c r="EX507" s="40"/>
      <c r="EY507" s="40"/>
      <c r="EZ507" s="40"/>
      <c r="FA507" s="40"/>
      <c r="FB507" s="40"/>
      <c r="FC507" s="40"/>
      <c r="FD507" s="40"/>
      <c r="FE507" s="40"/>
      <c r="FF507" s="40"/>
      <c r="FG507" s="40"/>
      <c r="FH507" s="40"/>
      <c r="FI507" s="40"/>
      <c r="FJ507" s="40"/>
      <c r="FK507" s="40"/>
      <c r="FL507" s="40"/>
      <c r="FM507" s="40"/>
      <c r="FN507" s="40"/>
      <c r="FO507" s="40"/>
      <c r="FP507" s="40"/>
      <c r="FQ507" s="40"/>
      <c r="FR507" s="40"/>
      <c r="FS507" s="40"/>
      <c r="FT507" s="40"/>
      <c r="FU507" s="40"/>
      <c r="FV507" s="40"/>
      <c r="FW507" s="40"/>
      <c r="FX507" s="40"/>
      <c r="FY507" s="40"/>
      <c r="FZ507" s="40"/>
      <c r="GA507" s="40"/>
      <c r="GB507" s="40"/>
      <c r="GC507" s="40"/>
      <c r="GD507" s="40"/>
      <c r="GE507" s="40"/>
      <c r="GF507" s="40"/>
      <c r="GG507" s="40"/>
      <c r="GH507" s="40"/>
      <c r="GI507" s="40"/>
      <c r="GJ507" s="40"/>
      <c r="GK507" s="40"/>
      <c r="GL507" s="40"/>
      <c r="GM507" s="40"/>
      <c r="GN507" s="40"/>
    </row>
    <row r="508" spans="1:196">
      <c r="A508" s="430"/>
      <c r="B508" s="430"/>
      <c r="C508" s="430"/>
      <c r="D508" s="430"/>
      <c r="E508" s="430"/>
      <c r="F508" s="430"/>
      <c r="G508" s="180"/>
      <c r="H508" s="46"/>
      <c r="I508" s="53"/>
      <c r="J508" s="53"/>
      <c r="K508" s="193"/>
      <c r="L508" s="193"/>
      <c r="M508" s="193"/>
      <c r="N508" s="193"/>
      <c r="O508" s="193"/>
      <c r="P508" s="193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O508" s="40"/>
      <c r="BP508" s="40"/>
      <c r="BQ508" s="40"/>
      <c r="BR508" s="40"/>
      <c r="BS508" s="40"/>
      <c r="BT508" s="40"/>
      <c r="BU508" s="40"/>
      <c r="BV508" s="40"/>
      <c r="BW508" s="40"/>
      <c r="BX508" s="40"/>
      <c r="BY508" s="40"/>
      <c r="BZ508" s="40"/>
      <c r="CA508" s="40"/>
      <c r="CB508" s="40"/>
      <c r="CC508" s="40"/>
      <c r="CD508" s="40"/>
      <c r="CE508" s="40"/>
      <c r="CF508" s="40"/>
      <c r="CG508" s="40"/>
      <c r="CH508" s="40"/>
      <c r="CI508" s="40"/>
      <c r="CJ508" s="40"/>
      <c r="CK508" s="40"/>
      <c r="CL508" s="40"/>
      <c r="CM508" s="40"/>
      <c r="CN508" s="40"/>
      <c r="CO508" s="40"/>
      <c r="CP508" s="40"/>
      <c r="CQ508" s="40"/>
      <c r="CR508" s="40"/>
      <c r="CS508" s="40"/>
      <c r="CT508" s="40"/>
      <c r="CU508" s="40"/>
      <c r="CV508" s="40"/>
      <c r="CW508" s="40"/>
      <c r="CX508" s="40"/>
      <c r="CY508" s="40"/>
      <c r="CZ508" s="40"/>
      <c r="DA508" s="40"/>
      <c r="DB508" s="40"/>
      <c r="DC508" s="40"/>
      <c r="DD508" s="40"/>
      <c r="DE508" s="40"/>
      <c r="DF508" s="40"/>
      <c r="DG508" s="40"/>
      <c r="DH508" s="40"/>
      <c r="DI508" s="40"/>
      <c r="DJ508" s="40"/>
      <c r="DK508" s="40"/>
      <c r="DL508" s="40"/>
      <c r="DM508" s="40"/>
      <c r="DN508" s="40"/>
      <c r="DO508" s="40"/>
      <c r="DP508" s="40"/>
      <c r="DQ508" s="40"/>
      <c r="DR508" s="40"/>
      <c r="DS508" s="40"/>
      <c r="DT508" s="40"/>
      <c r="DU508" s="40"/>
      <c r="DV508" s="40"/>
      <c r="DW508" s="40"/>
      <c r="DX508" s="40"/>
      <c r="DY508" s="40"/>
      <c r="DZ508" s="40"/>
      <c r="EA508" s="40"/>
      <c r="EB508" s="40"/>
      <c r="EC508" s="40"/>
      <c r="ED508" s="40"/>
      <c r="EE508" s="40"/>
      <c r="EF508" s="40"/>
      <c r="EG508" s="40"/>
      <c r="EH508" s="40"/>
      <c r="EI508" s="40"/>
      <c r="EJ508" s="40"/>
      <c r="EK508" s="40"/>
      <c r="EL508" s="40"/>
      <c r="EM508" s="40"/>
      <c r="EN508" s="40"/>
      <c r="EO508" s="40"/>
      <c r="EP508" s="40"/>
      <c r="EQ508" s="40"/>
      <c r="ER508" s="40"/>
      <c r="ES508" s="40"/>
      <c r="ET508" s="40"/>
      <c r="EU508" s="40"/>
      <c r="EV508" s="40"/>
      <c r="EW508" s="40"/>
      <c r="EX508" s="40"/>
      <c r="EY508" s="40"/>
      <c r="EZ508" s="40"/>
      <c r="FA508" s="40"/>
      <c r="FB508" s="40"/>
      <c r="FC508" s="40"/>
      <c r="FD508" s="40"/>
      <c r="FE508" s="40"/>
      <c r="FF508" s="40"/>
      <c r="FG508" s="40"/>
      <c r="FH508" s="40"/>
      <c r="FI508" s="40"/>
      <c r="FJ508" s="40"/>
      <c r="FK508" s="40"/>
      <c r="FL508" s="40"/>
      <c r="FM508" s="40"/>
      <c r="FN508" s="40"/>
      <c r="FO508" s="40"/>
      <c r="FP508" s="40"/>
      <c r="FQ508" s="40"/>
      <c r="FR508" s="40"/>
      <c r="FS508" s="40"/>
      <c r="FT508" s="40"/>
      <c r="FU508" s="40"/>
      <c r="FV508" s="40"/>
      <c r="FW508" s="40"/>
      <c r="FX508" s="40"/>
      <c r="FY508" s="40"/>
      <c r="FZ508" s="40"/>
      <c r="GA508" s="40"/>
      <c r="GB508" s="40"/>
      <c r="GC508" s="40"/>
      <c r="GD508" s="40"/>
      <c r="GE508" s="40"/>
      <c r="GF508" s="40"/>
      <c r="GG508" s="40"/>
      <c r="GH508" s="40"/>
      <c r="GI508" s="40"/>
      <c r="GJ508" s="40"/>
      <c r="GK508" s="40"/>
      <c r="GL508" s="40"/>
      <c r="GM508" s="40"/>
      <c r="GN508" s="40"/>
    </row>
    <row r="509" spans="1:196">
      <c r="A509" s="430"/>
      <c r="B509" s="430"/>
      <c r="C509" s="430"/>
      <c r="D509" s="430"/>
      <c r="E509" s="430"/>
      <c r="F509" s="430"/>
      <c r="G509" s="180"/>
      <c r="H509" s="46"/>
      <c r="I509" s="53"/>
      <c r="J509" s="53"/>
      <c r="K509" s="193"/>
      <c r="L509" s="193"/>
      <c r="M509" s="193"/>
      <c r="N509" s="193"/>
      <c r="O509" s="193"/>
      <c r="P509" s="193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O509" s="40"/>
      <c r="BP509" s="40"/>
      <c r="BQ509" s="40"/>
      <c r="BR509" s="40"/>
      <c r="BS509" s="40"/>
      <c r="BT509" s="40"/>
      <c r="BU509" s="40"/>
      <c r="BV509" s="40"/>
      <c r="BW509" s="40"/>
      <c r="BX509" s="40"/>
      <c r="BY509" s="40"/>
      <c r="BZ509" s="40"/>
      <c r="CA509" s="40"/>
      <c r="CB509" s="40"/>
      <c r="CC509" s="40"/>
      <c r="CD509" s="40"/>
      <c r="CE509" s="40"/>
      <c r="CF509" s="40"/>
      <c r="CG509" s="40"/>
      <c r="CH509" s="40"/>
      <c r="CI509" s="40"/>
      <c r="CJ509" s="40"/>
      <c r="CK509" s="40"/>
      <c r="CL509" s="40"/>
      <c r="CM509" s="40"/>
      <c r="CN509" s="40"/>
      <c r="CO509" s="40"/>
      <c r="CP509" s="40"/>
      <c r="CQ509" s="40"/>
      <c r="CR509" s="40"/>
      <c r="CS509" s="40"/>
      <c r="CT509" s="40"/>
      <c r="CU509" s="40"/>
      <c r="CV509" s="40"/>
      <c r="CW509" s="40"/>
      <c r="CX509" s="40"/>
      <c r="CY509" s="40"/>
      <c r="CZ509" s="40"/>
      <c r="DA509" s="40"/>
      <c r="DB509" s="40"/>
      <c r="DC509" s="40"/>
      <c r="DD509" s="40"/>
      <c r="DE509" s="40"/>
      <c r="DF509" s="40"/>
      <c r="DG509" s="40"/>
      <c r="DH509" s="40"/>
      <c r="DI509" s="40"/>
      <c r="DJ509" s="40"/>
      <c r="DK509" s="40"/>
      <c r="DL509" s="40"/>
      <c r="DM509" s="40"/>
      <c r="DN509" s="40"/>
      <c r="DO509" s="40"/>
      <c r="DP509" s="40"/>
      <c r="DQ509" s="40"/>
      <c r="DR509" s="40"/>
      <c r="DS509" s="40"/>
      <c r="DT509" s="40"/>
      <c r="DU509" s="40"/>
      <c r="DV509" s="40"/>
      <c r="DW509" s="40"/>
      <c r="DX509" s="40"/>
      <c r="DY509" s="40"/>
      <c r="DZ509" s="40"/>
      <c r="EA509" s="40"/>
      <c r="EB509" s="40"/>
      <c r="EC509" s="40"/>
      <c r="ED509" s="40"/>
      <c r="EE509" s="40"/>
      <c r="EF509" s="40"/>
      <c r="EG509" s="40"/>
      <c r="EH509" s="40"/>
      <c r="EI509" s="40"/>
      <c r="EJ509" s="40"/>
      <c r="EK509" s="40"/>
      <c r="EL509" s="40"/>
      <c r="EM509" s="40"/>
      <c r="EN509" s="40"/>
      <c r="EO509" s="40"/>
      <c r="EP509" s="40"/>
      <c r="EQ509" s="40"/>
      <c r="ER509" s="40"/>
      <c r="ES509" s="40"/>
      <c r="ET509" s="40"/>
      <c r="EU509" s="40"/>
      <c r="EV509" s="40"/>
      <c r="EW509" s="40"/>
      <c r="EX509" s="40"/>
      <c r="EY509" s="40"/>
      <c r="EZ509" s="40"/>
      <c r="FA509" s="40"/>
      <c r="FB509" s="40"/>
      <c r="FC509" s="40"/>
      <c r="FD509" s="40"/>
      <c r="FE509" s="40"/>
      <c r="FF509" s="40"/>
      <c r="FG509" s="40"/>
      <c r="FH509" s="40"/>
      <c r="FI509" s="40"/>
      <c r="FJ509" s="40"/>
      <c r="FK509" s="40"/>
      <c r="FL509" s="40"/>
      <c r="FM509" s="40"/>
      <c r="FN509" s="40"/>
      <c r="FO509" s="40"/>
      <c r="FP509" s="40"/>
      <c r="FQ509" s="40"/>
      <c r="FR509" s="40"/>
      <c r="FS509" s="40"/>
      <c r="FT509" s="40"/>
      <c r="FU509" s="40"/>
      <c r="FV509" s="40"/>
      <c r="FW509" s="40"/>
      <c r="FX509" s="40"/>
      <c r="FY509" s="40"/>
      <c r="FZ509" s="40"/>
      <c r="GA509" s="40"/>
      <c r="GB509" s="40"/>
      <c r="GC509" s="40"/>
      <c r="GD509" s="40"/>
      <c r="GE509" s="40"/>
      <c r="GF509" s="40"/>
      <c r="GG509" s="40"/>
      <c r="GH509" s="40"/>
      <c r="GI509" s="40"/>
      <c r="GJ509" s="40"/>
      <c r="GK509" s="40"/>
      <c r="GL509" s="40"/>
      <c r="GM509" s="40"/>
      <c r="GN509" s="40"/>
    </row>
    <row r="510" spans="1:196">
      <c r="A510" s="430"/>
      <c r="B510" s="430"/>
      <c r="C510" s="430"/>
      <c r="D510" s="430"/>
      <c r="E510" s="430"/>
      <c r="F510" s="430"/>
      <c r="G510" s="180"/>
      <c r="H510" s="46"/>
      <c r="I510" s="53"/>
      <c r="J510" s="53"/>
      <c r="K510" s="193"/>
      <c r="L510" s="193"/>
      <c r="M510" s="193"/>
      <c r="N510" s="193"/>
      <c r="O510" s="193"/>
      <c r="P510" s="193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O510" s="40"/>
      <c r="BP510" s="40"/>
      <c r="BQ510" s="40"/>
      <c r="BR510" s="40"/>
      <c r="BS510" s="40"/>
      <c r="BT510" s="40"/>
      <c r="BU510" s="40"/>
      <c r="BV510" s="40"/>
      <c r="BW510" s="40"/>
      <c r="BX510" s="40"/>
      <c r="BY510" s="40"/>
      <c r="BZ510" s="40"/>
      <c r="CA510" s="40"/>
      <c r="CB510" s="40"/>
      <c r="CC510" s="40"/>
      <c r="CD510" s="40"/>
      <c r="CE510" s="40"/>
      <c r="CF510" s="40"/>
      <c r="CG510" s="40"/>
      <c r="CH510" s="40"/>
      <c r="CI510" s="40"/>
      <c r="CJ510" s="40"/>
      <c r="CK510" s="40"/>
      <c r="CL510" s="40"/>
      <c r="CM510" s="40"/>
      <c r="CN510" s="40"/>
      <c r="CO510" s="40"/>
      <c r="CP510" s="40"/>
      <c r="CQ510" s="40"/>
      <c r="CR510" s="40"/>
      <c r="CS510" s="40"/>
      <c r="CT510" s="40"/>
      <c r="CU510" s="40"/>
      <c r="CV510" s="40"/>
      <c r="CW510" s="40"/>
      <c r="CX510" s="40"/>
      <c r="CY510" s="40"/>
      <c r="CZ510" s="40"/>
      <c r="DA510" s="40"/>
      <c r="DB510" s="40"/>
      <c r="DC510" s="40"/>
      <c r="DD510" s="40"/>
      <c r="DE510" s="40"/>
      <c r="DF510" s="40"/>
      <c r="DG510" s="40"/>
      <c r="DH510" s="40"/>
      <c r="DI510" s="40"/>
      <c r="DJ510" s="40"/>
      <c r="DK510" s="40"/>
      <c r="DL510" s="40"/>
      <c r="DM510" s="40"/>
      <c r="DN510" s="40"/>
      <c r="DO510" s="40"/>
      <c r="DP510" s="40"/>
      <c r="DQ510" s="40"/>
      <c r="DR510" s="40"/>
      <c r="DS510" s="40"/>
      <c r="DT510" s="40"/>
      <c r="DU510" s="40"/>
      <c r="DV510" s="40"/>
      <c r="DW510" s="40"/>
      <c r="DX510" s="40"/>
      <c r="DY510" s="40"/>
      <c r="DZ510" s="40"/>
      <c r="EA510" s="40"/>
      <c r="EB510" s="40"/>
      <c r="EC510" s="40"/>
      <c r="ED510" s="40"/>
      <c r="EE510" s="40"/>
      <c r="EF510" s="40"/>
      <c r="EG510" s="40"/>
      <c r="EH510" s="40"/>
      <c r="EI510" s="40"/>
      <c r="EJ510" s="40"/>
      <c r="EK510" s="40"/>
      <c r="EL510" s="40"/>
      <c r="EM510" s="40"/>
      <c r="EN510" s="40"/>
      <c r="EO510" s="40"/>
      <c r="EP510" s="40"/>
      <c r="EQ510" s="40"/>
      <c r="ER510" s="40"/>
      <c r="ES510" s="40"/>
      <c r="ET510" s="40"/>
      <c r="EU510" s="40"/>
      <c r="EV510" s="40"/>
      <c r="EW510" s="40"/>
      <c r="EX510" s="40"/>
      <c r="EY510" s="40"/>
      <c r="EZ510" s="40"/>
      <c r="FA510" s="40"/>
      <c r="FB510" s="40"/>
      <c r="FC510" s="40"/>
      <c r="FD510" s="40"/>
      <c r="FE510" s="40"/>
      <c r="FF510" s="40"/>
      <c r="FG510" s="40"/>
      <c r="FH510" s="40"/>
      <c r="FI510" s="40"/>
      <c r="FJ510" s="40"/>
      <c r="FK510" s="40"/>
      <c r="FL510" s="40"/>
      <c r="FM510" s="40"/>
      <c r="FN510" s="40"/>
      <c r="FO510" s="40"/>
      <c r="FP510" s="40"/>
      <c r="FQ510" s="40"/>
      <c r="FR510" s="40"/>
      <c r="FS510" s="40"/>
      <c r="FT510" s="40"/>
      <c r="FU510" s="40"/>
      <c r="FV510" s="40"/>
      <c r="FW510" s="40"/>
      <c r="FX510" s="40"/>
      <c r="FY510" s="40"/>
      <c r="FZ510" s="40"/>
      <c r="GA510" s="40"/>
      <c r="GB510" s="40"/>
      <c r="GC510" s="40"/>
      <c r="GD510" s="40"/>
      <c r="GE510" s="40"/>
      <c r="GF510" s="40"/>
      <c r="GG510" s="40"/>
      <c r="GH510" s="40"/>
      <c r="GI510" s="40"/>
      <c r="GJ510" s="40"/>
      <c r="GK510" s="40"/>
      <c r="GL510" s="40"/>
      <c r="GM510" s="40"/>
      <c r="GN510" s="40"/>
    </row>
    <row r="511" spans="1:196">
      <c r="A511" s="430"/>
      <c r="B511" s="430"/>
      <c r="C511" s="430"/>
      <c r="D511" s="430"/>
      <c r="E511" s="430"/>
      <c r="F511" s="430"/>
      <c r="G511" s="180"/>
      <c r="H511" s="46"/>
      <c r="I511" s="53"/>
      <c r="J511" s="53"/>
      <c r="K511" s="193"/>
      <c r="L511" s="193"/>
      <c r="M511" s="193"/>
      <c r="N511" s="193"/>
      <c r="O511" s="193"/>
      <c r="P511" s="193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O511" s="40"/>
      <c r="BP511" s="40"/>
      <c r="BQ511" s="40"/>
      <c r="BR511" s="40"/>
      <c r="BS511" s="40"/>
      <c r="BT511" s="40"/>
      <c r="BU511" s="40"/>
      <c r="BV511" s="40"/>
      <c r="BW511" s="40"/>
      <c r="BX511" s="40"/>
      <c r="BY511" s="40"/>
      <c r="BZ511" s="40"/>
      <c r="CA511" s="40"/>
      <c r="CB511" s="40"/>
      <c r="CC511" s="40"/>
      <c r="CD511" s="40"/>
      <c r="CE511" s="40"/>
      <c r="CF511" s="40"/>
      <c r="CG511" s="40"/>
      <c r="CH511" s="40"/>
      <c r="CI511" s="40"/>
      <c r="CJ511" s="40"/>
      <c r="CK511" s="40"/>
      <c r="CL511" s="40"/>
      <c r="CM511" s="40"/>
      <c r="CN511" s="40"/>
      <c r="CO511" s="40"/>
      <c r="CP511" s="40"/>
      <c r="CQ511" s="40"/>
      <c r="CR511" s="40"/>
      <c r="CS511" s="40"/>
      <c r="CT511" s="40"/>
      <c r="CU511" s="40"/>
      <c r="CV511" s="40"/>
      <c r="CW511" s="40"/>
      <c r="CX511" s="40"/>
      <c r="CY511" s="40"/>
      <c r="CZ511" s="40"/>
      <c r="DA511" s="40"/>
      <c r="DB511" s="40"/>
      <c r="DC511" s="40"/>
      <c r="DD511" s="40"/>
      <c r="DE511" s="40"/>
      <c r="DF511" s="40"/>
      <c r="DG511" s="40"/>
      <c r="DH511" s="40"/>
      <c r="DI511" s="40"/>
      <c r="DJ511" s="40"/>
      <c r="DK511" s="40"/>
      <c r="DL511" s="40"/>
      <c r="DM511" s="40"/>
      <c r="DN511" s="40"/>
      <c r="DO511" s="40"/>
      <c r="DP511" s="40"/>
      <c r="DQ511" s="40"/>
      <c r="DR511" s="40"/>
      <c r="DS511" s="40"/>
      <c r="DT511" s="40"/>
      <c r="DU511" s="40"/>
      <c r="DV511" s="40"/>
      <c r="DW511" s="40"/>
      <c r="DX511" s="40"/>
      <c r="DY511" s="40"/>
      <c r="DZ511" s="40"/>
      <c r="EA511" s="40"/>
      <c r="EB511" s="40"/>
      <c r="EC511" s="40"/>
      <c r="ED511" s="40"/>
      <c r="EE511" s="40"/>
      <c r="EF511" s="40"/>
      <c r="EG511" s="40"/>
      <c r="EH511" s="40"/>
      <c r="EI511" s="40"/>
      <c r="EJ511" s="40"/>
      <c r="EK511" s="40"/>
      <c r="EL511" s="40"/>
      <c r="EM511" s="40"/>
      <c r="EN511" s="40"/>
      <c r="EO511" s="40"/>
      <c r="EP511" s="40"/>
      <c r="EQ511" s="40"/>
      <c r="ER511" s="40"/>
      <c r="ES511" s="40"/>
      <c r="ET511" s="40"/>
      <c r="EU511" s="40"/>
      <c r="EV511" s="40"/>
      <c r="EW511" s="40"/>
      <c r="EX511" s="40"/>
      <c r="EY511" s="40"/>
      <c r="EZ511" s="40"/>
      <c r="FA511" s="40"/>
      <c r="FB511" s="40"/>
      <c r="FC511" s="40"/>
      <c r="FD511" s="40"/>
      <c r="FE511" s="40"/>
      <c r="FF511" s="40"/>
      <c r="FG511" s="40"/>
      <c r="FH511" s="40"/>
      <c r="FI511" s="40"/>
      <c r="FJ511" s="40"/>
      <c r="FK511" s="40"/>
      <c r="FL511" s="40"/>
      <c r="FM511" s="40"/>
      <c r="FN511" s="40"/>
      <c r="FO511" s="40"/>
      <c r="FP511" s="40"/>
      <c r="FQ511" s="40"/>
      <c r="FR511" s="40"/>
      <c r="FS511" s="40"/>
      <c r="FT511" s="40"/>
      <c r="FU511" s="40"/>
      <c r="FV511" s="40"/>
      <c r="FW511" s="40"/>
      <c r="FX511" s="40"/>
      <c r="FY511" s="40"/>
      <c r="FZ511" s="40"/>
      <c r="GA511" s="40"/>
      <c r="GB511" s="40"/>
      <c r="GC511" s="40"/>
      <c r="GD511" s="40"/>
      <c r="GE511" s="40"/>
      <c r="GF511" s="40"/>
      <c r="GG511" s="40"/>
      <c r="GH511" s="40"/>
      <c r="GI511" s="40"/>
      <c r="GJ511" s="40"/>
      <c r="GK511" s="40"/>
      <c r="GL511" s="40"/>
      <c r="GM511" s="40"/>
      <c r="GN511" s="40"/>
    </row>
    <row r="512" spans="1:196">
      <c r="A512" s="430"/>
      <c r="B512" s="430"/>
      <c r="C512" s="430"/>
      <c r="D512" s="430"/>
      <c r="E512" s="430"/>
      <c r="F512" s="430"/>
      <c r="G512" s="180"/>
      <c r="H512" s="46"/>
      <c r="I512" s="53"/>
      <c r="J512" s="53"/>
      <c r="K512" s="193"/>
      <c r="L512" s="193"/>
      <c r="M512" s="193"/>
      <c r="N512" s="193"/>
      <c r="O512" s="193"/>
      <c r="P512" s="193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O512" s="40"/>
      <c r="BP512" s="40"/>
      <c r="BQ512" s="40"/>
      <c r="BR512" s="40"/>
      <c r="BS512" s="40"/>
      <c r="BT512" s="40"/>
      <c r="BU512" s="40"/>
      <c r="BV512" s="40"/>
      <c r="BW512" s="40"/>
      <c r="BX512" s="40"/>
      <c r="BY512" s="40"/>
      <c r="BZ512" s="40"/>
      <c r="CA512" s="40"/>
      <c r="CB512" s="40"/>
      <c r="CC512" s="40"/>
      <c r="CD512" s="40"/>
      <c r="CE512" s="40"/>
      <c r="CF512" s="40"/>
      <c r="CG512" s="40"/>
      <c r="CH512" s="40"/>
      <c r="CI512" s="40"/>
      <c r="CJ512" s="40"/>
      <c r="CK512" s="40"/>
      <c r="CL512" s="40"/>
      <c r="CM512" s="40"/>
      <c r="CN512" s="40"/>
      <c r="CO512" s="40"/>
      <c r="CP512" s="40"/>
      <c r="CQ512" s="40"/>
      <c r="CR512" s="40"/>
      <c r="CS512" s="40"/>
      <c r="CT512" s="40"/>
      <c r="CU512" s="40"/>
      <c r="CV512" s="40"/>
      <c r="CW512" s="40"/>
      <c r="CX512" s="40"/>
      <c r="CY512" s="40"/>
      <c r="CZ512" s="40"/>
      <c r="DA512" s="40"/>
      <c r="DB512" s="40"/>
      <c r="DC512" s="40"/>
      <c r="DD512" s="40"/>
      <c r="DE512" s="40"/>
      <c r="DF512" s="40"/>
      <c r="DG512" s="40"/>
      <c r="DH512" s="40"/>
      <c r="DI512" s="40"/>
      <c r="DJ512" s="40"/>
      <c r="DK512" s="40"/>
      <c r="DL512" s="40"/>
      <c r="DM512" s="40"/>
      <c r="DN512" s="40"/>
      <c r="DO512" s="40"/>
      <c r="DP512" s="40"/>
      <c r="DQ512" s="40"/>
      <c r="DR512" s="40"/>
      <c r="DS512" s="40"/>
      <c r="DT512" s="40"/>
      <c r="DU512" s="40"/>
      <c r="DV512" s="40"/>
      <c r="DW512" s="40"/>
      <c r="DX512" s="40"/>
      <c r="DY512" s="40"/>
      <c r="DZ512" s="40"/>
      <c r="EA512" s="40"/>
      <c r="EB512" s="40"/>
      <c r="EC512" s="40"/>
      <c r="ED512" s="40"/>
      <c r="EE512" s="40"/>
      <c r="EF512" s="40"/>
      <c r="EG512" s="40"/>
      <c r="EH512" s="40"/>
      <c r="EI512" s="40"/>
      <c r="EJ512" s="40"/>
      <c r="EK512" s="40"/>
      <c r="EL512" s="40"/>
      <c r="EM512" s="40"/>
      <c r="EN512" s="40"/>
      <c r="EO512" s="40"/>
      <c r="EP512" s="40"/>
      <c r="EQ512" s="40"/>
      <c r="ER512" s="40"/>
      <c r="ES512" s="40"/>
      <c r="ET512" s="40"/>
      <c r="EU512" s="40"/>
      <c r="EV512" s="40"/>
      <c r="EW512" s="40"/>
      <c r="EX512" s="40"/>
      <c r="EY512" s="40"/>
      <c r="EZ512" s="40"/>
      <c r="FA512" s="40"/>
      <c r="FB512" s="40"/>
      <c r="FC512" s="40"/>
      <c r="FD512" s="40"/>
      <c r="FE512" s="40"/>
      <c r="FF512" s="40"/>
      <c r="FG512" s="40"/>
      <c r="FH512" s="40"/>
      <c r="FI512" s="40"/>
      <c r="FJ512" s="40"/>
      <c r="FK512" s="40"/>
      <c r="FL512" s="40"/>
      <c r="FM512" s="40"/>
      <c r="FN512" s="40"/>
      <c r="FO512" s="40"/>
      <c r="FP512" s="40"/>
      <c r="FQ512" s="40"/>
      <c r="FR512" s="40"/>
      <c r="FS512" s="40"/>
      <c r="FT512" s="40"/>
      <c r="FU512" s="40"/>
      <c r="FV512" s="40"/>
      <c r="FW512" s="40"/>
      <c r="FX512" s="40"/>
      <c r="FY512" s="40"/>
      <c r="FZ512" s="40"/>
      <c r="GA512" s="40"/>
      <c r="GB512" s="40"/>
      <c r="GC512" s="40"/>
      <c r="GD512" s="40"/>
      <c r="GE512" s="40"/>
      <c r="GF512" s="40"/>
      <c r="GG512" s="40"/>
      <c r="GH512" s="40"/>
      <c r="GI512" s="40"/>
      <c r="GJ512" s="40"/>
      <c r="GK512" s="40"/>
      <c r="GL512" s="40"/>
      <c r="GM512" s="40"/>
      <c r="GN512" s="40"/>
    </row>
    <row r="513" spans="1:196">
      <c r="A513" s="430"/>
      <c r="B513" s="430"/>
      <c r="C513" s="430"/>
      <c r="D513" s="430"/>
      <c r="E513" s="430"/>
      <c r="F513" s="430"/>
      <c r="G513" s="180"/>
      <c r="H513" s="46"/>
      <c r="I513" s="53"/>
      <c r="J513" s="53"/>
      <c r="K513" s="193"/>
      <c r="L513" s="193"/>
      <c r="M513" s="193"/>
      <c r="N513" s="193"/>
      <c r="O513" s="193"/>
      <c r="P513" s="193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O513" s="40"/>
      <c r="BP513" s="40"/>
      <c r="BQ513" s="40"/>
      <c r="BR513" s="40"/>
      <c r="BS513" s="40"/>
      <c r="BT513" s="40"/>
      <c r="BU513" s="40"/>
      <c r="BV513" s="40"/>
      <c r="BW513" s="40"/>
      <c r="BX513" s="40"/>
      <c r="BY513" s="40"/>
      <c r="BZ513" s="40"/>
      <c r="CA513" s="40"/>
      <c r="CB513" s="40"/>
      <c r="CC513" s="40"/>
      <c r="CD513" s="40"/>
      <c r="CE513" s="40"/>
      <c r="CF513" s="40"/>
      <c r="CG513" s="40"/>
      <c r="CH513" s="40"/>
      <c r="CI513" s="40"/>
      <c r="CJ513" s="40"/>
      <c r="CK513" s="40"/>
      <c r="CL513" s="40"/>
      <c r="CM513" s="40"/>
      <c r="CN513" s="40"/>
      <c r="CO513" s="40"/>
      <c r="CP513" s="40"/>
      <c r="CQ513" s="40"/>
      <c r="CR513" s="40"/>
      <c r="CS513" s="40"/>
      <c r="CT513" s="40"/>
      <c r="CU513" s="40"/>
      <c r="CV513" s="40"/>
      <c r="CW513" s="40"/>
      <c r="CX513" s="40"/>
      <c r="CY513" s="40"/>
      <c r="CZ513" s="40"/>
      <c r="DA513" s="40"/>
      <c r="DB513" s="40"/>
      <c r="DC513" s="40"/>
      <c r="DD513" s="40"/>
      <c r="DE513" s="40"/>
      <c r="DF513" s="40"/>
      <c r="DG513" s="40"/>
      <c r="DH513" s="40"/>
      <c r="DI513" s="40"/>
      <c r="DJ513" s="40"/>
      <c r="DK513" s="40"/>
      <c r="DL513" s="40"/>
      <c r="DM513" s="40"/>
      <c r="DN513" s="40"/>
      <c r="DO513" s="40"/>
      <c r="DP513" s="40"/>
      <c r="DQ513" s="40"/>
      <c r="DR513" s="40"/>
      <c r="DS513" s="40"/>
      <c r="DT513" s="40"/>
      <c r="DU513" s="40"/>
      <c r="DV513" s="40"/>
      <c r="DW513" s="40"/>
      <c r="DX513" s="40"/>
      <c r="DY513" s="40"/>
      <c r="DZ513" s="40"/>
      <c r="EA513" s="40"/>
      <c r="EB513" s="40"/>
      <c r="EC513" s="40"/>
      <c r="ED513" s="40"/>
      <c r="EE513" s="40"/>
      <c r="EF513" s="40"/>
      <c r="EG513" s="40"/>
      <c r="EH513" s="40"/>
      <c r="EI513" s="40"/>
      <c r="EJ513" s="40"/>
      <c r="EK513" s="40"/>
      <c r="EL513" s="40"/>
      <c r="EM513" s="40"/>
      <c r="EN513" s="40"/>
      <c r="EO513" s="40"/>
      <c r="EP513" s="40"/>
      <c r="EQ513" s="40"/>
      <c r="ER513" s="40"/>
      <c r="ES513" s="40"/>
      <c r="ET513" s="40"/>
      <c r="EU513" s="40"/>
      <c r="EV513" s="40"/>
      <c r="EW513" s="40"/>
      <c r="EX513" s="40"/>
      <c r="EY513" s="40"/>
      <c r="EZ513" s="40"/>
      <c r="FA513" s="40"/>
      <c r="FB513" s="40"/>
      <c r="FC513" s="40"/>
      <c r="FD513" s="40"/>
      <c r="FE513" s="40"/>
      <c r="FF513" s="40"/>
      <c r="FG513" s="40"/>
      <c r="FH513" s="40"/>
      <c r="FI513" s="40"/>
      <c r="FJ513" s="40"/>
      <c r="FK513" s="40"/>
      <c r="FL513" s="40"/>
      <c r="FM513" s="40"/>
      <c r="FN513" s="40"/>
      <c r="FO513" s="40"/>
      <c r="FP513" s="40"/>
      <c r="FQ513" s="40"/>
      <c r="FR513" s="40"/>
      <c r="FS513" s="40"/>
      <c r="FT513" s="40"/>
      <c r="FU513" s="40"/>
      <c r="FV513" s="40"/>
      <c r="FW513" s="40"/>
      <c r="FX513" s="40"/>
      <c r="FY513" s="40"/>
      <c r="FZ513" s="40"/>
      <c r="GA513" s="40"/>
      <c r="GB513" s="40"/>
      <c r="GC513" s="40"/>
      <c r="GD513" s="40"/>
      <c r="GE513" s="40"/>
      <c r="GF513" s="40"/>
      <c r="GG513" s="40"/>
      <c r="GH513" s="40"/>
      <c r="GI513" s="40"/>
      <c r="GJ513" s="40"/>
      <c r="GK513" s="40"/>
      <c r="GL513" s="40"/>
      <c r="GM513" s="40"/>
      <c r="GN513" s="40"/>
    </row>
    <row r="514" spans="1:196">
      <c r="A514" s="430"/>
      <c r="B514" s="430"/>
      <c r="C514" s="430"/>
      <c r="D514" s="430"/>
      <c r="E514" s="430"/>
      <c r="F514" s="430"/>
      <c r="G514" s="180"/>
      <c r="H514" s="46"/>
      <c r="I514" s="53"/>
      <c r="J514" s="53"/>
      <c r="K514" s="193"/>
      <c r="L514" s="193"/>
      <c r="M514" s="193"/>
      <c r="N514" s="193"/>
      <c r="O514" s="193"/>
      <c r="P514" s="193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O514" s="40"/>
      <c r="BP514" s="40"/>
      <c r="BQ514" s="40"/>
      <c r="BR514" s="40"/>
      <c r="BS514" s="40"/>
      <c r="BT514" s="40"/>
      <c r="BU514" s="40"/>
      <c r="BV514" s="40"/>
      <c r="BW514" s="40"/>
      <c r="BX514" s="40"/>
      <c r="BY514" s="40"/>
      <c r="BZ514" s="40"/>
      <c r="CA514" s="40"/>
      <c r="CB514" s="40"/>
      <c r="CC514" s="40"/>
      <c r="CD514" s="40"/>
      <c r="CE514" s="40"/>
      <c r="CF514" s="40"/>
      <c r="CG514" s="40"/>
      <c r="CH514" s="40"/>
      <c r="CI514" s="40"/>
      <c r="CJ514" s="40"/>
      <c r="CK514" s="40"/>
      <c r="CL514" s="40"/>
      <c r="CM514" s="40"/>
      <c r="CN514" s="40"/>
      <c r="CO514" s="40"/>
      <c r="CP514" s="40"/>
      <c r="CQ514" s="40"/>
      <c r="CR514" s="40"/>
      <c r="CS514" s="40"/>
      <c r="CT514" s="40"/>
      <c r="CU514" s="40"/>
      <c r="CV514" s="40"/>
      <c r="CW514" s="40"/>
      <c r="CX514" s="40"/>
      <c r="CY514" s="40"/>
      <c r="CZ514" s="40"/>
      <c r="DA514" s="40"/>
      <c r="DB514" s="40"/>
      <c r="DC514" s="40"/>
      <c r="DD514" s="40"/>
      <c r="DE514" s="40"/>
      <c r="DF514" s="40"/>
      <c r="DG514" s="40"/>
      <c r="DH514" s="40"/>
      <c r="DI514" s="40"/>
      <c r="DJ514" s="40"/>
      <c r="DK514" s="40"/>
      <c r="DL514" s="40"/>
      <c r="DM514" s="40"/>
      <c r="DN514" s="40"/>
      <c r="DO514" s="40"/>
      <c r="DP514" s="40"/>
      <c r="DQ514" s="40"/>
      <c r="DR514" s="40"/>
      <c r="DS514" s="40"/>
      <c r="DT514" s="40"/>
      <c r="DU514" s="40"/>
      <c r="DV514" s="40"/>
      <c r="DW514" s="40"/>
      <c r="DX514" s="40"/>
      <c r="DY514" s="40"/>
      <c r="DZ514" s="40"/>
      <c r="EA514" s="40"/>
      <c r="EB514" s="40"/>
      <c r="EC514" s="40"/>
      <c r="ED514" s="40"/>
      <c r="EE514" s="40"/>
      <c r="EF514" s="40"/>
      <c r="EG514" s="40"/>
      <c r="EH514" s="40"/>
      <c r="EI514" s="40"/>
      <c r="EJ514" s="40"/>
      <c r="EK514" s="40"/>
      <c r="EL514" s="40"/>
      <c r="EM514" s="40"/>
      <c r="EN514" s="40"/>
      <c r="EO514" s="40"/>
      <c r="EP514" s="40"/>
      <c r="EQ514" s="40"/>
      <c r="ER514" s="40"/>
      <c r="ES514" s="40"/>
      <c r="ET514" s="40"/>
      <c r="EU514" s="40"/>
      <c r="EV514" s="40"/>
      <c r="EW514" s="40"/>
      <c r="EX514" s="40"/>
      <c r="EY514" s="40"/>
      <c r="EZ514" s="40"/>
      <c r="FA514" s="40"/>
      <c r="FB514" s="40"/>
      <c r="FC514" s="40"/>
      <c r="FD514" s="40"/>
      <c r="FE514" s="40"/>
      <c r="FF514" s="40"/>
      <c r="FG514" s="40"/>
      <c r="FH514" s="40"/>
      <c r="FI514" s="40"/>
      <c r="FJ514" s="40"/>
      <c r="FK514" s="40"/>
      <c r="FL514" s="40"/>
      <c r="FM514" s="40"/>
      <c r="FN514" s="40"/>
      <c r="FO514" s="40"/>
      <c r="FP514" s="40"/>
      <c r="FQ514" s="40"/>
      <c r="FR514" s="40"/>
      <c r="FS514" s="40"/>
      <c r="FT514" s="40"/>
      <c r="FU514" s="40"/>
      <c r="FV514" s="40"/>
      <c r="FW514" s="40"/>
      <c r="FX514" s="40"/>
      <c r="FY514" s="40"/>
      <c r="FZ514" s="40"/>
      <c r="GA514" s="40"/>
      <c r="GB514" s="40"/>
      <c r="GC514" s="40"/>
      <c r="GD514" s="40"/>
      <c r="GE514" s="40"/>
      <c r="GF514" s="40"/>
      <c r="GG514" s="40"/>
      <c r="GH514" s="40"/>
      <c r="GI514" s="40"/>
      <c r="GJ514" s="40"/>
      <c r="GK514" s="40"/>
      <c r="GL514" s="40"/>
      <c r="GM514" s="40"/>
      <c r="GN514" s="40"/>
    </row>
    <row r="515" spans="1:196">
      <c r="A515" s="430"/>
      <c r="B515" s="430"/>
      <c r="C515" s="430"/>
      <c r="D515" s="430"/>
      <c r="E515" s="430"/>
      <c r="F515" s="430"/>
      <c r="G515" s="180"/>
      <c r="H515" s="46"/>
      <c r="I515" s="53"/>
      <c r="J515" s="53"/>
      <c r="K515" s="193"/>
      <c r="L515" s="193"/>
      <c r="M515" s="193"/>
      <c r="N515" s="193"/>
      <c r="O515" s="193"/>
      <c r="P515" s="193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O515" s="40"/>
      <c r="BP515" s="40"/>
      <c r="BQ515" s="40"/>
      <c r="BR515" s="40"/>
      <c r="BS515" s="40"/>
      <c r="BT515" s="40"/>
      <c r="BU515" s="40"/>
      <c r="BV515" s="40"/>
      <c r="BW515" s="40"/>
      <c r="BX515" s="40"/>
      <c r="BY515" s="40"/>
      <c r="BZ515" s="40"/>
      <c r="CA515" s="40"/>
      <c r="CB515" s="40"/>
      <c r="CC515" s="40"/>
      <c r="CD515" s="40"/>
      <c r="CE515" s="40"/>
      <c r="CF515" s="40"/>
      <c r="CG515" s="40"/>
      <c r="CH515" s="40"/>
      <c r="CI515" s="40"/>
      <c r="CJ515" s="40"/>
      <c r="CK515" s="40"/>
      <c r="CL515" s="40"/>
      <c r="CM515" s="40"/>
      <c r="CN515" s="40"/>
      <c r="CO515" s="40"/>
      <c r="CP515" s="40"/>
      <c r="CQ515" s="40"/>
      <c r="CR515" s="40"/>
      <c r="CS515" s="40"/>
      <c r="CT515" s="40"/>
      <c r="CU515" s="40"/>
      <c r="CV515" s="40"/>
      <c r="CW515" s="40"/>
      <c r="CX515" s="40"/>
      <c r="CY515" s="40"/>
      <c r="CZ515" s="40"/>
      <c r="DA515" s="40"/>
      <c r="DB515" s="40"/>
      <c r="DC515" s="40"/>
      <c r="DD515" s="40"/>
      <c r="DE515" s="40"/>
      <c r="DF515" s="40"/>
      <c r="DG515" s="40"/>
      <c r="DH515" s="40"/>
      <c r="DI515" s="40"/>
      <c r="DJ515" s="40"/>
      <c r="DK515" s="40"/>
      <c r="DL515" s="40"/>
      <c r="DM515" s="40"/>
      <c r="DN515" s="40"/>
      <c r="DO515" s="40"/>
      <c r="DP515" s="40"/>
      <c r="DQ515" s="40"/>
      <c r="DR515" s="40"/>
      <c r="DS515" s="40"/>
      <c r="DT515" s="40"/>
      <c r="DU515" s="40"/>
      <c r="DV515" s="40"/>
      <c r="DW515" s="40"/>
      <c r="DX515" s="40"/>
      <c r="DY515" s="40"/>
      <c r="DZ515" s="40"/>
      <c r="EA515" s="40"/>
      <c r="EB515" s="40"/>
      <c r="EC515" s="40"/>
      <c r="ED515" s="40"/>
      <c r="EE515" s="40"/>
      <c r="EF515" s="40"/>
      <c r="EG515" s="40"/>
      <c r="EH515" s="40"/>
      <c r="EI515" s="40"/>
      <c r="EJ515" s="40"/>
      <c r="EK515" s="40"/>
      <c r="EL515" s="40"/>
      <c r="EM515" s="40"/>
      <c r="EN515" s="40"/>
      <c r="EO515" s="40"/>
      <c r="EP515" s="40"/>
      <c r="EQ515" s="40"/>
      <c r="ER515" s="40"/>
      <c r="ES515" s="40"/>
      <c r="ET515" s="40"/>
      <c r="EU515" s="40"/>
      <c r="EV515" s="40"/>
      <c r="EW515" s="40"/>
      <c r="EX515" s="40"/>
      <c r="EY515" s="40"/>
      <c r="EZ515" s="40"/>
      <c r="FA515" s="40"/>
      <c r="FB515" s="40"/>
      <c r="FC515" s="40"/>
      <c r="FD515" s="40"/>
      <c r="FE515" s="40"/>
      <c r="FF515" s="40"/>
      <c r="FG515" s="40"/>
      <c r="FH515" s="40"/>
      <c r="FI515" s="40"/>
      <c r="FJ515" s="40"/>
      <c r="FK515" s="40"/>
      <c r="FL515" s="40"/>
      <c r="FM515" s="40"/>
      <c r="FN515" s="40"/>
      <c r="FO515" s="40"/>
      <c r="FP515" s="40"/>
      <c r="FQ515" s="40"/>
      <c r="FR515" s="40"/>
      <c r="FS515" s="40"/>
      <c r="FT515" s="40"/>
      <c r="FU515" s="40"/>
      <c r="FV515" s="40"/>
      <c r="FW515" s="40"/>
      <c r="FX515" s="40"/>
      <c r="FY515" s="40"/>
      <c r="FZ515" s="40"/>
      <c r="GA515" s="40"/>
      <c r="GB515" s="40"/>
      <c r="GC515" s="40"/>
      <c r="GD515" s="40"/>
      <c r="GE515" s="40"/>
      <c r="GF515" s="40"/>
      <c r="GG515" s="40"/>
      <c r="GH515" s="40"/>
      <c r="GI515" s="40"/>
      <c r="GJ515" s="40"/>
      <c r="GK515" s="40"/>
      <c r="GL515" s="40"/>
      <c r="GM515" s="40"/>
      <c r="GN515" s="40"/>
    </row>
    <row r="516" spans="1:196">
      <c r="A516" s="430"/>
      <c r="B516" s="430"/>
      <c r="C516" s="430"/>
      <c r="D516" s="430"/>
      <c r="E516" s="430"/>
      <c r="F516" s="430"/>
      <c r="G516" s="180"/>
      <c r="H516" s="46"/>
      <c r="I516" s="53"/>
      <c r="J516" s="53"/>
      <c r="K516" s="193"/>
      <c r="L516" s="193"/>
      <c r="M516" s="193"/>
      <c r="N516" s="193"/>
      <c r="O516" s="193"/>
      <c r="P516" s="193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O516" s="40"/>
      <c r="BP516" s="40"/>
      <c r="BQ516" s="40"/>
      <c r="BR516" s="40"/>
      <c r="BS516" s="40"/>
      <c r="BT516" s="40"/>
      <c r="BU516" s="40"/>
      <c r="BV516" s="40"/>
      <c r="BW516" s="40"/>
      <c r="BX516" s="40"/>
      <c r="BY516" s="40"/>
      <c r="BZ516" s="40"/>
      <c r="CA516" s="40"/>
      <c r="CB516" s="40"/>
      <c r="CC516" s="40"/>
      <c r="CD516" s="40"/>
      <c r="CE516" s="40"/>
      <c r="CF516" s="40"/>
      <c r="CG516" s="40"/>
      <c r="CH516" s="40"/>
      <c r="CI516" s="40"/>
      <c r="CJ516" s="40"/>
      <c r="CK516" s="40"/>
      <c r="CL516" s="40"/>
      <c r="CM516" s="40"/>
      <c r="CN516" s="40"/>
      <c r="CO516" s="40"/>
      <c r="CP516" s="40"/>
      <c r="CQ516" s="40"/>
      <c r="CR516" s="40"/>
      <c r="CS516" s="40"/>
      <c r="CT516" s="40"/>
      <c r="CU516" s="40"/>
      <c r="CV516" s="40"/>
      <c r="CW516" s="40"/>
      <c r="CX516" s="40"/>
      <c r="CY516" s="40"/>
      <c r="CZ516" s="40"/>
      <c r="DA516" s="40"/>
      <c r="DB516" s="40"/>
      <c r="DC516" s="40"/>
      <c r="DD516" s="40"/>
      <c r="DE516" s="40"/>
      <c r="DF516" s="40"/>
      <c r="DG516" s="40"/>
      <c r="DH516" s="40"/>
      <c r="DI516" s="40"/>
      <c r="DJ516" s="40"/>
      <c r="DK516" s="40"/>
      <c r="DL516" s="40"/>
      <c r="DM516" s="40"/>
      <c r="DN516" s="40"/>
      <c r="DO516" s="40"/>
      <c r="DP516" s="40"/>
      <c r="DQ516" s="40"/>
      <c r="DR516" s="40"/>
      <c r="DS516" s="40"/>
      <c r="DT516" s="40"/>
      <c r="DU516" s="40"/>
      <c r="DV516" s="40"/>
      <c r="DW516" s="40"/>
      <c r="DX516" s="40"/>
      <c r="DY516" s="40"/>
      <c r="DZ516" s="40"/>
      <c r="EA516" s="40"/>
      <c r="EB516" s="40"/>
      <c r="EC516" s="40"/>
      <c r="ED516" s="40"/>
      <c r="EE516" s="40"/>
      <c r="EF516" s="40"/>
      <c r="EG516" s="40"/>
      <c r="EH516" s="40"/>
      <c r="EI516" s="40"/>
      <c r="EJ516" s="40"/>
      <c r="EK516" s="40"/>
      <c r="EL516" s="40"/>
      <c r="EM516" s="40"/>
      <c r="EN516" s="40"/>
      <c r="EO516" s="40"/>
      <c r="EP516" s="40"/>
      <c r="EQ516" s="40"/>
      <c r="ER516" s="40"/>
      <c r="ES516" s="40"/>
      <c r="ET516" s="40"/>
      <c r="EU516" s="40"/>
      <c r="EV516" s="40"/>
      <c r="EW516" s="40"/>
      <c r="EX516" s="40"/>
      <c r="EY516" s="40"/>
      <c r="EZ516" s="40"/>
      <c r="FA516" s="40"/>
      <c r="FB516" s="40"/>
      <c r="FC516" s="40"/>
      <c r="FD516" s="40"/>
      <c r="FE516" s="40"/>
      <c r="FF516" s="40"/>
      <c r="FG516" s="40"/>
      <c r="FH516" s="40"/>
      <c r="FI516" s="40"/>
      <c r="FJ516" s="40"/>
      <c r="FK516" s="40"/>
      <c r="FL516" s="40"/>
      <c r="FM516" s="40"/>
      <c r="FN516" s="40"/>
      <c r="FO516" s="40"/>
      <c r="FP516" s="40"/>
      <c r="FQ516" s="40"/>
      <c r="FR516" s="40"/>
      <c r="FS516" s="40"/>
      <c r="FT516" s="40"/>
      <c r="FU516" s="40"/>
      <c r="FV516" s="40"/>
      <c r="FW516" s="40"/>
      <c r="FX516" s="40"/>
      <c r="FY516" s="40"/>
      <c r="FZ516" s="40"/>
      <c r="GA516" s="40"/>
      <c r="GB516" s="40"/>
      <c r="GC516" s="40"/>
      <c r="GD516" s="40"/>
      <c r="GE516" s="40"/>
      <c r="GF516" s="40"/>
      <c r="GG516" s="40"/>
      <c r="GH516" s="40"/>
      <c r="GI516" s="40"/>
      <c r="GJ516" s="40"/>
      <c r="GK516" s="40"/>
      <c r="GL516" s="40"/>
      <c r="GM516" s="40"/>
      <c r="GN516" s="40"/>
    </row>
    <row r="517" spans="1:196">
      <c r="A517" s="430"/>
      <c r="B517" s="430"/>
      <c r="C517" s="430"/>
      <c r="D517" s="430"/>
      <c r="E517" s="430"/>
      <c r="F517" s="430"/>
      <c r="G517" s="180"/>
      <c r="H517" s="46"/>
      <c r="I517" s="53"/>
      <c r="J517" s="53"/>
      <c r="K517" s="193"/>
      <c r="L517" s="193"/>
      <c r="M517" s="193"/>
      <c r="N517" s="193"/>
      <c r="O517" s="193"/>
      <c r="P517" s="193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O517" s="40"/>
      <c r="BP517" s="40"/>
      <c r="BQ517" s="40"/>
      <c r="BR517" s="40"/>
      <c r="BS517" s="40"/>
      <c r="BT517" s="40"/>
      <c r="BU517" s="40"/>
      <c r="BV517" s="40"/>
      <c r="BW517" s="40"/>
      <c r="BX517" s="40"/>
      <c r="BY517" s="40"/>
      <c r="BZ517" s="40"/>
      <c r="CA517" s="40"/>
      <c r="CB517" s="40"/>
      <c r="CC517" s="40"/>
      <c r="CD517" s="40"/>
      <c r="CE517" s="40"/>
      <c r="CF517" s="40"/>
      <c r="CG517" s="40"/>
      <c r="CH517" s="40"/>
      <c r="CI517" s="40"/>
      <c r="CJ517" s="40"/>
      <c r="CK517" s="40"/>
      <c r="CL517" s="40"/>
      <c r="CM517" s="40"/>
      <c r="CN517" s="40"/>
      <c r="CO517" s="40"/>
      <c r="CP517" s="40"/>
      <c r="CQ517" s="40"/>
      <c r="CR517" s="40"/>
      <c r="CS517" s="40"/>
      <c r="CT517" s="40"/>
      <c r="CU517" s="40"/>
      <c r="CV517" s="40"/>
      <c r="CW517" s="40"/>
      <c r="CX517" s="40"/>
      <c r="CY517" s="40"/>
      <c r="CZ517" s="40"/>
      <c r="DA517" s="40"/>
      <c r="DB517" s="40"/>
      <c r="DC517" s="40"/>
      <c r="DD517" s="40"/>
      <c r="DE517" s="40"/>
      <c r="DF517" s="40"/>
      <c r="DG517" s="40"/>
      <c r="DH517" s="40"/>
      <c r="DI517" s="40"/>
      <c r="DJ517" s="40"/>
      <c r="DK517" s="40"/>
      <c r="DL517" s="40"/>
      <c r="DM517" s="40"/>
      <c r="DN517" s="40"/>
      <c r="DO517" s="40"/>
      <c r="DP517" s="40"/>
      <c r="DQ517" s="40"/>
      <c r="DR517" s="40"/>
      <c r="DS517" s="40"/>
      <c r="DT517" s="40"/>
      <c r="DU517" s="40"/>
      <c r="DV517" s="40"/>
      <c r="DW517" s="40"/>
      <c r="DX517" s="40"/>
      <c r="DY517" s="40"/>
      <c r="DZ517" s="40"/>
      <c r="EA517" s="40"/>
      <c r="EB517" s="40"/>
      <c r="EC517" s="40"/>
      <c r="ED517" s="40"/>
      <c r="EE517" s="40"/>
      <c r="EF517" s="40"/>
      <c r="EG517" s="40"/>
      <c r="EH517" s="40"/>
      <c r="EI517" s="40"/>
      <c r="EJ517" s="40"/>
      <c r="EK517" s="40"/>
      <c r="EL517" s="40"/>
      <c r="EM517" s="40"/>
      <c r="EN517" s="40"/>
      <c r="EO517" s="40"/>
      <c r="EP517" s="40"/>
      <c r="EQ517" s="40"/>
      <c r="ER517" s="40"/>
      <c r="ES517" s="40"/>
      <c r="ET517" s="40"/>
      <c r="EU517" s="40"/>
      <c r="EV517" s="40"/>
      <c r="EW517" s="40"/>
      <c r="EX517" s="40"/>
      <c r="EY517" s="40"/>
      <c r="EZ517" s="40"/>
      <c r="FA517" s="40"/>
      <c r="FB517" s="40"/>
      <c r="FC517" s="40"/>
      <c r="FD517" s="40"/>
      <c r="FE517" s="40"/>
      <c r="FF517" s="40"/>
      <c r="FG517" s="40"/>
      <c r="FH517" s="40"/>
      <c r="FI517" s="40"/>
      <c r="FJ517" s="40"/>
      <c r="FK517" s="40"/>
      <c r="FL517" s="40"/>
      <c r="FM517" s="40"/>
      <c r="FN517" s="40"/>
      <c r="FO517" s="40"/>
      <c r="FP517" s="40"/>
      <c r="FQ517" s="40"/>
      <c r="FR517" s="40"/>
      <c r="FS517" s="40"/>
      <c r="FT517" s="40"/>
      <c r="FU517" s="40"/>
      <c r="FV517" s="40"/>
      <c r="FW517" s="40"/>
      <c r="FX517" s="40"/>
      <c r="FY517" s="40"/>
      <c r="FZ517" s="40"/>
      <c r="GA517" s="40"/>
      <c r="GB517" s="40"/>
      <c r="GC517" s="40"/>
      <c r="GD517" s="40"/>
      <c r="GE517" s="40"/>
      <c r="GF517" s="40"/>
      <c r="GG517" s="40"/>
      <c r="GH517" s="40"/>
      <c r="GI517" s="40"/>
      <c r="GJ517" s="40"/>
      <c r="GK517" s="40"/>
      <c r="GL517" s="40"/>
      <c r="GM517" s="40"/>
      <c r="GN517" s="40"/>
    </row>
    <row r="518" spans="1:196">
      <c r="A518" s="430"/>
      <c r="B518" s="430"/>
      <c r="C518" s="430"/>
      <c r="D518" s="430"/>
      <c r="E518" s="430"/>
      <c r="F518" s="430"/>
      <c r="G518" s="180"/>
      <c r="H518" s="46"/>
      <c r="I518" s="53"/>
      <c r="J518" s="53"/>
      <c r="K518" s="193"/>
      <c r="L518" s="193"/>
      <c r="M518" s="193"/>
      <c r="N518" s="193"/>
      <c r="O518" s="193"/>
      <c r="P518" s="193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O518" s="40"/>
      <c r="BP518" s="40"/>
      <c r="BQ518" s="40"/>
      <c r="BR518" s="40"/>
      <c r="BS518" s="40"/>
      <c r="BT518" s="40"/>
      <c r="BU518" s="40"/>
      <c r="BV518" s="40"/>
      <c r="BW518" s="40"/>
      <c r="BX518" s="40"/>
      <c r="BY518" s="40"/>
      <c r="BZ518" s="40"/>
      <c r="CA518" s="40"/>
      <c r="CB518" s="40"/>
      <c r="CC518" s="40"/>
      <c r="CD518" s="40"/>
      <c r="CE518" s="40"/>
      <c r="CF518" s="40"/>
      <c r="CG518" s="40"/>
      <c r="CH518" s="40"/>
      <c r="CI518" s="40"/>
      <c r="CJ518" s="40"/>
      <c r="CK518" s="40"/>
      <c r="CL518" s="40"/>
      <c r="CM518" s="40"/>
      <c r="CN518" s="40"/>
      <c r="CO518" s="40"/>
      <c r="CP518" s="40"/>
      <c r="CQ518" s="40"/>
      <c r="CR518" s="40"/>
      <c r="CS518" s="40"/>
      <c r="CT518" s="40"/>
      <c r="CU518" s="40"/>
      <c r="CV518" s="40"/>
      <c r="CW518" s="40"/>
      <c r="CX518" s="40"/>
      <c r="CY518" s="40"/>
      <c r="CZ518" s="40"/>
      <c r="DA518" s="40"/>
      <c r="DB518" s="40"/>
      <c r="DC518" s="40"/>
      <c r="DD518" s="40"/>
      <c r="DE518" s="40"/>
      <c r="DF518" s="40"/>
      <c r="DG518" s="40"/>
      <c r="DH518" s="40"/>
      <c r="DI518" s="40"/>
      <c r="DJ518" s="40"/>
      <c r="DK518" s="40"/>
      <c r="DL518" s="40"/>
      <c r="DM518" s="40"/>
      <c r="DN518" s="40"/>
      <c r="DO518" s="40"/>
      <c r="DP518" s="40"/>
      <c r="DQ518" s="40"/>
      <c r="DR518" s="40"/>
      <c r="DS518" s="40"/>
      <c r="DT518" s="40"/>
      <c r="DU518" s="40"/>
      <c r="DV518" s="40"/>
      <c r="DW518" s="40"/>
      <c r="DX518" s="40"/>
      <c r="DY518" s="40"/>
      <c r="DZ518" s="40"/>
      <c r="EA518" s="40"/>
      <c r="EB518" s="40"/>
      <c r="EC518" s="40"/>
      <c r="ED518" s="40"/>
      <c r="EE518" s="40"/>
      <c r="EF518" s="40"/>
      <c r="EG518" s="40"/>
      <c r="EH518" s="40"/>
      <c r="EI518" s="40"/>
      <c r="EJ518" s="40"/>
      <c r="EK518" s="40"/>
      <c r="EL518" s="40"/>
      <c r="EM518" s="40"/>
      <c r="EN518" s="40"/>
      <c r="EO518" s="40"/>
      <c r="EP518" s="40"/>
      <c r="EQ518" s="40"/>
      <c r="ER518" s="40"/>
      <c r="ES518" s="40"/>
      <c r="ET518" s="40"/>
      <c r="EU518" s="40"/>
      <c r="EV518" s="40"/>
      <c r="EW518" s="40"/>
      <c r="EX518" s="40"/>
      <c r="EY518" s="40"/>
      <c r="EZ518" s="40"/>
      <c r="FA518" s="40"/>
      <c r="FB518" s="40"/>
      <c r="FC518" s="40"/>
      <c r="FD518" s="40"/>
      <c r="FE518" s="40"/>
      <c r="FF518" s="40"/>
      <c r="FG518" s="40"/>
      <c r="FH518" s="40"/>
      <c r="FI518" s="40"/>
      <c r="FJ518" s="40"/>
      <c r="FK518" s="40"/>
      <c r="FL518" s="40"/>
      <c r="FM518" s="40"/>
      <c r="FN518" s="40"/>
      <c r="FO518" s="40"/>
      <c r="FP518" s="40"/>
      <c r="FQ518" s="40"/>
      <c r="FR518" s="40"/>
      <c r="FS518" s="40"/>
      <c r="FT518" s="40"/>
      <c r="FU518" s="40"/>
      <c r="FV518" s="40"/>
      <c r="FW518" s="40"/>
      <c r="FX518" s="40"/>
      <c r="FY518" s="40"/>
      <c r="FZ518" s="40"/>
      <c r="GA518" s="40"/>
      <c r="GB518" s="40"/>
      <c r="GC518" s="40"/>
      <c r="GD518" s="40"/>
      <c r="GE518" s="40"/>
      <c r="GF518" s="40"/>
      <c r="GG518" s="40"/>
      <c r="GH518" s="40"/>
      <c r="GI518" s="40"/>
      <c r="GJ518" s="40"/>
      <c r="GK518" s="40"/>
      <c r="GL518" s="40"/>
      <c r="GM518" s="40"/>
      <c r="GN518" s="40"/>
    </row>
    <row r="519" spans="1:196">
      <c r="A519" s="430"/>
      <c r="B519" s="430"/>
      <c r="C519" s="430"/>
      <c r="D519" s="430"/>
      <c r="E519" s="430"/>
      <c r="F519" s="430"/>
      <c r="G519" s="180"/>
      <c r="H519" s="46"/>
      <c r="I519" s="53"/>
      <c r="J519" s="53"/>
      <c r="K519" s="193"/>
      <c r="L519" s="193"/>
      <c r="M519" s="193"/>
      <c r="N519" s="193"/>
      <c r="O519" s="193"/>
      <c r="P519" s="193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O519" s="40"/>
      <c r="BP519" s="40"/>
      <c r="BQ519" s="40"/>
      <c r="BR519" s="40"/>
      <c r="BS519" s="40"/>
      <c r="BT519" s="40"/>
      <c r="BU519" s="40"/>
      <c r="BV519" s="40"/>
      <c r="BW519" s="40"/>
      <c r="BX519" s="40"/>
      <c r="BY519" s="40"/>
      <c r="BZ519" s="40"/>
      <c r="CA519" s="40"/>
      <c r="CB519" s="40"/>
      <c r="CC519" s="40"/>
      <c r="CD519" s="40"/>
      <c r="CE519" s="40"/>
      <c r="CF519" s="40"/>
      <c r="CG519" s="40"/>
      <c r="CH519" s="40"/>
      <c r="CI519" s="40"/>
      <c r="CJ519" s="40"/>
      <c r="CK519" s="40"/>
      <c r="CL519" s="40"/>
      <c r="CM519" s="40"/>
      <c r="CN519" s="40"/>
      <c r="CO519" s="40"/>
      <c r="CP519" s="40"/>
      <c r="CQ519" s="40"/>
      <c r="CR519" s="40"/>
      <c r="CS519" s="40"/>
      <c r="CT519" s="40"/>
      <c r="CU519" s="40"/>
      <c r="CV519" s="40"/>
      <c r="CW519" s="40"/>
      <c r="CX519" s="40"/>
      <c r="CY519" s="40"/>
      <c r="CZ519" s="40"/>
      <c r="DA519" s="40"/>
      <c r="DB519" s="40"/>
      <c r="DC519" s="40"/>
      <c r="DD519" s="40"/>
      <c r="DE519" s="40"/>
      <c r="DF519" s="40"/>
      <c r="DG519" s="40"/>
      <c r="DH519" s="40"/>
      <c r="DI519" s="40"/>
      <c r="DJ519" s="40"/>
      <c r="DK519" s="40"/>
      <c r="DL519" s="40"/>
      <c r="DM519" s="40"/>
      <c r="DN519" s="40"/>
      <c r="DO519" s="40"/>
      <c r="DP519" s="40"/>
      <c r="DQ519" s="40"/>
      <c r="DR519" s="40"/>
      <c r="DS519" s="40"/>
      <c r="DT519" s="40"/>
      <c r="DU519" s="40"/>
      <c r="DV519" s="40"/>
      <c r="DW519" s="40"/>
      <c r="DX519" s="40"/>
      <c r="DY519" s="40"/>
      <c r="DZ519" s="40"/>
      <c r="EA519" s="40"/>
      <c r="EB519" s="40"/>
      <c r="EC519" s="40"/>
      <c r="ED519" s="40"/>
      <c r="EE519" s="40"/>
      <c r="EF519" s="40"/>
      <c r="EG519" s="40"/>
      <c r="EH519" s="40"/>
      <c r="EI519" s="40"/>
      <c r="EJ519" s="40"/>
      <c r="EK519" s="40"/>
      <c r="EL519" s="40"/>
      <c r="EM519" s="40"/>
      <c r="EN519" s="40"/>
      <c r="EO519" s="40"/>
      <c r="EP519" s="40"/>
      <c r="EQ519" s="40"/>
      <c r="ER519" s="40"/>
      <c r="ES519" s="40"/>
      <c r="ET519" s="40"/>
      <c r="EU519" s="40"/>
      <c r="EV519" s="40"/>
      <c r="EW519" s="40"/>
      <c r="EX519" s="40"/>
      <c r="EY519" s="40"/>
      <c r="EZ519" s="40"/>
      <c r="FA519" s="40"/>
      <c r="FB519" s="40"/>
      <c r="FC519" s="40"/>
      <c r="FD519" s="40"/>
      <c r="FE519" s="40"/>
      <c r="FF519" s="40"/>
      <c r="FG519" s="40"/>
      <c r="FH519" s="40"/>
      <c r="FI519" s="40"/>
      <c r="FJ519" s="40"/>
      <c r="FK519" s="40"/>
      <c r="FL519" s="40"/>
      <c r="FM519" s="40"/>
      <c r="FN519" s="40"/>
      <c r="FO519" s="40"/>
      <c r="FP519" s="40"/>
      <c r="FQ519" s="40"/>
      <c r="FR519" s="40"/>
      <c r="FS519" s="40"/>
      <c r="FT519" s="40"/>
      <c r="FU519" s="40"/>
      <c r="FV519" s="40"/>
      <c r="FW519" s="40"/>
      <c r="FX519" s="40"/>
      <c r="FY519" s="40"/>
      <c r="FZ519" s="40"/>
      <c r="GA519" s="40"/>
      <c r="GB519" s="40"/>
      <c r="GC519" s="40"/>
      <c r="GD519" s="40"/>
      <c r="GE519" s="40"/>
      <c r="GF519" s="40"/>
      <c r="GG519" s="40"/>
      <c r="GH519" s="40"/>
      <c r="GI519" s="40"/>
      <c r="GJ519" s="40"/>
      <c r="GK519" s="40"/>
      <c r="GL519" s="40"/>
      <c r="GM519" s="40"/>
      <c r="GN519" s="40"/>
    </row>
    <row r="520" spans="1:196">
      <c r="A520" s="430"/>
      <c r="B520" s="430"/>
      <c r="C520" s="430"/>
      <c r="D520" s="430"/>
      <c r="E520" s="430"/>
      <c r="F520" s="430"/>
      <c r="G520" s="180"/>
      <c r="H520" s="46"/>
      <c r="I520" s="53"/>
      <c r="J520" s="53"/>
      <c r="K520" s="193"/>
      <c r="L520" s="193"/>
      <c r="M520" s="193"/>
      <c r="N520" s="193"/>
      <c r="O520" s="193"/>
      <c r="P520" s="193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O520" s="40"/>
      <c r="BP520" s="40"/>
      <c r="BQ520" s="40"/>
      <c r="BR520" s="40"/>
      <c r="BS520" s="40"/>
      <c r="BT520" s="40"/>
      <c r="BU520" s="40"/>
      <c r="BV520" s="40"/>
      <c r="BW520" s="40"/>
      <c r="BX520" s="40"/>
      <c r="BY520" s="40"/>
      <c r="BZ520" s="40"/>
      <c r="CA520" s="40"/>
      <c r="CB520" s="40"/>
      <c r="CC520" s="40"/>
      <c r="CD520" s="40"/>
      <c r="CE520" s="40"/>
      <c r="CF520" s="40"/>
      <c r="CG520" s="40"/>
      <c r="CH520" s="40"/>
      <c r="CI520" s="40"/>
      <c r="CJ520" s="40"/>
      <c r="CK520" s="40"/>
      <c r="CL520" s="40"/>
      <c r="CM520" s="40"/>
      <c r="CN520" s="40"/>
      <c r="CO520" s="40"/>
      <c r="CP520" s="40"/>
      <c r="CQ520" s="40"/>
      <c r="CR520" s="40"/>
      <c r="CS520" s="40"/>
      <c r="CT520" s="40"/>
      <c r="CU520" s="40"/>
      <c r="CV520" s="40"/>
      <c r="CW520" s="40"/>
      <c r="CX520" s="40"/>
      <c r="CY520" s="40"/>
      <c r="CZ520" s="40"/>
      <c r="DA520" s="40"/>
      <c r="DB520" s="40"/>
      <c r="DC520" s="40"/>
      <c r="DD520" s="40"/>
      <c r="DE520" s="40"/>
      <c r="DF520" s="40"/>
      <c r="DG520" s="40"/>
      <c r="DH520" s="40"/>
      <c r="DI520" s="40"/>
      <c r="DJ520" s="40"/>
      <c r="DK520" s="40"/>
      <c r="DL520" s="40"/>
      <c r="DM520" s="40"/>
      <c r="DN520" s="40"/>
      <c r="DO520" s="40"/>
      <c r="DP520" s="40"/>
      <c r="DQ520" s="40"/>
      <c r="DR520" s="40"/>
      <c r="DS520" s="40"/>
      <c r="DT520" s="40"/>
      <c r="DU520" s="40"/>
      <c r="DV520" s="40"/>
      <c r="DW520" s="40"/>
      <c r="DX520" s="40"/>
      <c r="DY520" s="40"/>
      <c r="DZ520" s="40"/>
      <c r="EA520" s="40"/>
      <c r="EB520" s="40"/>
      <c r="EC520" s="40"/>
      <c r="ED520" s="40"/>
      <c r="EE520" s="40"/>
      <c r="EF520" s="40"/>
      <c r="EG520" s="40"/>
      <c r="EH520" s="40"/>
      <c r="EI520" s="40"/>
      <c r="EJ520" s="40"/>
      <c r="EK520" s="40"/>
      <c r="EL520" s="40"/>
      <c r="EM520" s="40"/>
      <c r="EN520" s="40"/>
      <c r="EO520" s="40"/>
      <c r="EP520" s="40"/>
      <c r="EQ520" s="40"/>
      <c r="ER520" s="40"/>
      <c r="ES520" s="40"/>
      <c r="ET520" s="40"/>
      <c r="EU520" s="40"/>
      <c r="EV520" s="40"/>
      <c r="EW520" s="40"/>
      <c r="EX520" s="40"/>
      <c r="EY520" s="40"/>
      <c r="EZ520" s="40"/>
      <c r="FA520" s="40"/>
      <c r="FB520" s="40"/>
      <c r="FC520" s="40"/>
      <c r="FD520" s="40"/>
      <c r="FE520" s="40"/>
      <c r="FF520" s="40"/>
      <c r="FG520" s="40"/>
      <c r="FH520" s="40"/>
      <c r="FI520" s="40"/>
      <c r="FJ520" s="40"/>
      <c r="FK520" s="40"/>
      <c r="FL520" s="40"/>
      <c r="FM520" s="40"/>
      <c r="FN520" s="40"/>
      <c r="FO520" s="40"/>
      <c r="FP520" s="40"/>
      <c r="FQ520" s="40"/>
      <c r="FR520" s="40"/>
      <c r="FS520" s="40"/>
      <c r="FT520" s="40"/>
      <c r="FU520" s="40"/>
      <c r="FV520" s="40"/>
      <c r="FW520" s="40"/>
      <c r="FX520" s="40"/>
      <c r="FY520" s="40"/>
      <c r="FZ520" s="40"/>
      <c r="GA520" s="40"/>
      <c r="GB520" s="40"/>
      <c r="GC520" s="40"/>
      <c r="GD520" s="40"/>
      <c r="GE520" s="40"/>
      <c r="GF520" s="40"/>
      <c r="GG520" s="40"/>
      <c r="GH520" s="40"/>
      <c r="GI520" s="40"/>
      <c r="GJ520" s="40"/>
      <c r="GK520" s="40"/>
      <c r="GL520" s="40"/>
      <c r="GM520" s="40"/>
      <c r="GN520" s="40"/>
    </row>
    <row r="521" spans="1:196">
      <c r="A521" s="430"/>
      <c r="B521" s="430"/>
      <c r="C521" s="430"/>
      <c r="D521" s="430"/>
      <c r="E521" s="430"/>
      <c r="F521" s="430"/>
      <c r="G521" s="180"/>
      <c r="H521" s="46"/>
      <c r="I521" s="53"/>
      <c r="J521" s="53"/>
      <c r="K521" s="193"/>
      <c r="L521" s="193"/>
      <c r="M521" s="193"/>
      <c r="N521" s="193"/>
      <c r="O521" s="193"/>
      <c r="P521" s="193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O521" s="40"/>
      <c r="BP521" s="40"/>
      <c r="BQ521" s="40"/>
      <c r="BR521" s="40"/>
      <c r="BS521" s="40"/>
      <c r="BT521" s="40"/>
      <c r="BU521" s="40"/>
      <c r="BV521" s="40"/>
      <c r="BW521" s="40"/>
      <c r="BX521" s="40"/>
      <c r="BY521" s="40"/>
      <c r="BZ521" s="40"/>
      <c r="CA521" s="40"/>
      <c r="CB521" s="40"/>
      <c r="CC521" s="40"/>
      <c r="CD521" s="40"/>
      <c r="CE521" s="40"/>
      <c r="CF521" s="40"/>
      <c r="CG521" s="40"/>
      <c r="CH521" s="40"/>
      <c r="CI521" s="40"/>
      <c r="CJ521" s="40"/>
      <c r="CK521" s="40"/>
      <c r="CL521" s="40"/>
      <c r="CM521" s="40"/>
      <c r="CN521" s="40"/>
      <c r="CO521" s="40"/>
      <c r="CP521" s="40"/>
      <c r="CQ521" s="40"/>
      <c r="CR521" s="40"/>
      <c r="CS521" s="40"/>
      <c r="CT521" s="40"/>
      <c r="CU521" s="40"/>
      <c r="CV521" s="40"/>
      <c r="CW521" s="40"/>
      <c r="CX521" s="40"/>
      <c r="CY521" s="40"/>
      <c r="CZ521" s="40"/>
      <c r="DA521" s="40"/>
      <c r="DB521" s="40"/>
      <c r="DC521" s="40"/>
      <c r="DD521" s="40"/>
      <c r="DE521" s="40"/>
      <c r="DF521" s="40"/>
      <c r="DG521" s="40"/>
      <c r="DH521" s="40"/>
      <c r="DI521" s="40"/>
      <c r="DJ521" s="40"/>
      <c r="DK521" s="40"/>
      <c r="DL521" s="40"/>
      <c r="DM521" s="40"/>
      <c r="DN521" s="40"/>
      <c r="DO521" s="40"/>
      <c r="DP521" s="40"/>
      <c r="DQ521" s="40"/>
      <c r="DR521" s="40"/>
      <c r="DS521" s="40"/>
      <c r="DT521" s="40"/>
      <c r="DU521" s="40"/>
      <c r="DV521" s="40"/>
      <c r="DW521" s="40"/>
      <c r="DX521" s="40"/>
      <c r="DY521" s="40"/>
      <c r="DZ521" s="40"/>
      <c r="EA521" s="40"/>
      <c r="EB521" s="40"/>
      <c r="EC521" s="40"/>
      <c r="ED521" s="40"/>
      <c r="EE521" s="40"/>
      <c r="EF521" s="40"/>
      <c r="EG521" s="40"/>
      <c r="EH521" s="40"/>
      <c r="EI521" s="40"/>
      <c r="EJ521" s="40"/>
      <c r="EK521" s="40"/>
      <c r="EL521" s="40"/>
      <c r="EM521" s="40"/>
      <c r="EN521" s="40"/>
      <c r="EO521" s="40"/>
      <c r="EP521" s="40"/>
      <c r="EQ521" s="40"/>
      <c r="ER521" s="40"/>
      <c r="ES521" s="40"/>
      <c r="ET521" s="40"/>
      <c r="EU521" s="40"/>
      <c r="EV521" s="40"/>
      <c r="EW521" s="40"/>
      <c r="EX521" s="40"/>
      <c r="EY521" s="40"/>
      <c r="EZ521" s="40"/>
      <c r="FA521" s="40"/>
      <c r="FB521" s="40"/>
      <c r="FC521" s="40"/>
      <c r="FD521" s="40"/>
      <c r="FE521" s="40"/>
      <c r="FF521" s="40"/>
      <c r="FG521" s="40"/>
      <c r="FH521" s="40"/>
      <c r="FI521" s="40"/>
      <c r="FJ521" s="40"/>
      <c r="FK521" s="40"/>
      <c r="FL521" s="40"/>
      <c r="FM521" s="40"/>
      <c r="FN521" s="40"/>
      <c r="FO521" s="40"/>
      <c r="FP521" s="40"/>
      <c r="FQ521" s="40"/>
      <c r="FR521" s="40"/>
      <c r="FS521" s="40"/>
      <c r="FT521" s="40"/>
      <c r="FU521" s="40"/>
      <c r="FV521" s="40"/>
      <c r="FW521" s="40"/>
      <c r="FX521" s="40"/>
      <c r="FY521" s="40"/>
      <c r="FZ521" s="40"/>
      <c r="GA521" s="40"/>
      <c r="GB521" s="40"/>
      <c r="GC521" s="40"/>
      <c r="GD521" s="40"/>
      <c r="GE521" s="40"/>
      <c r="GF521" s="40"/>
      <c r="GG521" s="40"/>
      <c r="GH521" s="40"/>
      <c r="GI521" s="40"/>
      <c r="GJ521" s="40"/>
      <c r="GK521" s="40"/>
      <c r="GL521" s="40"/>
      <c r="GM521" s="40"/>
      <c r="GN521" s="40"/>
    </row>
    <row r="522" spans="1:196">
      <c r="A522" s="430"/>
      <c r="B522" s="430"/>
      <c r="C522" s="430"/>
      <c r="D522" s="430"/>
      <c r="E522" s="430"/>
      <c r="F522" s="430"/>
      <c r="G522" s="180"/>
      <c r="H522" s="46"/>
      <c r="I522" s="53"/>
      <c r="J522" s="53"/>
      <c r="K522" s="193"/>
      <c r="L522" s="193"/>
      <c r="M522" s="193"/>
      <c r="N522" s="193"/>
      <c r="O522" s="193"/>
      <c r="P522" s="193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O522" s="40"/>
      <c r="BP522" s="40"/>
      <c r="BQ522" s="40"/>
      <c r="BR522" s="40"/>
      <c r="BS522" s="40"/>
      <c r="BT522" s="40"/>
      <c r="BU522" s="40"/>
      <c r="BV522" s="40"/>
      <c r="BW522" s="40"/>
      <c r="BX522" s="40"/>
      <c r="BY522" s="40"/>
      <c r="BZ522" s="40"/>
      <c r="CA522" s="40"/>
      <c r="CB522" s="40"/>
      <c r="CC522" s="40"/>
      <c r="CD522" s="40"/>
      <c r="CE522" s="40"/>
      <c r="CF522" s="40"/>
      <c r="CG522" s="40"/>
      <c r="CH522" s="40"/>
      <c r="CI522" s="40"/>
      <c r="CJ522" s="40"/>
      <c r="CK522" s="40"/>
      <c r="CL522" s="40"/>
      <c r="CM522" s="40"/>
      <c r="CN522" s="40"/>
      <c r="CO522" s="40"/>
      <c r="CP522" s="40"/>
      <c r="CQ522" s="40"/>
      <c r="CR522" s="40"/>
      <c r="CS522" s="40"/>
      <c r="CT522" s="40"/>
      <c r="CU522" s="40"/>
      <c r="CV522" s="40"/>
      <c r="CW522" s="40"/>
      <c r="CX522" s="40"/>
      <c r="CY522" s="40"/>
      <c r="CZ522" s="40"/>
      <c r="DA522" s="40"/>
      <c r="DB522" s="40"/>
      <c r="DC522" s="40"/>
      <c r="DD522" s="40"/>
      <c r="DE522" s="40"/>
      <c r="DF522" s="40"/>
      <c r="DG522" s="40"/>
      <c r="DH522" s="40"/>
      <c r="DI522" s="40"/>
      <c r="DJ522" s="40"/>
      <c r="DK522" s="40"/>
      <c r="DL522" s="40"/>
      <c r="DM522" s="40"/>
      <c r="DN522" s="40"/>
      <c r="DO522" s="40"/>
      <c r="DP522" s="40"/>
      <c r="DQ522" s="40"/>
      <c r="DR522" s="40"/>
      <c r="DS522" s="40"/>
      <c r="DT522" s="40"/>
      <c r="DU522" s="40"/>
      <c r="DV522" s="40"/>
      <c r="DW522" s="40"/>
      <c r="DX522" s="40"/>
      <c r="DY522" s="40"/>
      <c r="DZ522" s="40"/>
      <c r="EA522" s="40"/>
      <c r="EB522" s="40"/>
      <c r="EC522" s="40"/>
      <c r="ED522" s="40"/>
      <c r="EE522" s="40"/>
      <c r="EF522" s="40"/>
      <c r="EG522" s="40"/>
      <c r="EH522" s="40"/>
      <c r="EI522" s="40"/>
      <c r="EJ522" s="40"/>
      <c r="EK522" s="40"/>
      <c r="EL522" s="40"/>
      <c r="EM522" s="40"/>
      <c r="EN522" s="40"/>
      <c r="EO522" s="40"/>
      <c r="EP522" s="40"/>
      <c r="EQ522" s="40"/>
      <c r="ER522" s="40"/>
      <c r="ES522" s="40"/>
      <c r="ET522" s="40"/>
      <c r="EU522" s="40"/>
      <c r="EV522" s="40"/>
      <c r="EW522" s="40"/>
      <c r="EX522" s="40"/>
      <c r="EY522" s="40"/>
      <c r="EZ522" s="40"/>
      <c r="FA522" s="40"/>
      <c r="FB522" s="40"/>
      <c r="FC522" s="40"/>
      <c r="FD522" s="40"/>
      <c r="FE522" s="40"/>
      <c r="FF522" s="40"/>
      <c r="FG522" s="40"/>
      <c r="FH522" s="40"/>
      <c r="FI522" s="40"/>
      <c r="FJ522" s="40"/>
      <c r="FK522" s="40"/>
      <c r="FL522" s="40"/>
      <c r="FM522" s="40"/>
      <c r="FN522" s="40"/>
      <c r="FO522" s="40"/>
      <c r="FP522" s="40"/>
      <c r="FQ522" s="40"/>
      <c r="FR522" s="40"/>
      <c r="FS522" s="40"/>
      <c r="FT522" s="40"/>
      <c r="FU522" s="40"/>
      <c r="FV522" s="40"/>
      <c r="FW522" s="40"/>
      <c r="FX522" s="40"/>
      <c r="FY522" s="40"/>
      <c r="FZ522" s="40"/>
      <c r="GA522" s="40"/>
      <c r="GB522" s="40"/>
      <c r="GC522" s="40"/>
      <c r="GD522" s="40"/>
      <c r="GE522" s="40"/>
      <c r="GF522" s="40"/>
      <c r="GG522" s="40"/>
      <c r="GH522" s="40"/>
      <c r="GI522" s="40"/>
      <c r="GJ522" s="40"/>
      <c r="GK522" s="40"/>
      <c r="GL522" s="40"/>
      <c r="GM522" s="40"/>
      <c r="GN522" s="40"/>
    </row>
    <row r="523" spans="1:196">
      <c r="A523" s="430"/>
      <c r="B523" s="430"/>
      <c r="C523" s="430"/>
      <c r="D523" s="430"/>
      <c r="E523" s="430"/>
      <c r="F523" s="430"/>
      <c r="G523" s="180"/>
      <c r="H523" s="46"/>
      <c r="I523" s="53"/>
      <c r="J523" s="53"/>
      <c r="K523" s="193"/>
      <c r="L523" s="193"/>
      <c r="M523" s="193"/>
      <c r="N523" s="193"/>
      <c r="O523" s="193"/>
      <c r="P523" s="193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40"/>
      <c r="BS523" s="40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40"/>
      <c r="CF523" s="40"/>
      <c r="CG523" s="40"/>
      <c r="CH523" s="40"/>
      <c r="CI523" s="40"/>
      <c r="CJ523" s="40"/>
      <c r="CK523" s="40"/>
      <c r="CL523" s="40"/>
      <c r="CM523" s="40"/>
      <c r="CN523" s="40"/>
      <c r="CO523" s="40"/>
      <c r="CP523" s="40"/>
      <c r="CQ523" s="40"/>
      <c r="CR523" s="40"/>
      <c r="CS523" s="40"/>
      <c r="CT523" s="40"/>
      <c r="CU523" s="40"/>
      <c r="CV523" s="40"/>
      <c r="CW523" s="40"/>
      <c r="CX523" s="40"/>
      <c r="CY523" s="40"/>
      <c r="CZ523" s="40"/>
      <c r="DA523" s="40"/>
      <c r="DB523" s="40"/>
      <c r="DC523" s="40"/>
      <c r="DD523" s="40"/>
      <c r="DE523" s="40"/>
      <c r="DF523" s="40"/>
      <c r="DG523" s="40"/>
      <c r="DH523" s="40"/>
      <c r="DI523" s="40"/>
      <c r="DJ523" s="40"/>
      <c r="DK523" s="40"/>
      <c r="DL523" s="40"/>
      <c r="DM523" s="40"/>
      <c r="DN523" s="40"/>
      <c r="DO523" s="40"/>
      <c r="DP523" s="40"/>
      <c r="DQ523" s="40"/>
      <c r="DR523" s="40"/>
      <c r="DS523" s="40"/>
      <c r="DT523" s="40"/>
      <c r="DU523" s="40"/>
      <c r="DV523" s="40"/>
      <c r="DW523" s="40"/>
      <c r="DX523" s="40"/>
      <c r="DY523" s="40"/>
      <c r="DZ523" s="40"/>
      <c r="EA523" s="40"/>
      <c r="EB523" s="40"/>
      <c r="EC523" s="40"/>
      <c r="ED523" s="40"/>
      <c r="EE523" s="40"/>
      <c r="EF523" s="40"/>
      <c r="EG523" s="40"/>
      <c r="EH523" s="40"/>
      <c r="EI523" s="40"/>
      <c r="EJ523" s="40"/>
      <c r="EK523" s="40"/>
      <c r="EL523" s="40"/>
      <c r="EM523" s="40"/>
      <c r="EN523" s="40"/>
      <c r="EO523" s="40"/>
      <c r="EP523" s="40"/>
      <c r="EQ523" s="40"/>
      <c r="ER523" s="40"/>
      <c r="ES523" s="40"/>
      <c r="ET523" s="40"/>
      <c r="EU523" s="40"/>
      <c r="EV523" s="40"/>
      <c r="EW523" s="40"/>
      <c r="EX523" s="40"/>
      <c r="EY523" s="40"/>
      <c r="EZ523" s="40"/>
      <c r="FA523" s="40"/>
      <c r="FB523" s="40"/>
      <c r="FC523" s="40"/>
      <c r="FD523" s="40"/>
      <c r="FE523" s="40"/>
      <c r="FF523" s="40"/>
      <c r="FG523" s="40"/>
      <c r="FH523" s="40"/>
      <c r="FI523" s="40"/>
      <c r="FJ523" s="40"/>
      <c r="FK523" s="40"/>
      <c r="FL523" s="40"/>
      <c r="FM523" s="40"/>
      <c r="FN523" s="40"/>
      <c r="FO523" s="40"/>
      <c r="FP523" s="40"/>
      <c r="FQ523" s="40"/>
      <c r="FR523" s="40"/>
      <c r="FS523" s="40"/>
      <c r="FT523" s="40"/>
      <c r="FU523" s="40"/>
      <c r="FV523" s="40"/>
      <c r="FW523" s="40"/>
      <c r="FX523" s="40"/>
      <c r="FY523" s="40"/>
      <c r="FZ523" s="40"/>
      <c r="GA523" s="40"/>
      <c r="GB523" s="40"/>
      <c r="GC523" s="40"/>
      <c r="GD523" s="40"/>
      <c r="GE523" s="40"/>
      <c r="GF523" s="40"/>
      <c r="GG523" s="40"/>
      <c r="GH523" s="40"/>
      <c r="GI523" s="40"/>
      <c r="GJ523" s="40"/>
      <c r="GK523" s="40"/>
      <c r="GL523" s="40"/>
      <c r="GM523" s="40"/>
      <c r="GN523" s="40"/>
    </row>
    <row r="524" spans="1:196">
      <c r="A524" s="430"/>
      <c r="B524" s="430"/>
      <c r="C524" s="430"/>
      <c r="D524" s="430"/>
      <c r="E524" s="430"/>
      <c r="F524" s="430"/>
      <c r="G524" s="180"/>
      <c r="H524" s="46"/>
      <c r="I524" s="53"/>
      <c r="J524" s="53"/>
      <c r="K524" s="193"/>
      <c r="L524" s="193"/>
      <c r="M524" s="193"/>
      <c r="N524" s="193"/>
      <c r="O524" s="193"/>
      <c r="P524" s="193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O524" s="40"/>
      <c r="BP524" s="40"/>
      <c r="BQ524" s="40"/>
      <c r="BR524" s="40"/>
      <c r="BS524" s="40"/>
      <c r="BT524" s="40"/>
      <c r="BU524" s="40"/>
      <c r="BV524" s="40"/>
      <c r="BW524" s="40"/>
      <c r="BX524" s="40"/>
      <c r="BY524" s="40"/>
      <c r="BZ524" s="40"/>
      <c r="CA524" s="40"/>
      <c r="CB524" s="40"/>
      <c r="CC524" s="40"/>
      <c r="CD524" s="40"/>
      <c r="CE524" s="40"/>
      <c r="CF524" s="40"/>
      <c r="CG524" s="40"/>
      <c r="CH524" s="40"/>
      <c r="CI524" s="40"/>
      <c r="CJ524" s="40"/>
      <c r="CK524" s="40"/>
      <c r="CL524" s="40"/>
      <c r="CM524" s="40"/>
      <c r="CN524" s="40"/>
      <c r="CO524" s="40"/>
      <c r="CP524" s="40"/>
      <c r="CQ524" s="40"/>
      <c r="CR524" s="40"/>
      <c r="CS524" s="40"/>
      <c r="CT524" s="40"/>
      <c r="CU524" s="40"/>
      <c r="CV524" s="40"/>
      <c r="CW524" s="40"/>
      <c r="CX524" s="40"/>
      <c r="CY524" s="40"/>
      <c r="CZ524" s="40"/>
      <c r="DA524" s="40"/>
      <c r="DB524" s="40"/>
      <c r="DC524" s="40"/>
      <c r="DD524" s="40"/>
      <c r="DE524" s="40"/>
      <c r="DF524" s="40"/>
      <c r="DG524" s="40"/>
      <c r="DH524" s="40"/>
      <c r="DI524" s="40"/>
      <c r="DJ524" s="40"/>
      <c r="DK524" s="40"/>
      <c r="DL524" s="40"/>
      <c r="DM524" s="40"/>
      <c r="DN524" s="40"/>
      <c r="DO524" s="40"/>
      <c r="DP524" s="40"/>
      <c r="DQ524" s="40"/>
      <c r="DR524" s="40"/>
      <c r="DS524" s="40"/>
      <c r="DT524" s="40"/>
      <c r="DU524" s="40"/>
      <c r="DV524" s="40"/>
      <c r="DW524" s="40"/>
      <c r="DX524" s="40"/>
      <c r="DY524" s="40"/>
      <c r="DZ524" s="40"/>
      <c r="EA524" s="40"/>
      <c r="EB524" s="40"/>
      <c r="EC524" s="40"/>
      <c r="ED524" s="40"/>
      <c r="EE524" s="40"/>
      <c r="EF524" s="40"/>
      <c r="EG524" s="40"/>
      <c r="EH524" s="40"/>
      <c r="EI524" s="40"/>
      <c r="EJ524" s="40"/>
      <c r="EK524" s="40"/>
      <c r="EL524" s="40"/>
      <c r="EM524" s="40"/>
      <c r="EN524" s="40"/>
      <c r="EO524" s="40"/>
      <c r="EP524" s="40"/>
      <c r="EQ524" s="40"/>
      <c r="ER524" s="40"/>
      <c r="ES524" s="40"/>
      <c r="ET524" s="40"/>
      <c r="EU524" s="40"/>
      <c r="EV524" s="40"/>
      <c r="EW524" s="40"/>
      <c r="EX524" s="40"/>
      <c r="EY524" s="40"/>
      <c r="EZ524" s="40"/>
      <c r="FA524" s="40"/>
      <c r="FB524" s="40"/>
      <c r="FC524" s="40"/>
      <c r="FD524" s="40"/>
      <c r="FE524" s="40"/>
      <c r="FF524" s="40"/>
      <c r="FG524" s="40"/>
      <c r="FH524" s="40"/>
      <c r="FI524" s="40"/>
      <c r="FJ524" s="40"/>
      <c r="FK524" s="40"/>
      <c r="FL524" s="40"/>
      <c r="FM524" s="40"/>
      <c r="FN524" s="40"/>
      <c r="FO524" s="40"/>
      <c r="FP524" s="40"/>
      <c r="FQ524" s="40"/>
      <c r="FR524" s="40"/>
      <c r="FS524" s="40"/>
      <c r="FT524" s="40"/>
      <c r="FU524" s="40"/>
      <c r="FV524" s="40"/>
      <c r="FW524" s="40"/>
      <c r="FX524" s="40"/>
      <c r="FY524" s="40"/>
      <c r="FZ524" s="40"/>
      <c r="GA524" s="40"/>
      <c r="GB524" s="40"/>
      <c r="GC524" s="40"/>
      <c r="GD524" s="40"/>
      <c r="GE524" s="40"/>
      <c r="GF524" s="40"/>
      <c r="GG524" s="40"/>
      <c r="GH524" s="40"/>
      <c r="GI524" s="40"/>
      <c r="GJ524" s="40"/>
      <c r="GK524" s="40"/>
      <c r="GL524" s="40"/>
      <c r="GM524" s="40"/>
      <c r="GN524" s="40"/>
    </row>
    <row r="525" spans="1:196">
      <c r="A525" s="430"/>
      <c r="B525" s="430"/>
      <c r="C525" s="430"/>
      <c r="D525" s="430"/>
      <c r="E525" s="430"/>
      <c r="F525" s="430"/>
      <c r="G525" s="180"/>
      <c r="H525" s="46"/>
      <c r="I525" s="53"/>
      <c r="J525" s="53"/>
      <c r="K525" s="193"/>
      <c r="L525" s="193"/>
      <c r="M525" s="193"/>
      <c r="N525" s="193"/>
      <c r="O525" s="193"/>
      <c r="P525" s="193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O525" s="40"/>
      <c r="BP525" s="40"/>
      <c r="BQ525" s="40"/>
      <c r="BR525" s="40"/>
      <c r="BS525" s="40"/>
      <c r="BT525" s="40"/>
      <c r="BU525" s="40"/>
      <c r="BV525" s="40"/>
      <c r="BW525" s="40"/>
      <c r="BX525" s="40"/>
      <c r="BY525" s="40"/>
      <c r="BZ525" s="40"/>
      <c r="CA525" s="40"/>
      <c r="CB525" s="40"/>
      <c r="CC525" s="40"/>
      <c r="CD525" s="40"/>
      <c r="CE525" s="40"/>
      <c r="CF525" s="40"/>
      <c r="CG525" s="40"/>
      <c r="CH525" s="40"/>
      <c r="CI525" s="40"/>
      <c r="CJ525" s="40"/>
      <c r="CK525" s="40"/>
      <c r="CL525" s="40"/>
      <c r="CM525" s="40"/>
      <c r="CN525" s="40"/>
      <c r="CO525" s="40"/>
      <c r="CP525" s="40"/>
      <c r="CQ525" s="40"/>
      <c r="CR525" s="40"/>
      <c r="CS525" s="40"/>
      <c r="CT525" s="40"/>
      <c r="CU525" s="40"/>
      <c r="CV525" s="40"/>
      <c r="CW525" s="40"/>
      <c r="CX525" s="40"/>
      <c r="CY525" s="40"/>
      <c r="CZ525" s="40"/>
      <c r="DA525" s="40"/>
      <c r="DB525" s="40"/>
      <c r="DC525" s="40"/>
      <c r="DD525" s="40"/>
      <c r="DE525" s="40"/>
      <c r="DF525" s="40"/>
      <c r="DG525" s="40"/>
      <c r="DH525" s="40"/>
      <c r="DI525" s="40"/>
      <c r="DJ525" s="40"/>
      <c r="DK525" s="40"/>
      <c r="DL525" s="40"/>
      <c r="DM525" s="40"/>
      <c r="DN525" s="40"/>
      <c r="DO525" s="40"/>
      <c r="DP525" s="40"/>
      <c r="DQ525" s="40"/>
      <c r="DR525" s="40"/>
      <c r="DS525" s="40"/>
      <c r="DT525" s="40"/>
      <c r="DU525" s="40"/>
      <c r="DV525" s="40"/>
      <c r="DW525" s="40"/>
      <c r="DX525" s="40"/>
      <c r="DY525" s="40"/>
      <c r="DZ525" s="40"/>
      <c r="EA525" s="40"/>
      <c r="EB525" s="40"/>
      <c r="EC525" s="40"/>
      <c r="ED525" s="40"/>
      <c r="EE525" s="40"/>
      <c r="EF525" s="40"/>
      <c r="EG525" s="40"/>
      <c r="EH525" s="40"/>
      <c r="EI525" s="40"/>
      <c r="EJ525" s="40"/>
      <c r="EK525" s="40"/>
      <c r="EL525" s="40"/>
      <c r="EM525" s="40"/>
      <c r="EN525" s="40"/>
      <c r="EO525" s="40"/>
      <c r="EP525" s="40"/>
      <c r="EQ525" s="40"/>
      <c r="ER525" s="40"/>
      <c r="ES525" s="40"/>
      <c r="ET525" s="40"/>
      <c r="EU525" s="40"/>
      <c r="EV525" s="40"/>
      <c r="EW525" s="40"/>
      <c r="EX525" s="40"/>
      <c r="EY525" s="40"/>
      <c r="EZ525" s="40"/>
      <c r="FA525" s="40"/>
      <c r="FB525" s="40"/>
      <c r="FC525" s="40"/>
      <c r="FD525" s="40"/>
      <c r="FE525" s="40"/>
      <c r="FF525" s="40"/>
      <c r="FG525" s="40"/>
      <c r="FH525" s="40"/>
      <c r="FI525" s="40"/>
      <c r="FJ525" s="40"/>
      <c r="FK525" s="40"/>
      <c r="FL525" s="40"/>
      <c r="FM525" s="40"/>
      <c r="FN525" s="40"/>
      <c r="FO525" s="40"/>
      <c r="FP525" s="40"/>
      <c r="FQ525" s="40"/>
      <c r="FR525" s="40"/>
      <c r="FS525" s="40"/>
      <c r="FT525" s="40"/>
      <c r="FU525" s="40"/>
      <c r="FV525" s="40"/>
      <c r="FW525" s="40"/>
      <c r="FX525" s="40"/>
      <c r="FY525" s="40"/>
      <c r="FZ525" s="40"/>
      <c r="GA525" s="40"/>
      <c r="GB525" s="40"/>
      <c r="GC525" s="40"/>
      <c r="GD525" s="40"/>
      <c r="GE525" s="40"/>
      <c r="GF525" s="40"/>
      <c r="GG525" s="40"/>
      <c r="GH525" s="40"/>
      <c r="GI525" s="40"/>
      <c r="GJ525" s="40"/>
      <c r="GK525" s="40"/>
      <c r="GL525" s="40"/>
      <c r="GM525" s="40"/>
      <c r="GN525" s="40"/>
    </row>
    <row r="526" spans="1:196">
      <c r="A526" s="430"/>
      <c r="B526" s="430"/>
      <c r="C526" s="430"/>
      <c r="D526" s="430"/>
      <c r="E526" s="430"/>
      <c r="F526" s="430"/>
      <c r="G526" s="180"/>
      <c r="H526" s="46"/>
      <c r="I526" s="53"/>
      <c r="J526" s="53"/>
      <c r="K526" s="193"/>
      <c r="L526" s="193"/>
      <c r="M526" s="193"/>
      <c r="N526" s="193"/>
      <c r="O526" s="193"/>
      <c r="P526" s="193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O526" s="40"/>
      <c r="BP526" s="40"/>
      <c r="BQ526" s="40"/>
      <c r="BR526" s="40"/>
      <c r="BS526" s="40"/>
      <c r="BT526" s="40"/>
      <c r="BU526" s="40"/>
      <c r="BV526" s="40"/>
      <c r="BW526" s="40"/>
      <c r="BX526" s="40"/>
      <c r="BY526" s="40"/>
      <c r="BZ526" s="40"/>
      <c r="CA526" s="40"/>
      <c r="CB526" s="40"/>
      <c r="CC526" s="40"/>
      <c r="CD526" s="40"/>
      <c r="CE526" s="40"/>
      <c r="CF526" s="40"/>
      <c r="CG526" s="40"/>
      <c r="CH526" s="40"/>
      <c r="CI526" s="40"/>
      <c r="CJ526" s="40"/>
      <c r="CK526" s="40"/>
      <c r="CL526" s="40"/>
      <c r="CM526" s="40"/>
      <c r="CN526" s="40"/>
      <c r="CO526" s="40"/>
      <c r="CP526" s="40"/>
      <c r="CQ526" s="40"/>
      <c r="CR526" s="40"/>
      <c r="CS526" s="40"/>
      <c r="CT526" s="40"/>
      <c r="CU526" s="40"/>
      <c r="CV526" s="40"/>
      <c r="CW526" s="40"/>
      <c r="CX526" s="40"/>
      <c r="CY526" s="40"/>
      <c r="CZ526" s="40"/>
      <c r="DA526" s="40"/>
      <c r="DB526" s="40"/>
      <c r="DC526" s="40"/>
      <c r="DD526" s="40"/>
      <c r="DE526" s="40"/>
      <c r="DF526" s="40"/>
      <c r="DG526" s="40"/>
      <c r="DH526" s="40"/>
      <c r="DI526" s="40"/>
      <c r="DJ526" s="40"/>
      <c r="DK526" s="40"/>
      <c r="DL526" s="40"/>
      <c r="DM526" s="40"/>
      <c r="DN526" s="40"/>
      <c r="DO526" s="40"/>
      <c r="DP526" s="40"/>
      <c r="DQ526" s="40"/>
      <c r="DR526" s="40"/>
      <c r="DS526" s="40"/>
      <c r="DT526" s="40"/>
      <c r="DU526" s="40"/>
      <c r="DV526" s="40"/>
      <c r="DW526" s="40"/>
      <c r="DX526" s="40"/>
      <c r="DY526" s="40"/>
      <c r="DZ526" s="40"/>
      <c r="EA526" s="40"/>
      <c r="EB526" s="40"/>
      <c r="EC526" s="40"/>
      <c r="ED526" s="40"/>
      <c r="EE526" s="40"/>
      <c r="EF526" s="40"/>
      <c r="EG526" s="40"/>
      <c r="EH526" s="40"/>
      <c r="EI526" s="40"/>
      <c r="EJ526" s="40"/>
      <c r="EK526" s="40"/>
      <c r="EL526" s="40"/>
      <c r="EM526" s="40"/>
      <c r="EN526" s="40"/>
      <c r="EO526" s="40"/>
      <c r="EP526" s="40"/>
      <c r="EQ526" s="40"/>
      <c r="ER526" s="40"/>
      <c r="ES526" s="40"/>
      <c r="ET526" s="40"/>
      <c r="EU526" s="40"/>
      <c r="EV526" s="40"/>
      <c r="EW526" s="40"/>
      <c r="EX526" s="40"/>
      <c r="EY526" s="40"/>
      <c r="EZ526" s="40"/>
      <c r="FA526" s="40"/>
      <c r="FB526" s="40"/>
      <c r="FC526" s="40"/>
      <c r="FD526" s="40"/>
      <c r="FE526" s="40"/>
      <c r="FF526" s="40"/>
      <c r="FG526" s="40"/>
      <c r="FH526" s="40"/>
      <c r="FI526" s="40"/>
      <c r="FJ526" s="40"/>
      <c r="FK526" s="40"/>
      <c r="FL526" s="40"/>
      <c r="FM526" s="40"/>
      <c r="FN526" s="40"/>
      <c r="FO526" s="40"/>
      <c r="FP526" s="40"/>
      <c r="FQ526" s="40"/>
      <c r="FR526" s="40"/>
      <c r="FS526" s="40"/>
      <c r="FT526" s="40"/>
      <c r="FU526" s="40"/>
      <c r="FV526" s="40"/>
      <c r="FW526" s="40"/>
      <c r="FX526" s="40"/>
      <c r="FY526" s="40"/>
      <c r="FZ526" s="40"/>
      <c r="GA526" s="40"/>
      <c r="GB526" s="40"/>
      <c r="GC526" s="40"/>
      <c r="GD526" s="40"/>
      <c r="GE526" s="40"/>
      <c r="GF526" s="40"/>
      <c r="GG526" s="40"/>
      <c r="GH526" s="40"/>
      <c r="GI526" s="40"/>
      <c r="GJ526" s="40"/>
      <c r="GK526" s="40"/>
      <c r="GL526" s="40"/>
      <c r="GM526" s="40"/>
      <c r="GN526" s="40"/>
    </row>
    <row r="527" spans="1:196">
      <c r="A527" s="430"/>
      <c r="B527" s="430"/>
      <c r="C527" s="430"/>
      <c r="D527" s="430"/>
      <c r="E527" s="430"/>
      <c r="F527" s="430"/>
      <c r="G527" s="180"/>
      <c r="H527" s="46"/>
      <c r="I527" s="53"/>
      <c r="J527" s="53"/>
      <c r="K527" s="193"/>
      <c r="L527" s="193"/>
      <c r="M527" s="193"/>
      <c r="N527" s="193"/>
      <c r="O527" s="193"/>
      <c r="P527" s="193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O527" s="40"/>
      <c r="BP527" s="40"/>
      <c r="BQ527" s="40"/>
      <c r="BR527" s="40"/>
      <c r="BS527" s="40"/>
      <c r="BT527" s="40"/>
      <c r="BU527" s="40"/>
      <c r="BV527" s="40"/>
      <c r="BW527" s="40"/>
      <c r="BX527" s="40"/>
      <c r="BY527" s="40"/>
      <c r="BZ527" s="40"/>
      <c r="CA527" s="40"/>
      <c r="CB527" s="40"/>
      <c r="CC527" s="40"/>
      <c r="CD527" s="40"/>
      <c r="CE527" s="40"/>
      <c r="CF527" s="40"/>
      <c r="CG527" s="40"/>
      <c r="CH527" s="40"/>
      <c r="CI527" s="40"/>
      <c r="CJ527" s="40"/>
      <c r="CK527" s="40"/>
      <c r="CL527" s="40"/>
      <c r="CM527" s="40"/>
      <c r="CN527" s="40"/>
      <c r="CO527" s="40"/>
      <c r="CP527" s="40"/>
      <c r="CQ527" s="40"/>
      <c r="CR527" s="40"/>
      <c r="CS527" s="40"/>
      <c r="CT527" s="40"/>
      <c r="CU527" s="40"/>
      <c r="CV527" s="40"/>
      <c r="CW527" s="40"/>
      <c r="CX527" s="40"/>
      <c r="CY527" s="40"/>
      <c r="CZ527" s="40"/>
      <c r="DA527" s="40"/>
      <c r="DB527" s="40"/>
      <c r="DC527" s="40"/>
      <c r="DD527" s="40"/>
      <c r="DE527" s="40"/>
      <c r="DF527" s="40"/>
      <c r="DG527" s="40"/>
      <c r="DH527" s="40"/>
      <c r="DI527" s="40"/>
      <c r="DJ527" s="40"/>
      <c r="DK527" s="40"/>
      <c r="DL527" s="40"/>
      <c r="DM527" s="40"/>
      <c r="DN527" s="40"/>
      <c r="DO527" s="40"/>
      <c r="DP527" s="40"/>
      <c r="DQ527" s="40"/>
      <c r="DR527" s="40"/>
      <c r="DS527" s="40"/>
      <c r="DT527" s="40"/>
      <c r="DU527" s="40"/>
      <c r="DV527" s="40"/>
      <c r="DW527" s="40"/>
      <c r="DX527" s="40"/>
      <c r="DY527" s="40"/>
      <c r="DZ527" s="40"/>
      <c r="EA527" s="40"/>
      <c r="EB527" s="40"/>
      <c r="EC527" s="40"/>
      <c r="ED527" s="40"/>
      <c r="EE527" s="40"/>
      <c r="EF527" s="40"/>
      <c r="EG527" s="40"/>
      <c r="EH527" s="40"/>
      <c r="EI527" s="40"/>
      <c r="EJ527" s="40"/>
      <c r="EK527" s="40"/>
      <c r="EL527" s="40"/>
      <c r="EM527" s="40"/>
      <c r="EN527" s="40"/>
      <c r="EO527" s="40"/>
      <c r="EP527" s="40"/>
      <c r="EQ527" s="40"/>
      <c r="ER527" s="40"/>
      <c r="ES527" s="40"/>
      <c r="ET527" s="40"/>
      <c r="EU527" s="40"/>
      <c r="EV527" s="40"/>
      <c r="EW527" s="40"/>
      <c r="EX527" s="40"/>
      <c r="EY527" s="40"/>
      <c r="EZ527" s="40"/>
      <c r="FA527" s="40"/>
      <c r="FB527" s="40"/>
      <c r="FC527" s="40"/>
      <c r="FD527" s="40"/>
      <c r="FE527" s="40"/>
      <c r="FF527" s="40"/>
      <c r="FG527" s="40"/>
      <c r="FH527" s="40"/>
      <c r="FI527" s="40"/>
      <c r="FJ527" s="40"/>
      <c r="FK527" s="40"/>
      <c r="FL527" s="40"/>
      <c r="FM527" s="40"/>
      <c r="FN527" s="40"/>
      <c r="FO527" s="40"/>
      <c r="FP527" s="40"/>
      <c r="FQ527" s="40"/>
      <c r="FR527" s="40"/>
      <c r="FS527" s="40"/>
      <c r="FT527" s="40"/>
      <c r="FU527" s="40"/>
      <c r="FV527" s="40"/>
      <c r="FW527" s="40"/>
      <c r="FX527" s="40"/>
      <c r="FY527" s="40"/>
      <c r="FZ527" s="40"/>
      <c r="GA527" s="40"/>
      <c r="GB527" s="40"/>
      <c r="GC527" s="40"/>
      <c r="GD527" s="40"/>
      <c r="GE527" s="40"/>
      <c r="GF527" s="40"/>
      <c r="GG527" s="40"/>
      <c r="GH527" s="40"/>
      <c r="GI527" s="40"/>
      <c r="GJ527" s="40"/>
      <c r="GK527" s="40"/>
      <c r="GL527" s="40"/>
      <c r="GM527" s="40"/>
      <c r="GN527" s="40"/>
    </row>
    <row r="528" spans="1:196">
      <c r="A528" s="430"/>
      <c r="B528" s="430"/>
      <c r="C528" s="430"/>
      <c r="D528" s="430"/>
      <c r="E528" s="430"/>
      <c r="F528" s="430"/>
      <c r="G528" s="180"/>
      <c r="H528" s="46"/>
      <c r="I528" s="53"/>
      <c r="J528" s="53"/>
      <c r="K528" s="193"/>
      <c r="L528" s="193"/>
      <c r="M528" s="193"/>
      <c r="N528" s="193"/>
      <c r="O528" s="193"/>
      <c r="P528" s="193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O528" s="40"/>
      <c r="BP528" s="40"/>
      <c r="BQ528" s="40"/>
      <c r="BR528" s="40"/>
      <c r="BS528" s="40"/>
      <c r="BT528" s="40"/>
      <c r="BU528" s="40"/>
      <c r="BV528" s="40"/>
      <c r="BW528" s="40"/>
      <c r="BX528" s="40"/>
      <c r="BY528" s="40"/>
      <c r="BZ528" s="40"/>
      <c r="CA528" s="40"/>
      <c r="CB528" s="40"/>
      <c r="CC528" s="40"/>
      <c r="CD528" s="40"/>
      <c r="CE528" s="40"/>
      <c r="CF528" s="40"/>
      <c r="CG528" s="40"/>
      <c r="CH528" s="40"/>
      <c r="CI528" s="40"/>
      <c r="CJ528" s="40"/>
      <c r="CK528" s="40"/>
      <c r="CL528" s="40"/>
      <c r="CM528" s="40"/>
      <c r="CN528" s="40"/>
      <c r="CO528" s="40"/>
      <c r="CP528" s="40"/>
      <c r="CQ528" s="40"/>
      <c r="CR528" s="40"/>
      <c r="CS528" s="40"/>
      <c r="CT528" s="40"/>
      <c r="CU528" s="40"/>
      <c r="CV528" s="40"/>
      <c r="CW528" s="40"/>
      <c r="CX528" s="40"/>
      <c r="CY528" s="40"/>
      <c r="CZ528" s="40"/>
      <c r="DA528" s="40"/>
      <c r="DB528" s="40"/>
      <c r="DC528" s="40"/>
      <c r="DD528" s="40"/>
      <c r="DE528" s="40"/>
      <c r="DF528" s="40"/>
      <c r="DG528" s="40"/>
      <c r="DH528" s="40"/>
      <c r="DI528" s="40"/>
      <c r="DJ528" s="40"/>
      <c r="DK528" s="40"/>
      <c r="DL528" s="40"/>
      <c r="DM528" s="40"/>
      <c r="DN528" s="40"/>
      <c r="DO528" s="40"/>
      <c r="DP528" s="40"/>
      <c r="DQ528" s="40"/>
      <c r="DR528" s="40"/>
      <c r="DS528" s="40"/>
      <c r="DT528" s="40"/>
      <c r="DU528" s="40"/>
      <c r="DV528" s="40"/>
      <c r="DW528" s="40"/>
      <c r="DX528" s="40"/>
      <c r="DY528" s="40"/>
      <c r="DZ528" s="40"/>
      <c r="EA528" s="40"/>
      <c r="EB528" s="40"/>
      <c r="EC528" s="40"/>
      <c r="ED528" s="40"/>
      <c r="EE528" s="40"/>
      <c r="EF528" s="40"/>
      <c r="EG528" s="40"/>
      <c r="EH528" s="40"/>
      <c r="EI528" s="40"/>
      <c r="EJ528" s="40"/>
      <c r="EK528" s="40"/>
      <c r="EL528" s="40"/>
      <c r="EM528" s="40"/>
      <c r="EN528" s="40"/>
      <c r="EO528" s="40"/>
      <c r="EP528" s="40"/>
      <c r="EQ528" s="40"/>
      <c r="ER528" s="40"/>
      <c r="ES528" s="40"/>
      <c r="ET528" s="40"/>
      <c r="EU528" s="40"/>
      <c r="EV528" s="40"/>
      <c r="EW528" s="40"/>
      <c r="EX528" s="40"/>
      <c r="EY528" s="40"/>
      <c r="EZ528" s="40"/>
      <c r="FA528" s="40"/>
      <c r="FB528" s="40"/>
      <c r="FC528" s="40"/>
      <c r="FD528" s="40"/>
      <c r="FE528" s="40"/>
      <c r="FF528" s="40"/>
      <c r="FG528" s="40"/>
      <c r="FH528" s="40"/>
      <c r="FI528" s="40"/>
      <c r="FJ528" s="40"/>
      <c r="FK528" s="40"/>
      <c r="FL528" s="40"/>
      <c r="FM528" s="40"/>
      <c r="FN528" s="40"/>
      <c r="FO528" s="40"/>
      <c r="FP528" s="40"/>
      <c r="FQ528" s="40"/>
      <c r="FR528" s="40"/>
      <c r="FS528" s="40"/>
      <c r="FT528" s="40"/>
      <c r="FU528" s="40"/>
      <c r="FV528" s="40"/>
      <c r="FW528" s="40"/>
      <c r="FX528" s="40"/>
      <c r="FY528" s="40"/>
      <c r="FZ528" s="40"/>
      <c r="GA528" s="40"/>
      <c r="GB528" s="40"/>
      <c r="GC528" s="40"/>
      <c r="GD528" s="40"/>
      <c r="GE528" s="40"/>
      <c r="GF528" s="40"/>
      <c r="GG528" s="40"/>
      <c r="GH528" s="40"/>
      <c r="GI528" s="40"/>
      <c r="GJ528" s="40"/>
      <c r="GK528" s="40"/>
      <c r="GL528" s="40"/>
      <c r="GM528" s="40"/>
      <c r="GN528" s="40"/>
    </row>
    <row r="529" spans="1:196">
      <c r="A529" s="430"/>
      <c r="B529" s="430"/>
      <c r="C529" s="430"/>
      <c r="D529" s="430"/>
      <c r="E529" s="430"/>
      <c r="F529" s="430"/>
      <c r="G529" s="180"/>
      <c r="H529" s="46"/>
      <c r="I529" s="53"/>
      <c r="J529" s="53"/>
      <c r="K529" s="193"/>
      <c r="L529" s="193"/>
      <c r="M529" s="193"/>
      <c r="N529" s="193"/>
      <c r="O529" s="193"/>
      <c r="P529" s="193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O529" s="40"/>
      <c r="BP529" s="40"/>
      <c r="BQ529" s="40"/>
      <c r="BR529" s="40"/>
      <c r="BS529" s="40"/>
      <c r="BT529" s="40"/>
      <c r="BU529" s="40"/>
      <c r="BV529" s="40"/>
      <c r="BW529" s="40"/>
      <c r="BX529" s="40"/>
      <c r="BY529" s="40"/>
      <c r="BZ529" s="40"/>
      <c r="CA529" s="40"/>
      <c r="CB529" s="40"/>
      <c r="CC529" s="40"/>
      <c r="CD529" s="40"/>
      <c r="CE529" s="40"/>
      <c r="CF529" s="40"/>
      <c r="CG529" s="40"/>
      <c r="CH529" s="40"/>
      <c r="CI529" s="40"/>
      <c r="CJ529" s="40"/>
      <c r="CK529" s="40"/>
      <c r="CL529" s="40"/>
      <c r="CM529" s="40"/>
      <c r="CN529" s="40"/>
      <c r="CO529" s="40"/>
      <c r="CP529" s="40"/>
      <c r="CQ529" s="40"/>
      <c r="CR529" s="40"/>
      <c r="CS529" s="40"/>
      <c r="CT529" s="40"/>
      <c r="CU529" s="40"/>
      <c r="CV529" s="40"/>
      <c r="CW529" s="40"/>
      <c r="CX529" s="40"/>
      <c r="CY529" s="40"/>
      <c r="CZ529" s="40"/>
      <c r="DA529" s="40"/>
      <c r="DB529" s="40"/>
      <c r="DC529" s="40"/>
      <c r="DD529" s="40"/>
      <c r="DE529" s="40"/>
      <c r="DF529" s="40"/>
      <c r="DG529" s="40"/>
      <c r="DH529" s="40"/>
      <c r="DI529" s="40"/>
      <c r="DJ529" s="40"/>
      <c r="DK529" s="40"/>
      <c r="DL529" s="40"/>
      <c r="DM529" s="40"/>
      <c r="DN529" s="40"/>
      <c r="DO529" s="40"/>
      <c r="DP529" s="40"/>
      <c r="DQ529" s="40"/>
      <c r="DR529" s="40"/>
      <c r="DS529" s="40"/>
      <c r="DT529" s="40"/>
      <c r="DU529" s="40"/>
      <c r="DV529" s="40"/>
      <c r="DW529" s="40"/>
      <c r="DX529" s="40"/>
      <c r="DY529" s="40"/>
      <c r="DZ529" s="40"/>
      <c r="EA529" s="40"/>
      <c r="EB529" s="40"/>
      <c r="EC529" s="40"/>
      <c r="ED529" s="40"/>
      <c r="EE529" s="40"/>
      <c r="EF529" s="40"/>
      <c r="EG529" s="40"/>
      <c r="EH529" s="40"/>
      <c r="EI529" s="40"/>
      <c r="EJ529" s="40"/>
      <c r="EK529" s="40"/>
      <c r="EL529" s="40"/>
      <c r="EM529" s="40"/>
      <c r="EN529" s="40"/>
      <c r="EO529" s="40"/>
      <c r="EP529" s="40"/>
      <c r="EQ529" s="40"/>
      <c r="ER529" s="40"/>
      <c r="ES529" s="40"/>
      <c r="ET529" s="40"/>
      <c r="EU529" s="40"/>
      <c r="EV529" s="40"/>
      <c r="EW529" s="40"/>
      <c r="EX529" s="40"/>
      <c r="EY529" s="40"/>
      <c r="EZ529" s="40"/>
      <c r="FA529" s="40"/>
      <c r="FB529" s="40"/>
      <c r="FC529" s="40"/>
      <c r="FD529" s="40"/>
      <c r="FE529" s="40"/>
      <c r="FF529" s="40"/>
      <c r="FG529" s="40"/>
      <c r="FH529" s="40"/>
      <c r="FI529" s="40"/>
      <c r="FJ529" s="40"/>
      <c r="FK529" s="40"/>
      <c r="FL529" s="40"/>
      <c r="FM529" s="40"/>
      <c r="FN529" s="40"/>
      <c r="FO529" s="40"/>
      <c r="FP529" s="40"/>
      <c r="FQ529" s="40"/>
      <c r="FR529" s="40"/>
      <c r="FS529" s="40"/>
      <c r="FT529" s="40"/>
      <c r="FU529" s="40"/>
      <c r="FV529" s="40"/>
      <c r="FW529" s="40"/>
      <c r="FX529" s="40"/>
      <c r="FY529" s="40"/>
      <c r="FZ529" s="40"/>
      <c r="GA529" s="40"/>
      <c r="GB529" s="40"/>
      <c r="GC529" s="40"/>
      <c r="GD529" s="40"/>
      <c r="GE529" s="40"/>
      <c r="GF529" s="40"/>
      <c r="GG529" s="40"/>
      <c r="GH529" s="40"/>
      <c r="GI529" s="40"/>
      <c r="GJ529" s="40"/>
      <c r="GK529" s="40"/>
      <c r="GL529" s="40"/>
      <c r="GM529" s="40"/>
      <c r="GN529" s="40"/>
    </row>
    <row r="530" spans="1:196">
      <c r="A530" s="430"/>
      <c r="B530" s="430"/>
      <c r="C530" s="430"/>
      <c r="D530" s="430"/>
      <c r="E530" s="430"/>
      <c r="F530" s="430"/>
      <c r="G530" s="180"/>
      <c r="H530" s="46"/>
      <c r="I530" s="53"/>
      <c r="J530" s="53"/>
      <c r="K530" s="193"/>
      <c r="L530" s="193"/>
      <c r="M530" s="193"/>
      <c r="N530" s="193"/>
      <c r="O530" s="193"/>
      <c r="P530" s="193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O530" s="40"/>
      <c r="BP530" s="40"/>
      <c r="BQ530" s="40"/>
      <c r="BR530" s="40"/>
      <c r="BS530" s="40"/>
      <c r="BT530" s="40"/>
      <c r="BU530" s="40"/>
      <c r="BV530" s="40"/>
      <c r="BW530" s="40"/>
      <c r="BX530" s="40"/>
      <c r="BY530" s="40"/>
      <c r="BZ530" s="40"/>
      <c r="CA530" s="40"/>
      <c r="CB530" s="40"/>
      <c r="CC530" s="40"/>
      <c r="CD530" s="40"/>
      <c r="CE530" s="40"/>
      <c r="CF530" s="40"/>
      <c r="CG530" s="40"/>
      <c r="CH530" s="40"/>
      <c r="CI530" s="40"/>
      <c r="CJ530" s="40"/>
      <c r="CK530" s="40"/>
      <c r="CL530" s="40"/>
      <c r="CM530" s="40"/>
      <c r="CN530" s="40"/>
      <c r="CO530" s="40"/>
      <c r="CP530" s="40"/>
      <c r="CQ530" s="40"/>
      <c r="CR530" s="40"/>
      <c r="CS530" s="40"/>
      <c r="CT530" s="40"/>
      <c r="CU530" s="40"/>
      <c r="CV530" s="40"/>
      <c r="CW530" s="40"/>
      <c r="CX530" s="40"/>
      <c r="CY530" s="40"/>
      <c r="CZ530" s="40"/>
      <c r="DA530" s="40"/>
      <c r="DB530" s="40"/>
      <c r="DC530" s="40"/>
      <c r="DD530" s="40"/>
      <c r="DE530" s="40"/>
      <c r="DF530" s="40"/>
      <c r="DG530" s="40"/>
      <c r="DH530" s="40"/>
      <c r="DI530" s="40"/>
      <c r="DJ530" s="40"/>
      <c r="DK530" s="40"/>
      <c r="DL530" s="40"/>
      <c r="DM530" s="40"/>
      <c r="DN530" s="40"/>
      <c r="DO530" s="40"/>
      <c r="DP530" s="40"/>
      <c r="DQ530" s="40"/>
      <c r="DR530" s="40"/>
      <c r="DS530" s="40"/>
      <c r="DT530" s="40"/>
      <c r="DU530" s="40"/>
      <c r="DV530" s="40"/>
      <c r="DW530" s="40"/>
      <c r="DX530" s="40"/>
      <c r="DY530" s="40"/>
      <c r="DZ530" s="40"/>
      <c r="EA530" s="40"/>
      <c r="EB530" s="40"/>
      <c r="EC530" s="40"/>
      <c r="ED530" s="40"/>
      <c r="EE530" s="40"/>
      <c r="EF530" s="40"/>
      <c r="EG530" s="40"/>
      <c r="EH530" s="40"/>
      <c r="EI530" s="40"/>
      <c r="EJ530" s="40"/>
      <c r="EK530" s="40"/>
      <c r="EL530" s="40"/>
      <c r="EM530" s="40"/>
      <c r="EN530" s="40"/>
      <c r="EO530" s="40"/>
      <c r="EP530" s="40"/>
      <c r="EQ530" s="40"/>
      <c r="ER530" s="40"/>
      <c r="ES530" s="40"/>
      <c r="ET530" s="40"/>
      <c r="EU530" s="40"/>
      <c r="EV530" s="40"/>
      <c r="EW530" s="40"/>
      <c r="EX530" s="40"/>
      <c r="EY530" s="40"/>
      <c r="EZ530" s="40"/>
      <c r="FA530" s="40"/>
      <c r="FB530" s="40"/>
      <c r="FC530" s="40"/>
      <c r="FD530" s="40"/>
      <c r="FE530" s="40"/>
      <c r="FF530" s="40"/>
      <c r="FG530" s="40"/>
      <c r="FH530" s="40"/>
      <c r="FI530" s="40"/>
      <c r="FJ530" s="40"/>
      <c r="FK530" s="40"/>
      <c r="FL530" s="40"/>
      <c r="FM530" s="40"/>
      <c r="FN530" s="40"/>
      <c r="FO530" s="40"/>
      <c r="FP530" s="40"/>
      <c r="FQ530" s="40"/>
      <c r="FR530" s="40"/>
      <c r="FS530" s="40"/>
      <c r="FT530" s="40"/>
      <c r="FU530" s="40"/>
      <c r="FV530" s="40"/>
      <c r="FW530" s="40"/>
      <c r="FX530" s="40"/>
      <c r="FY530" s="40"/>
      <c r="FZ530" s="40"/>
      <c r="GA530" s="40"/>
      <c r="GB530" s="40"/>
      <c r="GC530" s="40"/>
      <c r="GD530" s="40"/>
      <c r="GE530" s="40"/>
      <c r="GF530" s="40"/>
      <c r="GG530" s="40"/>
      <c r="GH530" s="40"/>
      <c r="GI530" s="40"/>
      <c r="GJ530" s="40"/>
      <c r="GK530" s="40"/>
      <c r="GL530" s="40"/>
      <c r="GM530" s="40"/>
      <c r="GN530" s="40"/>
    </row>
    <row r="531" spans="1:196">
      <c r="A531" s="430"/>
      <c r="B531" s="430"/>
      <c r="C531" s="430"/>
      <c r="D531" s="430"/>
      <c r="E531" s="430"/>
      <c r="F531" s="430"/>
      <c r="G531" s="180"/>
      <c r="H531" s="46"/>
      <c r="I531" s="53"/>
      <c r="J531" s="53"/>
      <c r="K531" s="193"/>
      <c r="L531" s="193"/>
      <c r="M531" s="193"/>
      <c r="N531" s="193"/>
      <c r="O531" s="193"/>
      <c r="P531" s="193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O531" s="40"/>
      <c r="BP531" s="40"/>
      <c r="BQ531" s="40"/>
      <c r="BR531" s="40"/>
      <c r="BS531" s="40"/>
      <c r="BT531" s="40"/>
      <c r="BU531" s="40"/>
      <c r="BV531" s="40"/>
      <c r="BW531" s="40"/>
      <c r="BX531" s="40"/>
      <c r="BY531" s="40"/>
      <c r="BZ531" s="40"/>
      <c r="CA531" s="40"/>
      <c r="CB531" s="40"/>
      <c r="CC531" s="40"/>
      <c r="CD531" s="40"/>
      <c r="CE531" s="40"/>
      <c r="CF531" s="40"/>
      <c r="CG531" s="40"/>
      <c r="CH531" s="40"/>
      <c r="CI531" s="40"/>
      <c r="CJ531" s="40"/>
      <c r="CK531" s="40"/>
      <c r="CL531" s="40"/>
      <c r="CM531" s="40"/>
      <c r="CN531" s="40"/>
      <c r="CO531" s="40"/>
      <c r="CP531" s="40"/>
      <c r="CQ531" s="40"/>
      <c r="CR531" s="40"/>
      <c r="CS531" s="40"/>
      <c r="CT531" s="40"/>
      <c r="CU531" s="40"/>
      <c r="CV531" s="40"/>
      <c r="CW531" s="40"/>
      <c r="CX531" s="40"/>
      <c r="CY531" s="40"/>
      <c r="CZ531" s="40"/>
      <c r="DA531" s="40"/>
      <c r="DB531" s="40"/>
      <c r="DC531" s="40"/>
      <c r="DD531" s="40"/>
      <c r="DE531" s="40"/>
      <c r="DF531" s="40"/>
      <c r="DG531" s="40"/>
      <c r="DH531" s="40"/>
      <c r="DI531" s="40"/>
      <c r="DJ531" s="40"/>
      <c r="DK531" s="40"/>
      <c r="DL531" s="40"/>
      <c r="DM531" s="40"/>
      <c r="DN531" s="40"/>
      <c r="DO531" s="40"/>
      <c r="DP531" s="40"/>
      <c r="DQ531" s="40"/>
      <c r="DR531" s="40"/>
      <c r="DS531" s="40"/>
      <c r="DT531" s="40"/>
      <c r="DU531" s="40"/>
      <c r="DV531" s="40"/>
      <c r="DW531" s="40"/>
      <c r="DX531" s="40"/>
      <c r="DY531" s="40"/>
      <c r="DZ531" s="40"/>
      <c r="EA531" s="40"/>
      <c r="EB531" s="40"/>
      <c r="EC531" s="40"/>
      <c r="ED531" s="40"/>
      <c r="EE531" s="40"/>
      <c r="EF531" s="40"/>
      <c r="EG531" s="40"/>
      <c r="EH531" s="40"/>
      <c r="EI531" s="40"/>
      <c r="EJ531" s="40"/>
      <c r="EK531" s="40"/>
      <c r="EL531" s="40"/>
      <c r="EM531" s="40"/>
      <c r="EN531" s="40"/>
      <c r="EO531" s="40"/>
      <c r="EP531" s="40"/>
      <c r="EQ531" s="40"/>
      <c r="ER531" s="40"/>
      <c r="ES531" s="40"/>
      <c r="ET531" s="40"/>
      <c r="EU531" s="40"/>
      <c r="EV531" s="40"/>
      <c r="EW531" s="40"/>
      <c r="EX531" s="40"/>
      <c r="EY531" s="40"/>
      <c r="EZ531" s="40"/>
      <c r="FA531" s="40"/>
      <c r="FB531" s="40"/>
      <c r="FC531" s="40"/>
      <c r="FD531" s="40"/>
      <c r="FE531" s="40"/>
      <c r="FF531" s="40"/>
      <c r="FG531" s="40"/>
      <c r="FH531" s="40"/>
      <c r="FI531" s="40"/>
      <c r="FJ531" s="40"/>
      <c r="FK531" s="40"/>
      <c r="FL531" s="40"/>
      <c r="FM531" s="40"/>
      <c r="FN531" s="40"/>
      <c r="FO531" s="40"/>
      <c r="FP531" s="40"/>
      <c r="FQ531" s="40"/>
      <c r="FR531" s="40"/>
      <c r="FS531" s="40"/>
      <c r="FT531" s="40"/>
      <c r="FU531" s="40"/>
      <c r="FV531" s="40"/>
      <c r="FW531" s="40"/>
      <c r="FX531" s="40"/>
      <c r="FY531" s="40"/>
      <c r="FZ531" s="40"/>
      <c r="GA531" s="40"/>
      <c r="GB531" s="40"/>
      <c r="GC531" s="40"/>
      <c r="GD531" s="40"/>
      <c r="GE531" s="40"/>
      <c r="GF531" s="40"/>
      <c r="GG531" s="40"/>
      <c r="GH531" s="40"/>
      <c r="GI531" s="40"/>
      <c r="GJ531" s="40"/>
      <c r="GK531" s="40"/>
      <c r="GL531" s="40"/>
      <c r="GM531" s="40"/>
      <c r="GN531" s="40"/>
    </row>
    <row r="532" spans="1:196">
      <c r="A532" s="430"/>
      <c r="B532" s="430"/>
      <c r="C532" s="430"/>
      <c r="D532" s="430"/>
      <c r="E532" s="430"/>
      <c r="F532" s="430"/>
      <c r="G532" s="180"/>
      <c r="H532" s="46"/>
      <c r="I532" s="53"/>
      <c r="J532" s="53"/>
      <c r="K532" s="193"/>
      <c r="L532" s="193"/>
      <c r="M532" s="193"/>
      <c r="N532" s="193"/>
      <c r="O532" s="193"/>
      <c r="P532" s="193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O532" s="40"/>
      <c r="BP532" s="40"/>
      <c r="BQ532" s="40"/>
      <c r="BR532" s="40"/>
      <c r="BS532" s="40"/>
      <c r="BT532" s="40"/>
      <c r="BU532" s="40"/>
      <c r="BV532" s="40"/>
      <c r="BW532" s="40"/>
      <c r="BX532" s="40"/>
      <c r="BY532" s="40"/>
      <c r="BZ532" s="40"/>
      <c r="CA532" s="40"/>
      <c r="CB532" s="40"/>
      <c r="CC532" s="40"/>
      <c r="CD532" s="40"/>
      <c r="CE532" s="40"/>
      <c r="CF532" s="40"/>
      <c r="CG532" s="40"/>
      <c r="CH532" s="40"/>
      <c r="CI532" s="40"/>
      <c r="CJ532" s="40"/>
      <c r="CK532" s="40"/>
      <c r="CL532" s="40"/>
      <c r="CM532" s="40"/>
      <c r="CN532" s="40"/>
      <c r="CO532" s="40"/>
      <c r="CP532" s="40"/>
      <c r="CQ532" s="40"/>
      <c r="CR532" s="40"/>
      <c r="CS532" s="40"/>
      <c r="CT532" s="40"/>
      <c r="CU532" s="40"/>
      <c r="CV532" s="40"/>
      <c r="CW532" s="40"/>
      <c r="CX532" s="40"/>
      <c r="CY532" s="40"/>
      <c r="CZ532" s="40"/>
      <c r="DA532" s="40"/>
      <c r="DB532" s="40"/>
      <c r="DC532" s="40"/>
      <c r="DD532" s="40"/>
      <c r="DE532" s="40"/>
      <c r="DF532" s="40"/>
      <c r="DG532" s="40"/>
      <c r="DH532" s="40"/>
      <c r="DI532" s="40"/>
      <c r="DJ532" s="40"/>
      <c r="DK532" s="40"/>
      <c r="DL532" s="40"/>
      <c r="DM532" s="40"/>
      <c r="DN532" s="40"/>
      <c r="DO532" s="40"/>
      <c r="DP532" s="40"/>
      <c r="DQ532" s="40"/>
      <c r="DR532" s="40"/>
      <c r="DS532" s="40"/>
      <c r="DT532" s="40"/>
      <c r="DU532" s="40"/>
      <c r="DV532" s="40"/>
      <c r="DW532" s="40"/>
      <c r="DX532" s="40"/>
      <c r="DY532" s="40"/>
      <c r="DZ532" s="40"/>
      <c r="EA532" s="40"/>
      <c r="EB532" s="40"/>
      <c r="EC532" s="40"/>
      <c r="ED532" s="40"/>
      <c r="EE532" s="40"/>
      <c r="EF532" s="40"/>
      <c r="EG532" s="40"/>
      <c r="EH532" s="40"/>
      <c r="EI532" s="40"/>
      <c r="EJ532" s="40"/>
      <c r="EK532" s="40"/>
      <c r="EL532" s="40"/>
      <c r="EM532" s="40"/>
      <c r="EN532" s="40"/>
      <c r="EO532" s="40"/>
      <c r="EP532" s="40"/>
      <c r="EQ532" s="40"/>
      <c r="ER532" s="40"/>
      <c r="ES532" s="40"/>
      <c r="ET532" s="40"/>
      <c r="EU532" s="40"/>
      <c r="EV532" s="40"/>
      <c r="EW532" s="40"/>
      <c r="EX532" s="40"/>
      <c r="EY532" s="40"/>
      <c r="EZ532" s="40"/>
      <c r="FA532" s="40"/>
      <c r="FB532" s="40"/>
      <c r="FC532" s="40"/>
      <c r="FD532" s="40"/>
      <c r="FE532" s="40"/>
      <c r="FF532" s="40"/>
      <c r="FG532" s="40"/>
      <c r="FH532" s="40"/>
      <c r="FI532" s="40"/>
      <c r="FJ532" s="40"/>
      <c r="FK532" s="40"/>
      <c r="FL532" s="40"/>
      <c r="FM532" s="40"/>
      <c r="FN532" s="40"/>
      <c r="FO532" s="40"/>
      <c r="FP532" s="40"/>
      <c r="FQ532" s="40"/>
      <c r="FR532" s="40"/>
      <c r="FS532" s="40"/>
      <c r="FT532" s="40"/>
      <c r="FU532" s="40"/>
      <c r="FV532" s="40"/>
      <c r="FW532" s="40"/>
      <c r="FX532" s="40"/>
      <c r="FY532" s="40"/>
      <c r="FZ532" s="40"/>
      <c r="GA532" s="40"/>
      <c r="GB532" s="40"/>
      <c r="GC532" s="40"/>
      <c r="GD532" s="40"/>
      <c r="GE532" s="40"/>
      <c r="GF532" s="40"/>
      <c r="GG532" s="40"/>
      <c r="GH532" s="40"/>
      <c r="GI532" s="40"/>
      <c r="GJ532" s="40"/>
      <c r="GK532" s="40"/>
      <c r="GL532" s="40"/>
      <c r="GM532" s="40"/>
      <c r="GN532" s="40"/>
    </row>
    <row r="533" spans="1:196">
      <c r="A533" s="430"/>
      <c r="B533" s="430"/>
      <c r="C533" s="430"/>
      <c r="D533" s="430"/>
      <c r="E533" s="430"/>
      <c r="F533" s="430"/>
      <c r="G533" s="180"/>
      <c r="H533" s="46"/>
      <c r="I533" s="53"/>
      <c r="J533" s="53"/>
      <c r="K533" s="193"/>
      <c r="L533" s="193"/>
      <c r="M533" s="193"/>
      <c r="N533" s="193"/>
      <c r="O533" s="193"/>
      <c r="P533" s="193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O533" s="40"/>
      <c r="BP533" s="40"/>
      <c r="BQ533" s="40"/>
      <c r="BR533" s="40"/>
      <c r="BS533" s="40"/>
      <c r="BT533" s="40"/>
      <c r="BU533" s="40"/>
      <c r="BV533" s="40"/>
      <c r="BW533" s="40"/>
      <c r="BX533" s="40"/>
      <c r="BY533" s="40"/>
      <c r="BZ533" s="40"/>
      <c r="CA533" s="40"/>
      <c r="CB533" s="40"/>
      <c r="CC533" s="40"/>
      <c r="CD533" s="40"/>
      <c r="CE533" s="40"/>
      <c r="CF533" s="40"/>
      <c r="CG533" s="40"/>
      <c r="CH533" s="40"/>
      <c r="CI533" s="40"/>
      <c r="CJ533" s="40"/>
      <c r="CK533" s="40"/>
      <c r="CL533" s="40"/>
      <c r="CM533" s="40"/>
      <c r="CN533" s="40"/>
      <c r="CO533" s="40"/>
      <c r="CP533" s="40"/>
      <c r="CQ533" s="40"/>
      <c r="CR533" s="40"/>
      <c r="CS533" s="40"/>
      <c r="CT533" s="40"/>
      <c r="CU533" s="40"/>
      <c r="CV533" s="40"/>
      <c r="CW533" s="40"/>
      <c r="CX533" s="40"/>
      <c r="CY533" s="40"/>
      <c r="CZ533" s="40"/>
      <c r="DA533" s="40"/>
      <c r="DB533" s="40"/>
      <c r="DC533" s="40"/>
      <c r="DD533" s="40"/>
      <c r="DE533" s="40"/>
      <c r="DF533" s="40"/>
      <c r="DG533" s="40"/>
      <c r="DH533" s="40"/>
      <c r="DI533" s="40"/>
      <c r="DJ533" s="40"/>
      <c r="DK533" s="40"/>
      <c r="DL533" s="40"/>
      <c r="DM533" s="40"/>
      <c r="DN533" s="40"/>
      <c r="DO533" s="40"/>
      <c r="DP533" s="40"/>
      <c r="DQ533" s="40"/>
      <c r="DR533" s="40"/>
      <c r="DS533" s="40"/>
      <c r="DT533" s="40"/>
      <c r="DU533" s="40"/>
      <c r="DV533" s="40"/>
      <c r="DW533" s="40"/>
      <c r="DX533" s="40"/>
      <c r="DY533" s="40"/>
      <c r="DZ533" s="40"/>
      <c r="EA533" s="40"/>
      <c r="EB533" s="40"/>
      <c r="EC533" s="40"/>
      <c r="ED533" s="40"/>
      <c r="EE533" s="40"/>
      <c r="EF533" s="40"/>
      <c r="EG533" s="40"/>
      <c r="EH533" s="40"/>
      <c r="EI533" s="40"/>
      <c r="EJ533" s="40"/>
      <c r="EK533" s="40"/>
      <c r="EL533" s="40"/>
      <c r="EM533" s="40"/>
      <c r="EN533" s="40"/>
      <c r="EO533" s="40"/>
      <c r="EP533" s="40"/>
      <c r="EQ533" s="40"/>
      <c r="ER533" s="40"/>
      <c r="ES533" s="40"/>
      <c r="ET533" s="40"/>
      <c r="EU533" s="40"/>
      <c r="EV533" s="40"/>
      <c r="EW533" s="40"/>
      <c r="EX533" s="40"/>
      <c r="EY533" s="40"/>
      <c r="EZ533" s="40"/>
      <c r="FA533" s="40"/>
      <c r="FB533" s="40"/>
      <c r="FC533" s="40"/>
      <c r="FD533" s="40"/>
      <c r="FE533" s="40"/>
      <c r="FF533" s="40"/>
      <c r="FG533" s="40"/>
      <c r="FH533" s="40"/>
      <c r="FI533" s="40"/>
      <c r="FJ533" s="40"/>
      <c r="FK533" s="40"/>
      <c r="FL533" s="40"/>
      <c r="FM533" s="40"/>
      <c r="FN533" s="40"/>
      <c r="FO533" s="40"/>
      <c r="FP533" s="40"/>
      <c r="FQ533" s="40"/>
      <c r="FR533" s="40"/>
      <c r="FS533" s="40"/>
      <c r="FT533" s="40"/>
      <c r="FU533" s="40"/>
      <c r="FV533" s="40"/>
      <c r="FW533" s="40"/>
      <c r="FX533" s="40"/>
      <c r="FY533" s="40"/>
      <c r="FZ533" s="40"/>
      <c r="GA533" s="40"/>
      <c r="GB533" s="40"/>
      <c r="GC533" s="40"/>
      <c r="GD533" s="40"/>
      <c r="GE533" s="40"/>
      <c r="GF533" s="40"/>
      <c r="GG533" s="40"/>
      <c r="GH533" s="40"/>
      <c r="GI533" s="40"/>
      <c r="GJ533" s="40"/>
      <c r="GK533" s="40"/>
      <c r="GL533" s="40"/>
      <c r="GM533" s="40"/>
      <c r="GN533" s="40"/>
    </row>
    <row r="534" spans="1:196">
      <c r="A534" s="430"/>
      <c r="B534" s="430"/>
      <c r="C534" s="430"/>
      <c r="D534" s="430"/>
      <c r="E534" s="430"/>
      <c r="F534" s="430"/>
      <c r="G534" s="180"/>
      <c r="H534" s="46"/>
      <c r="I534" s="53"/>
      <c r="J534" s="53"/>
      <c r="K534" s="193"/>
      <c r="L534" s="193"/>
      <c r="M534" s="193"/>
      <c r="N534" s="193"/>
      <c r="O534" s="193"/>
      <c r="P534" s="193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O534" s="40"/>
      <c r="BP534" s="40"/>
      <c r="BQ534" s="40"/>
      <c r="BR534" s="40"/>
      <c r="BS534" s="40"/>
      <c r="BT534" s="40"/>
      <c r="BU534" s="40"/>
      <c r="BV534" s="40"/>
      <c r="BW534" s="40"/>
      <c r="BX534" s="40"/>
      <c r="BY534" s="40"/>
      <c r="BZ534" s="40"/>
      <c r="CA534" s="40"/>
      <c r="CB534" s="40"/>
      <c r="CC534" s="40"/>
      <c r="CD534" s="40"/>
      <c r="CE534" s="40"/>
      <c r="CF534" s="40"/>
      <c r="CG534" s="40"/>
      <c r="CH534" s="40"/>
      <c r="CI534" s="40"/>
      <c r="CJ534" s="40"/>
      <c r="CK534" s="40"/>
      <c r="CL534" s="40"/>
      <c r="CM534" s="40"/>
      <c r="CN534" s="40"/>
      <c r="CO534" s="40"/>
      <c r="CP534" s="40"/>
      <c r="CQ534" s="40"/>
      <c r="CR534" s="40"/>
      <c r="CS534" s="40"/>
      <c r="CT534" s="40"/>
      <c r="CU534" s="40"/>
      <c r="CV534" s="40"/>
      <c r="CW534" s="40"/>
      <c r="CX534" s="40"/>
      <c r="CY534" s="40"/>
      <c r="CZ534" s="40"/>
      <c r="DA534" s="40"/>
      <c r="DB534" s="40"/>
      <c r="DC534" s="40"/>
      <c r="DD534" s="40"/>
      <c r="DE534" s="40"/>
      <c r="DF534" s="40"/>
      <c r="DG534" s="40"/>
      <c r="DH534" s="40"/>
      <c r="DI534" s="40"/>
      <c r="DJ534" s="40"/>
      <c r="DK534" s="40"/>
      <c r="DL534" s="40"/>
      <c r="DM534" s="40"/>
      <c r="DN534" s="40"/>
      <c r="DO534" s="40"/>
      <c r="DP534" s="40"/>
      <c r="DQ534" s="40"/>
      <c r="DR534" s="40"/>
      <c r="DS534" s="40"/>
      <c r="DT534" s="40"/>
      <c r="DU534" s="40"/>
      <c r="DV534" s="40"/>
      <c r="DW534" s="40"/>
      <c r="DX534" s="40"/>
      <c r="DY534" s="40"/>
      <c r="DZ534" s="40"/>
      <c r="EA534" s="40"/>
      <c r="EB534" s="40"/>
      <c r="EC534" s="40"/>
      <c r="ED534" s="40"/>
      <c r="EE534" s="40"/>
      <c r="EF534" s="40"/>
      <c r="EG534" s="40"/>
      <c r="EH534" s="40"/>
      <c r="EI534" s="40"/>
      <c r="EJ534" s="40"/>
      <c r="EK534" s="40"/>
      <c r="EL534" s="40"/>
      <c r="EM534" s="40"/>
      <c r="EN534" s="40"/>
      <c r="EO534" s="40"/>
      <c r="EP534" s="40"/>
      <c r="EQ534" s="40"/>
      <c r="ER534" s="40"/>
      <c r="ES534" s="40"/>
      <c r="ET534" s="40"/>
      <c r="EU534" s="40"/>
      <c r="EV534" s="40"/>
      <c r="EW534" s="40"/>
      <c r="EX534" s="40"/>
      <c r="EY534" s="40"/>
      <c r="EZ534" s="40"/>
      <c r="FA534" s="40"/>
      <c r="FB534" s="40"/>
      <c r="FC534" s="40"/>
      <c r="FD534" s="40"/>
      <c r="FE534" s="40"/>
      <c r="FF534" s="40"/>
      <c r="FG534" s="40"/>
      <c r="FH534" s="40"/>
      <c r="FI534" s="40"/>
      <c r="FJ534" s="40"/>
      <c r="FK534" s="40"/>
      <c r="FL534" s="40"/>
      <c r="FM534" s="40"/>
      <c r="FN534" s="40"/>
      <c r="FO534" s="40"/>
      <c r="FP534" s="40"/>
      <c r="FQ534" s="40"/>
      <c r="FR534" s="40"/>
      <c r="FS534" s="40"/>
      <c r="FT534" s="40"/>
      <c r="FU534" s="40"/>
      <c r="FV534" s="40"/>
      <c r="FW534" s="40"/>
      <c r="FX534" s="40"/>
      <c r="FY534" s="40"/>
      <c r="FZ534" s="40"/>
      <c r="GA534" s="40"/>
      <c r="GB534" s="40"/>
      <c r="GC534" s="40"/>
      <c r="GD534" s="40"/>
      <c r="GE534" s="40"/>
      <c r="GF534" s="40"/>
      <c r="GG534" s="40"/>
      <c r="GH534" s="40"/>
      <c r="GI534" s="40"/>
      <c r="GJ534" s="40"/>
      <c r="GK534" s="40"/>
      <c r="GL534" s="40"/>
      <c r="GM534" s="40"/>
      <c r="GN534" s="40"/>
    </row>
    <row r="535" spans="1:196">
      <c r="A535" s="430"/>
      <c r="B535" s="430"/>
      <c r="C535" s="430"/>
      <c r="D535" s="430"/>
      <c r="E535" s="430"/>
      <c r="F535" s="430"/>
      <c r="G535" s="180"/>
      <c r="H535" s="46"/>
      <c r="I535" s="53"/>
      <c r="J535" s="53"/>
      <c r="K535" s="193"/>
      <c r="L535" s="193"/>
      <c r="M535" s="193"/>
      <c r="N535" s="193"/>
      <c r="O535" s="193"/>
      <c r="P535" s="193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O535" s="40"/>
      <c r="BP535" s="40"/>
      <c r="BQ535" s="40"/>
      <c r="BR535" s="40"/>
      <c r="BS535" s="40"/>
      <c r="BT535" s="40"/>
      <c r="BU535" s="40"/>
      <c r="BV535" s="40"/>
      <c r="BW535" s="40"/>
      <c r="BX535" s="40"/>
      <c r="BY535" s="40"/>
      <c r="BZ535" s="40"/>
      <c r="CA535" s="40"/>
      <c r="CB535" s="40"/>
      <c r="CC535" s="40"/>
      <c r="CD535" s="40"/>
      <c r="CE535" s="40"/>
      <c r="CF535" s="40"/>
      <c r="CG535" s="40"/>
      <c r="CH535" s="40"/>
      <c r="CI535" s="40"/>
      <c r="CJ535" s="40"/>
      <c r="CK535" s="40"/>
      <c r="CL535" s="40"/>
      <c r="CM535" s="40"/>
      <c r="CN535" s="40"/>
      <c r="CO535" s="40"/>
      <c r="CP535" s="40"/>
      <c r="CQ535" s="40"/>
      <c r="CR535" s="40"/>
      <c r="CS535" s="40"/>
      <c r="CT535" s="40"/>
      <c r="CU535" s="40"/>
      <c r="CV535" s="40"/>
      <c r="CW535" s="40"/>
      <c r="CX535" s="40"/>
      <c r="CY535" s="40"/>
      <c r="CZ535" s="40"/>
      <c r="DA535" s="40"/>
      <c r="DB535" s="40"/>
      <c r="DC535" s="40"/>
      <c r="DD535" s="40"/>
      <c r="DE535" s="40"/>
      <c r="DF535" s="40"/>
      <c r="DG535" s="40"/>
      <c r="DH535" s="40"/>
      <c r="DI535" s="40"/>
      <c r="DJ535" s="40"/>
      <c r="DK535" s="40"/>
      <c r="DL535" s="40"/>
      <c r="DM535" s="40"/>
      <c r="DN535" s="40"/>
      <c r="DO535" s="40"/>
      <c r="DP535" s="40"/>
      <c r="DQ535" s="40"/>
      <c r="DR535" s="40"/>
      <c r="DS535" s="40"/>
      <c r="DT535" s="40"/>
      <c r="DU535" s="40"/>
      <c r="DV535" s="40"/>
      <c r="DW535" s="40"/>
      <c r="DX535" s="40"/>
      <c r="DY535" s="40"/>
      <c r="DZ535" s="40"/>
      <c r="EA535" s="40"/>
      <c r="EB535" s="40"/>
      <c r="EC535" s="40"/>
      <c r="ED535" s="40"/>
      <c r="EE535" s="40"/>
      <c r="EF535" s="40"/>
      <c r="EG535" s="40"/>
      <c r="EH535" s="40"/>
      <c r="EI535" s="40"/>
      <c r="EJ535" s="40"/>
      <c r="EK535" s="40"/>
      <c r="EL535" s="40"/>
      <c r="EM535" s="40"/>
      <c r="EN535" s="40"/>
      <c r="EO535" s="40"/>
      <c r="EP535" s="40"/>
      <c r="EQ535" s="40"/>
      <c r="ER535" s="40"/>
      <c r="ES535" s="40"/>
      <c r="ET535" s="40"/>
      <c r="EU535" s="40"/>
      <c r="EV535" s="40"/>
      <c r="EW535" s="40"/>
      <c r="EX535" s="40"/>
      <c r="EY535" s="40"/>
      <c r="EZ535" s="40"/>
      <c r="FA535" s="40"/>
      <c r="FB535" s="40"/>
      <c r="FC535" s="40"/>
      <c r="FD535" s="40"/>
      <c r="FE535" s="40"/>
      <c r="FF535" s="40"/>
      <c r="FG535" s="40"/>
      <c r="FH535" s="40"/>
      <c r="FI535" s="40"/>
      <c r="FJ535" s="40"/>
      <c r="FK535" s="40"/>
      <c r="FL535" s="40"/>
      <c r="FM535" s="40"/>
      <c r="FN535" s="40"/>
      <c r="FO535" s="40"/>
      <c r="FP535" s="40"/>
      <c r="FQ535" s="40"/>
      <c r="FR535" s="40"/>
      <c r="FS535" s="40"/>
      <c r="FT535" s="40"/>
      <c r="FU535" s="40"/>
      <c r="FV535" s="40"/>
      <c r="FW535" s="40"/>
      <c r="FX535" s="40"/>
      <c r="FY535" s="40"/>
      <c r="FZ535" s="40"/>
      <c r="GA535" s="40"/>
      <c r="GB535" s="40"/>
      <c r="GC535" s="40"/>
      <c r="GD535" s="40"/>
      <c r="GE535" s="40"/>
      <c r="GF535" s="40"/>
      <c r="GG535" s="40"/>
      <c r="GH535" s="40"/>
      <c r="GI535" s="40"/>
      <c r="GJ535" s="40"/>
      <c r="GK535" s="40"/>
      <c r="GL535" s="40"/>
      <c r="GM535" s="40"/>
      <c r="GN535" s="40"/>
    </row>
    <row r="536" spans="1:196">
      <c r="A536" s="430"/>
      <c r="B536" s="430"/>
      <c r="C536" s="430"/>
      <c r="D536" s="430"/>
      <c r="E536" s="430"/>
      <c r="F536" s="430"/>
      <c r="G536" s="180"/>
      <c r="H536" s="46"/>
      <c r="I536" s="53"/>
      <c r="J536" s="53"/>
      <c r="K536" s="193"/>
      <c r="L536" s="193"/>
      <c r="M536" s="193"/>
      <c r="N536" s="193"/>
      <c r="O536" s="193"/>
      <c r="P536" s="193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O536" s="40"/>
      <c r="BP536" s="40"/>
      <c r="BQ536" s="40"/>
      <c r="BR536" s="40"/>
      <c r="BS536" s="40"/>
      <c r="BT536" s="40"/>
      <c r="BU536" s="40"/>
      <c r="BV536" s="40"/>
      <c r="BW536" s="40"/>
      <c r="BX536" s="40"/>
      <c r="BY536" s="40"/>
      <c r="BZ536" s="40"/>
      <c r="CA536" s="40"/>
      <c r="CB536" s="40"/>
      <c r="CC536" s="40"/>
      <c r="CD536" s="40"/>
      <c r="CE536" s="40"/>
      <c r="CF536" s="40"/>
      <c r="CG536" s="40"/>
      <c r="CH536" s="40"/>
      <c r="CI536" s="40"/>
      <c r="CJ536" s="40"/>
      <c r="CK536" s="40"/>
      <c r="CL536" s="40"/>
      <c r="CM536" s="40"/>
      <c r="CN536" s="40"/>
      <c r="CO536" s="40"/>
      <c r="CP536" s="40"/>
      <c r="CQ536" s="40"/>
      <c r="CR536" s="40"/>
      <c r="CS536" s="40"/>
      <c r="CT536" s="40"/>
      <c r="CU536" s="40"/>
      <c r="CV536" s="40"/>
      <c r="CW536" s="40"/>
      <c r="CX536" s="40"/>
      <c r="CY536" s="40"/>
      <c r="CZ536" s="40"/>
      <c r="DA536" s="40"/>
      <c r="DB536" s="40"/>
      <c r="DC536" s="40"/>
      <c r="DD536" s="40"/>
      <c r="DE536" s="40"/>
      <c r="DF536" s="40"/>
      <c r="DG536" s="40"/>
      <c r="DH536" s="40"/>
      <c r="DI536" s="40"/>
      <c r="DJ536" s="40"/>
      <c r="DK536" s="40"/>
      <c r="DL536" s="40"/>
      <c r="DM536" s="40"/>
      <c r="DN536" s="40"/>
      <c r="DO536" s="40"/>
      <c r="DP536" s="40"/>
      <c r="DQ536" s="40"/>
      <c r="DR536" s="40"/>
      <c r="DS536" s="40"/>
      <c r="DT536" s="40"/>
      <c r="DU536" s="40"/>
      <c r="DV536" s="40"/>
      <c r="DW536" s="40"/>
      <c r="DX536" s="40"/>
      <c r="DY536" s="40"/>
      <c r="DZ536" s="40"/>
      <c r="EA536" s="40"/>
      <c r="EB536" s="40"/>
      <c r="EC536" s="40"/>
      <c r="ED536" s="40"/>
      <c r="EE536" s="40"/>
      <c r="EF536" s="40"/>
      <c r="EG536" s="40"/>
      <c r="EH536" s="40"/>
      <c r="EI536" s="40"/>
      <c r="EJ536" s="40"/>
      <c r="EK536" s="40"/>
      <c r="EL536" s="40"/>
      <c r="EM536" s="40"/>
      <c r="EN536" s="40"/>
      <c r="EO536" s="40"/>
      <c r="EP536" s="40"/>
      <c r="EQ536" s="40"/>
      <c r="ER536" s="40"/>
      <c r="ES536" s="40"/>
      <c r="ET536" s="40"/>
      <c r="EU536" s="40"/>
      <c r="EV536" s="40"/>
      <c r="EW536" s="40"/>
      <c r="EX536" s="40"/>
      <c r="EY536" s="40"/>
      <c r="EZ536" s="40"/>
      <c r="FA536" s="40"/>
      <c r="FB536" s="40"/>
      <c r="FC536" s="40"/>
      <c r="FD536" s="40"/>
      <c r="FE536" s="40"/>
      <c r="FF536" s="40"/>
      <c r="FG536" s="40"/>
      <c r="FH536" s="40"/>
      <c r="FI536" s="40"/>
      <c r="FJ536" s="40"/>
      <c r="FK536" s="40"/>
      <c r="FL536" s="40"/>
      <c r="FM536" s="40"/>
      <c r="FN536" s="40"/>
      <c r="FO536" s="40"/>
      <c r="FP536" s="40"/>
      <c r="FQ536" s="40"/>
      <c r="FR536" s="40"/>
      <c r="FS536" s="40"/>
      <c r="FT536" s="40"/>
      <c r="FU536" s="40"/>
      <c r="FV536" s="40"/>
      <c r="FW536" s="40"/>
      <c r="FX536" s="40"/>
      <c r="FY536" s="40"/>
      <c r="FZ536" s="40"/>
      <c r="GA536" s="40"/>
      <c r="GB536" s="40"/>
      <c r="GC536" s="40"/>
      <c r="GD536" s="40"/>
      <c r="GE536" s="40"/>
      <c r="GF536" s="40"/>
      <c r="GG536" s="40"/>
      <c r="GH536" s="40"/>
      <c r="GI536" s="40"/>
      <c r="GJ536" s="40"/>
      <c r="GK536" s="40"/>
      <c r="GL536" s="40"/>
      <c r="GM536" s="40"/>
      <c r="GN536" s="40"/>
    </row>
    <row r="537" spans="1:196">
      <c r="A537" s="430"/>
      <c r="B537" s="430"/>
      <c r="C537" s="430"/>
      <c r="D537" s="430"/>
      <c r="E537" s="430"/>
      <c r="F537" s="430"/>
      <c r="G537" s="180"/>
      <c r="H537" s="46"/>
      <c r="I537" s="53"/>
      <c r="J537" s="53"/>
      <c r="K537" s="193"/>
      <c r="L537" s="193"/>
      <c r="M537" s="193"/>
      <c r="N537" s="193"/>
      <c r="O537" s="193"/>
      <c r="P537" s="193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O537" s="40"/>
      <c r="BP537" s="40"/>
      <c r="BQ537" s="40"/>
      <c r="BR537" s="40"/>
      <c r="BS537" s="40"/>
      <c r="BT537" s="40"/>
      <c r="BU537" s="40"/>
      <c r="BV537" s="40"/>
      <c r="BW537" s="40"/>
      <c r="BX537" s="40"/>
      <c r="BY537" s="40"/>
      <c r="BZ537" s="40"/>
      <c r="CA537" s="40"/>
      <c r="CB537" s="40"/>
      <c r="CC537" s="40"/>
      <c r="CD537" s="40"/>
      <c r="CE537" s="40"/>
      <c r="CF537" s="40"/>
      <c r="CG537" s="40"/>
      <c r="CH537" s="40"/>
      <c r="CI537" s="40"/>
      <c r="CJ537" s="40"/>
      <c r="CK537" s="40"/>
      <c r="CL537" s="40"/>
      <c r="CM537" s="40"/>
      <c r="CN537" s="40"/>
      <c r="CO537" s="40"/>
      <c r="CP537" s="40"/>
      <c r="CQ537" s="40"/>
      <c r="CR537" s="40"/>
      <c r="CS537" s="40"/>
      <c r="CT537" s="40"/>
      <c r="CU537" s="40"/>
      <c r="CV537" s="40"/>
      <c r="CW537" s="40"/>
      <c r="CX537" s="40"/>
      <c r="CY537" s="40"/>
      <c r="CZ537" s="40"/>
      <c r="DA537" s="40"/>
      <c r="DB537" s="40"/>
      <c r="DC537" s="40"/>
      <c r="DD537" s="40"/>
      <c r="DE537" s="40"/>
      <c r="DF537" s="40"/>
      <c r="DG537" s="40"/>
      <c r="DH537" s="40"/>
      <c r="DI537" s="40"/>
      <c r="DJ537" s="40"/>
      <c r="DK537" s="40"/>
      <c r="DL537" s="40"/>
      <c r="DM537" s="40"/>
      <c r="DN537" s="40"/>
      <c r="DO537" s="40"/>
      <c r="DP537" s="40"/>
      <c r="DQ537" s="40"/>
      <c r="DR537" s="40"/>
      <c r="DS537" s="40"/>
      <c r="DT537" s="40"/>
      <c r="DU537" s="40"/>
      <c r="DV537" s="40"/>
      <c r="DW537" s="40"/>
      <c r="DX537" s="40"/>
      <c r="DY537" s="40"/>
      <c r="DZ537" s="40"/>
      <c r="EA537" s="40"/>
      <c r="EB537" s="40"/>
      <c r="EC537" s="40"/>
      <c r="ED537" s="40"/>
      <c r="EE537" s="40"/>
      <c r="EF537" s="40"/>
      <c r="EG537" s="40"/>
      <c r="EH537" s="40"/>
      <c r="EI537" s="40"/>
      <c r="EJ537" s="40"/>
      <c r="EK537" s="40"/>
      <c r="EL537" s="40"/>
      <c r="EM537" s="40"/>
      <c r="EN537" s="40"/>
      <c r="EO537" s="40"/>
      <c r="EP537" s="40"/>
      <c r="EQ537" s="40"/>
      <c r="ER537" s="40"/>
      <c r="ES537" s="40"/>
      <c r="ET537" s="40"/>
      <c r="EU537" s="40"/>
      <c r="EV537" s="40"/>
      <c r="EW537" s="40"/>
      <c r="EX537" s="40"/>
      <c r="EY537" s="40"/>
      <c r="EZ537" s="40"/>
      <c r="FA537" s="40"/>
      <c r="FB537" s="40"/>
      <c r="FC537" s="40"/>
      <c r="FD537" s="40"/>
      <c r="FE537" s="40"/>
      <c r="FF537" s="40"/>
      <c r="FG537" s="40"/>
      <c r="FH537" s="40"/>
      <c r="FI537" s="40"/>
      <c r="FJ537" s="40"/>
      <c r="FK537" s="40"/>
      <c r="FL537" s="40"/>
      <c r="FM537" s="40"/>
      <c r="FN537" s="40"/>
      <c r="FO537" s="40"/>
      <c r="FP537" s="40"/>
      <c r="FQ537" s="40"/>
      <c r="FR537" s="40"/>
      <c r="FS537" s="40"/>
      <c r="FT537" s="40"/>
      <c r="FU537" s="40"/>
      <c r="FV537" s="40"/>
      <c r="FW537" s="40"/>
      <c r="FX537" s="40"/>
      <c r="FY537" s="40"/>
      <c r="FZ537" s="40"/>
      <c r="GA537" s="40"/>
      <c r="GB537" s="40"/>
      <c r="GC537" s="40"/>
      <c r="GD537" s="40"/>
      <c r="GE537" s="40"/>
      <c r="GF537" s="40"/>
      <c r="GG537" s="40"/>
      <c r="GH537" s="40"/>
      <c r="GI537" s="40"/>
      <c r="GJ537" s="40"/>
      <c r="GK537" s="40"/>
      <c r="GL537" s="40"/>
      <c r="GM537" s="40"/>
      <c r="GN537" s="40"/>
    </row>
    <row r="538" spans="1:196">
      <c r="A538" s="430"/>
      <c r="B538" s="430"/>
      <c r="C538" s="430"/>
      <c r="D538" s="430"/>
      <c r="E538" s="430"/>
      <c r="F538" s="430"/>
      <c r="G538" s="180"/>
      <c r="H538" s="46"/>
      <c r="I538" s="53"/>
      <c r="J538" s="53"/>
      <c r="K538" s="193"/>
      <c r="L538" s="193"/>
      <c r="M538" s="193"/>
      <c r="N538" s="193"/>
      <c r="O538" s="193"/>
      <c r="P538" s="193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O538" s="40"/>
      <c r="BP538" s="40"/>
      <c r="BQ538" s="40"/>
      <c r="BR538" s="40"/>
      <c r="BS538" s="40"/>
      <c r="BT538" s="40"/>
      <c r="BU538" s="40"/>
      <c r="BV538" s="40"/>
      <c r="BW538" s="40"/>
      <c r="BX538" s="40"/>
      <c r="BY538" s="40"/>
      <c r="BZ538" s="40"/>
      <c r="CA538" s="40"/>
      <c r="CB538" s="40"/>
      <c r="CC538" s="40"/>
      <c r="CD538" s="40"/>
      <c r="CE538" s="40"/>
      <c r="CF538" s="40"/>
      <c r="CG538" s="40"/>
      <c r="CH538" s="40"/>
      <c r="CI538" s="40"/>
      <c r="CJ538" s="40"/>
      <c r="CK538" s="40"/>
      <c r="CL538" s="40"/>
      <c r="CM538" s="40"/>
      <c r="CN538" s="40"/>
      <c r="CO538" s="40"/>
      <c r="CP538" s="40"/>
      <c r="CQ538" s="40"/>
      <c r="CR538" s="40"/>
      <c r="CS538" s="40"/>
      <c r="CT538" s="40"/>
      <c r="CU538" s="40"/>
      <c r="CV538" s="40"/>
      <c r="CW538" s="40"/>
      <c r="CX538" s="40"/>
      <c r="CY538" s="40"/>
      <c r="CZ538" s="40"/>
      <c r="DA538" s="40"/>
      <c r="DB538" s="40"/>
      <c r="DC538" s="40"/>
      <c r="DD538" s="40"/>
      <c r="DE538" s="40"/>
      <c r="DF538" s="40"/>
      <c r="DG538" s="40"/>
      <c r="DH538" s="40"/>
      <c r="DI538" s="40"/>
      <c r="DJ538" s="40"/>
      <c r="DK538" s="40"/>
      <c r="DL538" s="40"/>
      <c r="DM538" s="40"/>
      <c r="DN538" s="40"/>
      <c r="DO538" s="40"/>
      <c r="DP538" s="40"/>
      <c r="DQ538" s="40"/>
      <c r="DR538" s="40"/>
      <c r="DS538" s="40"/>
      <c r="DT538" s="40"/>
      <c r="DU538" s="40"/>
      <c r="DV538" s="40"/>
      <c r="DW538" s="40"/>
      <c r="DX538" s="40"/>
      <c r="DY538" s="40"/>
      <c r="DZ538" s="40"/>
      <c r="EA538" s="40"/>
      <c r="EB538" s="40"/>
      <c r="EC538" s="40"/>
      <c r="ED538" s="40"/>
      <c r="EE538" s="40"/>
      <c r="EF538" s="40"/>
      <c r="EG538" s="40"/>
      <c r="EH538" s="40"/>
      <c r="EI538" s="40"/>
      <c r="EJ538" s="40"/>
      <c r="EK538" s="40"/>
      <c r="EL538" s="40"/>
      <c r="EM538" s="40"/>
      <c r="EN538" s="40"/>
      <c r="EO538" s="40"/>
      <c r="EP538" s="40"/>
      <c r="EQ538" s="40"/>
      <c r="ER538" s="40"/>
      <c r="ES538" s="40"/>
      <c r="ET538" s="40"/>
      <c r="EU538" s="40"/>
      <c r="EV538" s="40"/>
      <c r="EW538" s="40"/>
      <c r="EX538" s="40"/>
      <c r="EY538" s="40"/>
      <c r="EZ538" s="40"/>
      <c r="FA538" s="40"/>
      <c r="FB538" s="40"/>
      <c r="FC538" s="40"/>
      <c r="FD538" s="40"/>
      <c r="FE538" s="40"/>
      <c r="FF538" s="40"/>
      <c r="FG538" s="40"/>
      <c r="FH538" s="40"/>
      <c r="FI538" s="40"/>
      <c r="FJ538" s="40"/>
      <c r="FK538" s="40"/>
      <c r="FL538" s="40"/>
      <c r="FM538" s="40"/>
      <c r="FN538" s="40"/>
      <c r="FO538" s="40"/>
      <c r="FP538" s="40"/>
      <c r="FQ538" s="40"/>
      <c r="FR538" s="40"/>
      <c r="FS538" s="40"/>
      <c r="FT538" s="40"/>
      <c r="FU538" s="40"/>
      <c r="FV538" s="40"/>
      <c r="FW538" s="40"/>
      <c r="FX538" s="40"/>
      <c r="FY538" s="40"/>
      <c r="FZ538" s="40"/>
      <c r="GA538" s="40"/>
      <c r="GB538" s="40"/>
      <c r="GC538" s="40"/>
      <c r="GD538" s="40"/>
      <c r="GE538" s="40"/>
      <c r="GF538" s="40"/>
      <c r="GG538" s="40"/>
      <c r="GH538" s="40"/>
      <c r="GI538" s="40"/>
      <c r="GJ538" s="40"/>
      <c r="GK538" s="40"/>
      <c r="GL538" s="40"/>
      <c r="GM538" s="40"/>
      <c r="GN538" s="40"/>
    </row>
    <row r="539" spans="1:196">
      <c r="A539" s="430"/>
      <c r="B539" s="430"/>
      <c r="C539" s="430"/>
      <c r="D539" s="430"/>
      <c r="E539" s="430"/>
      <c r="F539" s="430"/>
      <c r="G539" s="180"/>
      <c r="H539" s="46"/>
      <c r="I539" s="53"/>
      <c r="J539" s="53"/>
      <c r="K539" s="193"/>
      <c r="L539" s="193"/>
      <c r="M539" s="193"/>
      <c r="N539" s="193"/>
      <c r="O539" s="193"/>
      <c r="P539" s="193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40"/>
      <c r="BS539" s="40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  <c r="CN539" s="40"/>
      <c r="CO539" s="40"/>
      <c r="CP539" s="40"/>
      <c r="CQ539" s="40"/>
      <c r="CR539" s="40"/>
      <c r="CS539" s="40"/>
      <c r="CT539" s="40"/>
      <c r="CU539" s="40"/>
      <c r="CV539" s="40"/>
      <c r="CW539" s="40"/>
      <c r="CX539" s="40"/>
      <c r="CY539" s="40"/>
      <c r="CZ539" s="40"/>
      <c r="DA539" s="40"/>
      <c r="DB539" s="40"/>
      <c r="DC539" s="40"/>
      <c r="DD539" s="40"/>
      <c r="DE539" s="40"/>
      <c r="DF539" s="40"/>
      <c r="DG539" s="40"/>
      <c r="DH539" s="40"/>
      <c r="DI539" s="40"/>
      <c r="DJ539" s="40"/>
      <c r="DK539" s="40"/>
      <c r="DL539" s="40"/>
      <c r="DM539" s="40"/>
      <c r="DN539" s="40"/>
      <c r="DO539" s="40"/>
      <c r="DP539" s="40"/>
      <c r="DQ539" s="40"/>
      <c r="DR539" s="40"/>
      <c r="DS539" s="40"/>
      <c r="DT539" s="40"/>
      <c r="DU539" s="40"/>
      <c r="DV539" s="40"/>
      <c r="DW539" s="40"/>
      <c r="DX539" s="40"/>
      <c r="DY539" s="40"/>
      <c r="DZ539" s="40"/>
      <c r="EA539" s="40"/>
      <c r="EB539" s="40"/>
      <c r="EC539" s="40"/>
      <c r="ED539" s="40"/>
      <c r="EE539" s="40"/>
      <c r="EF539" s="40"/>
      <c r="EG539" s="40"/>
      <c r="EH539" s="40"/>
      <c r="EI539" s="40"/>
      <c r="EJ539" s="40"/>
      <c r="EK539" s="40"/>
      <c r="EL539" s="40"/>
      <c r="EM539" s="40"/>
      <c r="EN539" s="40"/>
      <c r="EO539" s="40"/>
      <c r="EP539" s="40"/>
      <c r="EQ539" s="40"/>
      <c r="ER539" s="40"/>
      <c r="ES539" s="40"/>
      <c r="ET539" s="40"/>
      <c r="EU539" s="40"/>
      <c r="EV539" s="40"/>
      <c r="EW539" s="40"/>
      <c r="EX539" s="40"/>
      <c r="EY539" s="40"/>
      <c r="EZ539" s="40"/>
      <c r="FA539" s="40"/>
      <c r="FB539" s="40"/>
      <c r="FC539" s="40"/>
      <c r="FD539" s="40"/>
      <c r="FE539" s="40"/>
      <c r="FF539" s="40"/>
      <c r="FG539" s="40"/>
      <c r="FH539" s="40"/>
      <c r="FI539" s="40"/>
      <c r="FJ539" s="40"/>
      <c r="FK539" s="40"/>
      <c r="FL539" s="40"/>
      <c r="FM539" s="40"/>
      <c r="FN539" s="40"/>
      <c r="FO539" s="40"/>
      <c r="FP539" s="40"/>
      <c r="FQ539" s="40"/>
      <c r="FR539" s="40"/>
      <c r="FS539" s="40"/>
      <c r="FT539" s="40"/>
      <c r="FU539" s="40"/>
      <c r="FV539" s="40"/>
      <c r="FW539" s="40"/>
      <c r="FX539" s="40"/>
      <c r="FY539" s="40"/>
      <c r="FZ539" s="40"/>
      <c r="GA539" s="40"/>
      <c r="GB539" s="40"/>
      <c r="GC539" s="40"/>
      <c r="GD539" s="40"/>
      <c r="GE539" s="40"/>
      <c r="GF539" s="40"/>
      <c r="GG539" s="40"/>
      <c r="GH539" s="40"/>
      <c r="GI539" s="40"/>
      <c r="GJ539" s="40"/>
      <c r="GK539" s="40"/>
      <c r="GL539" s="40"/>
      <c r="GM539" s="40"/>
      <c r="GN539" s="40"/>
    </row>
    <row r="540" spans="1:196">
      <c r="A540" s="430"/>
      <c r="B540" s="430"/>
      <c r="C540" s="430"/>
      <c r="D540" s="430"/>
      <c r="E540" s="430"/>
      <c r="F540" s="430"/>
      <c r="G540" s="180"/>
      <c r="H540" s="46"/>
      <c r="I540" s="53"/>
      <c r="J540" s="53"/>
      <c r="K540" s="193"/>
      <c r="L540" s="193"/>
      <c r="M540" s="193"/>
      <c r="N540" s="193"/>
      <c r="O540" s="193"/>
      <c r="P540" s="193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O540" s="40"/>
      <c r="BP540" s="40"/>
      <c r="BQ540" s="40"/>
      <c r="BR540" s="40"/>
      <c r="BS540" s="40"/>
      <c r="BT540" s="40"/>
      <c r="BU540" s="40"/>
      <c r="BV540" s="40"/>
      <c r="BW540" s="40"/>
      <c r="BX540" s="40"/>
      <c r="BY540" s="40"/>
      <c r="BZ540" s="40"/>
      <c r="CA540" s="40"/>
      <c r="CB540" s="40"/>
      <c r="CC540" s="40"/>
      <c r="CD540" s="40"/>
      <c r="CE540" s="40"/>
      <c r="CF540" s="40"/>
      <c r="CG540" s="40"/>
      <c r="CH540" s="40"/>
      <c r="CI540" s="40"/>
      <c r="CJ540" s="40"/>
      <c r="CK540" s="40"/>
      <c r="CL540" s="40"/>
      <c r="CM540" s="40"/>
      <c r="CN540" s="40"/>
      <c r="CO540" s="40"/>
      <c r="CP540" s="40"/>
      <c r="CQ540" s="40"/>
      <c r="CR540" s="40"/>
      <c r="CS540" s="40"/>
      <c r="CT540" s="40"/>
      <c r="CU540" s="40"/>
      <c r="CV540" s="40"/>
      <c r="CW540" s="40"/>
      <c r="CX540" s="40"/>
      <c r="CY540" s="40"/>
      <c r="CZ540" s="40"/>
      <c r="DA540" s="40"/>
      <c r="DB540" s="40"/>
      <c r="DC540" s="40"/>
      <c r="DD540" s="40"/>
      <c r="DE540" s="40"/>
      <c r="DF540" s="40"/>
      <c r="DG540" s="40"/>
      <c r="DH540" s="40"/>
      <c r="DI540" s="40"/>
      <c r="DJ540" s="40"/>
      <c r="DK540" s="40"/>
      <c r="DL540" s="40"/>
      <c r="DM540" s="40"/>
      <c r="DN540" s="40"/>
      <c r="DO540" s="40"/>
      <c r="DP540" s="40"/>
      <c r="DQ540" s="40"/>
      <c r="DR540" s="40"/>
      <c r="DS540" s="40"/>
      <c r="DT540" s="40"/>
      <c r="DU540" s="40"/>
      <c r="DV540" s="40"/>
      <c r="DW540" s="40"/>
      <c r="DX540" s="40"/>
      <c r="DY540" s="40"/>
      <c r="DZ540" s="40"/>
      <c r="EA540" s="40"/>
      <c r="EB540" s="40"/>
      <c r="EC540" s="40"/>
      <c r="ED540" s="40"/>
      <c r="EE540" s="40"/>
      <c r="EF540" s="40"/>
      <c r="EG540" s="40"/>
      <c r="EH540" s="40"/>
      <c r="EI540" s="40"/>
      <c r="EJ540" s="40"/>
      <c r="EK540" s="40"/>
      <c r="EL540" s="40"/>
      <c r="EM540" s="40"/>
      <c r="EN540" s="40"/>
      <c r="EO540" s="40"/>
      <c r="EP540" s="40"/>
      <c r="EQ540" s="40"/>
      <c r="ER540" s="40"/>
      <c r="ES540" s="40"/>
      <c r="ET540" s="40"/>
      <c r="EU540" s="40"/>
      <c r="EV540" s="40"/>
      <c r="EW540" s="40"/>
      <c r="EX540" s="40"/>
      <c r="EY540" s="40"/>
      <c r="EZ540" s="40"/>
      <c r="FA540" s="40"/>
      <c r="FB540" s="40"/>
      <c r="FC540" s="40"/>
      <c r="FD540" s="40"/>
      <c r="FE540" s="40"/>
      <c r="FF540" s="40"/>
      <c r="FG540" s="40"/>
      <c r="FH540" s="40"/>
      <c r="FI540" s="40"/>
      <c r="FJ540" s="40"/>
      <c r="FK540" s="40"/>
      <c r="FL540" s="40"/>
      <c r="FM540" s="40"/>
      <c r="FN540" s="40"/>
      <c r="FO540" s="40"/>
      <c r="FP540" s="40"/>
      <c r="FQ540" s="40"/>
      <c r="FR540" s="40"/>
      <c r="FS540" s="40"/>
      <c r="FT540" s="40"/>
      <c r="FU540" s="40"/>
      <c r="FV540" s="40"/>
      <c r="FW540" s="40"/>
      <c r="FX540" s="40"/>
      <c r="FY540" s="40"/>
      <c r="FZ540" s="40"/>
      <c r="GA540" s="40"/>
      <c r="GB540" s="40"/>
      <c r="GC540" s="40"/>
      <c r="GD540" s="40"/>
      <c r="GE540" s="40"/>
      <c r="GF540" s="40"/>
      <c r="GG540" s="40"/>
      <c r="GH540" s="40"/>
      <c r="GI540" s="40"/>
      <c r="GJ540" s="40"/>
      <c r="GK540" s="40"/>
      <c r="GL540" s="40"/>
      <c r="GM540" s="40"/>
      <c r="GN540" s="40"/>
    </row>
    <row r="541" spans="1:196">
      <c r="A541" s="430"/>
      <c r="B541" s="430"/>
      <c r="C541" s="430"/>
      <c r="D541" s="430"/>
      <c r="E541" s="430"/>
      <c r="F541" s="430"/>
      <c r="G541" s="180"/>
      <c r="H541" s="46"/>
      <c r="I541" s="53"/>
      <c r="J541" s="53"/>
      <c r="K541" s="193"/>
      <c r="L541" s="193"/>
      <c r="M541" s="193"/>
      <c r="N541" s="193"/>
      <c r="O541" s="193"/>
      <c r="P541" s="193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O541" s="40"/>
      <c r="BP541" s="40"/>
      <c r="BQ541" s="40"/>
      <c r="BR541" s="40"/>
      <c r="BS541" s="40"/>
      <c r="BT541" s="40"/>
      <c r="BU541" s="40"/>
      <c r="BV541" s="40"/>
      <c r="BW541" s="40"/>
      <c r="BX541" s="40"/>
      <c r="BY541" s="40"/>
      <c r="BZ541" s="40"/>
      <c r="CA541" s="40"/>
      <c r="CB541" s="40"/>
      <c r="CC541" s="40"/>
      <c r="CD541" s="40"/>
      <c r="CE541" s="40"/>
      <c r="CF541" s="40"/>
      <c r="CG541" s="40"/>
      <c r="CH541" s="40"/>
      <c r="CI541" s="40"/>
      <c r="CJ541" s="40"/>
      <c r="CK541" s="40"/>
      <c r="CL541" s="40"/>
      <c r="CM541" s="40"/>
      <c r="CN541" s="40"/>
      <c r="CO541" s="40"/>
      <c r="CP541" s="40"/>
      <c r="CQ541" s="40"/>
      <c r="CR541" s="40"/>
      <c r="CS541" s="40"/>
      <c r="CT541" s="40"/>
      <c r="CU541" s="40"/>
      <c r="CV541" s="40"/>
      <c r="CW541" s="40"/>
      <c r="CX541" s="40"/>
      <c r="CY541" s="40"/>
      <c r="CZ541" s="40"/>
      <c r="DA541" s="40"/>
      <c r="DB541" s="40"/>
      <c r="DC541" s="40"/>
      <c r="DD541" s="40"/>
      <c r="DE541" s="40"/>
      <c r="DF541" s="40"/>
      <c r="DG541" s="40"/>
      <c r="DH541" s="40"/>
      <c r="DI541" s="40"/>
      <c r="DJ541" s="40"/>
      <c r="DK541" s="40"/>
      <c r="DL541" s="40"/>
      <c r="DM541" s="40"/>
      <c r="DN541" s="40"/>
      <c r="DO541" s="40"/>
      <c r="DP541" s="40"/>
      <c r="DQ541" s="40"/>
      <c r="DR541" s="40"/>
      <c r="DS541" s="40"/>
      <c r="DT541" s="40"/>
      <c r="DU541" s="40"/>
      <c r="DV541" s="40"/>
      <c r="DW541" s="40"/>
      <c r="DX541" s="40"/>
      <c r="DY541" s="40"/>
      <c r="DZ541" s="40"/>
      <c r="EA541" s="40"/>
      <c r="EB541" s="40"/>
      <c r="EC541" s="40"/>
      <c r="ED541" s="40"/>
      <c r="EE541" s="40"/>
      <c r="EF541" s="40"/>
      <c r="EG541" s="40"/>
      <c r="EH541" s="40"/>
      <c r="EI541" s="40"/>
      <c r="EJ541" s="40"/>
      <c r="EK541" s="40"/>
      <c r="EL541" s="40"/>
      <c r="EM541" s="40"/>
      <c r="EN541" s="40"/>
      <c r="EO541" s="40"/>
      <c r="EP541" s="40"/>
      <c r="EQ541" s="40"/>
      <c r="ER541" s="40"/>
      <c r="ES541" s="40"/>
      <c r="ET541" s="40"/>
      <c r="EU541" s="40"/>
      <c r="EV541" s="40"/>
      <c r="EW541" s="40"/>
      <c r="EX541" s="40"/>
      <c r="EY541" s="40"/>
      <c r="EZ541" s="40"/>
      <c r="FA541" s="40"/>
      <c r="FB541" s="40"/>
      <c r="FC541" s="40"/>
      <c r="FD541" s="40"/>
      <c r="FE541" s="40"/>
      <c r="FF541" s="40"/>
      <c r="FG541" s="40"/>
      <c r="FH541" s="40"/>
      <c r="FI541" s="40"/>
      <c r="FJ541" s="40"/>
      <c r="FK541" s="40"/>
      <c r="FL541" s="40"/>
      <c r="FM541" s="40"/>
      <c r="FN541" s="40"/>
      <c r="FO541" s="40"/>
      <c r="FP541" s="40"/>
      <c r="FQ541" s="40"/>
      <c r="FR541" s="40"/>
      <c r="FS541" s="40"/>
      <c r="FT541" s="40"/>
      <c r="FU541" s="40"/>
      <c r="FV541" s="40"/>
      <c r="FW541" s="40"/>
      <c r="FX541" s="40"/>
      <c r="FY541" s="40"/>
      <c r="FZ541" s="40"/>
      <c r="GA541" s="40"/>
      <c r="GB541" s="40"/>
      <c r="GC541" s="40"/>
      <c r="GD541" s="40"/>
      <c r="GE541" s="40"/>
      <c r="GF541" s="40"/>
      <c r="GG541" s="40"/>
      <c r="GH541" s="40"/>
      <c r="GI541" s="40"/>
      <c r="GJ541" s="40"/>
      <c r="GK541" s="40"/>
      <c r="GL541" s="40"/>
      <c r="GM541" s="40"/>
      <c r="GN541" s="40"/>
    </row>
    <row r="542" spans="1:196">
      <c r="A542" s="430"/>
      <c r="B542" s="430"/>
      <c r="C542" s="430"/>
      <c r="D542" s="430"/>
      <c r="E542" s="430"/>
      <c r="F542" s="430"/>
      <c r="G542" s="180"/>
      <c r="H542" s="46"/>
      <c r="I542" s="53"/>
      <c r="J542" s="53"/>
      <c r="K542" s="193"/>
      <c r="L542" s="193"/>
      <c r="M542" s="193"/>
      <c r="N542" s="193"/>
      <c r="O542" s="193"/>
      <c r="P542" s="193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O542" s="40"/>
      <c r="BP542" s="40"/>
      <c r="BQ542" s="40"/>
      <c r="BR542" s="40"/>
      <c r="BS542" s="40"/>
      <c r="BT542" s="40"/>
      <c r="BU542" s="40"/>
      <c r="BV542" s="40"/>
      <c r="BW542" s="40"/>
      <c r="BX542" s="40"/>
      <c r="BY542" s="40"/>
      <c r="BZ542" s="40"/>
      <c r="CA542" s="40"/>
      <c r="CB542" s="40"/>
      <c r="CC542" s="40"/>
      <c r="CD542" s="40"/>
      <c r="CE542" s="40"/>
      <c r="CF542" s="40"/>
      <c r="CG542" s="40"/>
      <c r="CH542" s="40"/>
      <c r="CI542" s="40"/>
      <c r="CJ542" s="40"/>
      <c r="CK542" s="40"/>
      <c r="CL542" s="40"/>
      <c r="CM542" s="40"/>
      <c r="CN542" s="40"/>
      <c r="CO542" s="40"/>
      <c r="CP542" s="40"/>
      <c r="CQ542" s="40"/>
      <c r="CR542" s="40"/>
      <c r="CS542" s="40"/>
      <c r="CT542" s="40"/>
      <c r="CU542" s="40"/>
      <c r="CV542" s="40"/>
      <c r="CW542" s="40"/>
      <c r="CX542" s="40"/>
      <c r="CY542" s="40"/>
      <c r="CZ542" s="40"/>
      <c r="DA542" s="40"/>
      <c r="DB542" s="40"/>
      <c r="DC542" s="40"/>
      <c r="DD542" s="40"/>
      <c r="DE542" s="40"/>
      <c r="DF542" s="40"/>
      <c r="DG542" s="40"/>
      <c r="DH542" s="40"/>
      <c r="DI542" s="40"/>
      <c r="DJ542" s="40"/>
      <c r="DK542" s="40"/>
      <c r="DL542" s="40"/>
      <c r="DM542" s="40"/>
      <c r="DN542" s="40"/>
      <c r="DO542" s="40"/>
      <c r="DP542" s="40"/>
      <c r="DQ542" s="40"/>
      <c r="DR542" s="40"/>
      <c r="DS542" s="40"/>
      <c r="DT542" s="40"/>
      <c r="DU542" s="40"/>
      <c r="DV542" s="40"/>
      <c r="DW542" s="40"/>
      <c r="DX542" s="40"/>
      <c r="DY542" s="40"/>
      <c r="DZ542" s="40"/>
      <c r="EA542" s="40"/>
      <c r="EB542" s="40"/>
      <c r="EC542" s="40"/>
      <c r="ED542" s="40"/>
      <c r="EE542" s="40"/>
      <c r="EF542" s="40"/>
      <c r="EG542" s="40"/>
      <c r="EH542" s="40"/>
      <c r="EI542" s="40"/>
      <c r="EJ542" s="40"/>
      <c r="EK542" s="40"/>
      <c r="EL542" s="40"/>
      <c r="EM542" s="40"/>
      <c r="EN542" s="40"/>
      <c r="EO542" s="40"/>
      <c r="EP542" s="40"/>
      <c r="EQ542" s="40"/>
      <c r="ER542" s="40"/>
      <c r="ES542" s="40"/>
      <c r="ET542" s="40"/>
      <c r="EU542" s="40"/>
      <c r="EV542" s="40"/>
      <c r="EW542" s="40"/>
      <c r="EX542" s="40"/>
      <c r="EY542" s="40"/>
      <c r="EZ542" s="40"/>
      <c r="FA542" s="40"/>
      <c r="FB542" s="40"/>
      <c r="FC542" s="40"/>
      <c r="FD542" s="40"/>
      <c r="FE542" s="40"/>
      <c r="FF542" s="40"/>
      <c r="FG542" s="40"/>
      <c r="FH542" s="40"/>
      <c r="FI542" s="40"/>
      <c r="FJ542" s="40"/>
      <c r="FK542" s="40"/>
      <c r="FL542" s="40"/>
      <c r="FM542" s="40"/>
      <c r="FN542" s="40"/>
      <c r="FO542" s="40"/>
      <c r="FP542" s="40"/>
      <c r="FQ542" s="40"/>
      <c r="FR542" s="40"/>
      <c r="FS542" s="40"/>
      <c r="FT542" s="40"/>
      <c r="FU542" s="40"/>
      <c r="FV542" s="40"/>
      <c r="FW542" s="40"/>
      <c r="FX542" s="40"/>
      <c r="FY542" s="40"/>
      <c r="FZ542" s="40"/>
      <c r="GA542" s="40"/>
      <c r="GB542" s="40"/>
      <c r="GC542" s="40"/>
      <c r="GD542" s="40"/>
      <c r="GE542" s="40"/>
      <c r="GF542" s="40"/>
      <c r="GG542" s="40"/>
      <c r="GH542" s="40"/>
      <c r="GI542" s="40"/>
      <c r="GJ542" s="40"/>
      <c r="GK542" s="40"/>
      <c r="GL542" s="40"/>
      <c r="GM542" s="40"/>
      <c r="GN542" s="40"/>
    </row>
    <row r="543" spans="1:196">
      <c r="A543" s="430"/>
      <c r="B543" s="430"/>
      <c r="C543" s="430"/>
      <c r="D543" s="430"/>
      <c r="E543" s="430"/>
      <c r="F543" s="430"/>
      <c r="G543" s="180"/>
      <c r="H543" s="46"/>
      <c r="I543" s="53"/>
      <c r="J543" s="53"/>
      <c r="K543" s="193"/>
      <c r="L543" s="193"/>
      <c r="M543" s="193"/>
      <c r="N543" s="193"/>
      <c r="O543" s="193"/>
      <c r="P543" s="193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O543" s="40"/>
      <c r="BP543" s="40"/>
      <c r="BQ543" s="40"/>
      <c r="BR543" s="40"/>
      <c r="BS543" s="40"/>
      <c r="BT543" s="40"/>
      <c r="BU543" s="40"/>
      <c r="BV543" s="40"/>
      <c r="BW543" s="40"/>
      <c r="BX543" s="40"/>
      <c r="BY543" s="40"/>
      <c r="BZ543" s="40"/>
      <c r="CA543" s="40"/>
      <c r="CB543" s="40"/>
      <c r="CC543" s="40"/>
      <c r="CD543" s="40"/>
      <c r="CE543" s="40"/>
      <c r="CF543" s="40"/>
      <c r="CG543" s="40"/>
      <c r="CH543" s="40"/>
      <c r="CI543" s="40"/>
      <c r="CJ543" s="40"/>
      <c r="CK543" s="40"/>
      <c r="CL543" s="40"/>
      <c r="CM543" s="40"/>
      <c r="CN543" s="40"/>
      <c r="CO543" s="40"/>
      <c r="CP543" s="40"/>
      <c r="CQ543" s="40"/>
      <c r="CR543" s="40"/>
      <c r="CS543" s="40"/>
      <c r="CT543" s="40"/>
      <c r="CU543" s="40"/>
      <c r="CV543" s="40"/>
      <c r="CW543" s="40"/>
      <c r="CX543" s="40"/>
      <c r="CY543" s="40"/>
      <c r="CZ543" s="40"/>
      <c r="DA543" s="40"/>
      <c r="DB543" s="40"/>
      <c r="DC543" s="40"/>
      <c r="DD543" s="40"/>
      <c r="DE543" s="40"/>
      <c r="DF543" s="40"/>
      <c r="DG543" s="40"/>
      <c r="DH543" s="40"/>
      <c r="DI543" s="40"/>
      <c r="DJ543" s="40"/>
      <c r="DK543" s="40"/>
      <c r="DL543" s="40"/>
      <c r="DM543" s="40"/>
      <c r="DN543" s="40"/>
      <c r="DO543" s="40"/>
      <c r="DP543" s="40"/>
      <c r="DQ543" s="40"/>
      <c r="DR543" s="40"/>
      <c r="DS543" s="40"/>
      <c r="DT543" s="40"/>
      <c r="DU543" s="40"/>
      <c r="DV543" s="40"/>
      <c r="DW543" s="40"/>
      <c r="DX543" s="40"/>
      <c r="DY543" s="40"/>
      <c r="DZ543" s="40"/>
      <c r="EA543" s="40"/>
      <c r="EB543" s="40"/>
      <c r="EC543" s="40"/>
      <c r="ED543" s="40"/>
      <c r="EE543" s="40"/>
      <c r="EF543" s="40"/>
      <c r="EG543" s="40"/>
      <c r="EH543" s="40"/>
      <c r="EI543" s="40"/>
      <c r="EJ543" s="40"/>
      <c r="EK543" s="40"/>
      <c r="EL543" s="40"/>
      <c r="EM543" s="40"/>
      <c r="EN543" s="40"/>
      <c r="EO543" s="40"/>
      <c r="EP543" s="40"/>
      <c r="EQ543" s="40"/>
      <c r="ER543" s="40"/>
      <c r="ES543" s="40"/>
      <c r="ET543" s="40"/>
      <c r="EU543" s="40"/>
      <c r="EV543" s="40"/>
      <c r="EW543" s="40"/>
      <c r="EX543" s="40"/>
      <c r="EY543" s="40"/>
      <c r="EZ543" s="40"/>
      <c r="FA543" s="40"/>
      <c r="FB543" s="40"/>
      <c r="FC543" s="40"/>
      <c r="FD543" s="40"/>
      <c r="FE543" s="40"/>
      <c r="FF543" s="40"/>
      <c r="FG543" s="40"/>
      <c r="FH543" s="40"/>
      <c r="FI543" s="40"/>
      <c r="FJ543" s="40"/>
      <c r="FK543" s="40"/>
      <c r="FL543" s="40"/>
      <c r="FM543" s="40"/>
      <c r="FN543" s="40"/>
      <c r="FO543" s="40"/>
      <c r="FP543" s="40"/>
      <c r="FQ543" s="40"/>
      <c r="FR543" s="40"/>
      <c r="FS543" s="40"/>
      <c r="FT543" s="40"/>
      <c r="FU543" s="40"/>
      <c r="FV543" s="40"/>
      <c r="FW543" s="40"/>
      <c r="FX543" s="40"/>
      <c r="FY543" s="40"/>
      <c r="FZ543" s="40"/>
      <c r="GA543" s="40"/>
      <c r="GB543" s="40"/>
      <c r="GC543" s="40"/>
      <c r="GD543" s="40"/>
      <c r="GE543" s="40"/>
      <c r="GF543" s="40"/>
      <c r="GG543" s="40"/>
      <c r="GH543" s="40"/>
      <c r="GI543" s="40"/>
      <c r="GJ543" s="40"/>
      <c r="GK543" s="40"/>
      <c r="GL543" s="40"/>
      <c r="GM543" s="40"/>
      <c r="GN543" s="40"/>
    </row>
    <row r="544" spans="1:196">
      <c r="A544" s="430"/>
      <c r="B544" s="430"/>
      <c r="C544" s="430"/>
      <c r="D544" s="430"/>
      <c r="E544" s="430"/>
      <c r="F544" s="430"/>
      <c r="G544" s="180"/>
      <c r="H544" s="46"/>
      <c r="I544" s="53"/>
      <c r="J544" s="53"/>
      <c r="K544" s="193"/>
      <c r="L544" s="193"/>
      <c r="M544" s="193"/>
      <c r="N544" s="193"/>
      <c r="O544" s="193"/>
      <c r="P544" s="193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O544" s="40"/>
      <c r="BP544" s="40"/>
      <c r="BQ544" s="40"/>
      <c r="BR544" s="40"/>
      <c r="BS544" s="40"/>
      <c r="BT544" s="40"/>
      <c r="BU544" s="40"/>
      <c r="BV544" s="40"/>
      <c r="BW544" s="40"/>
      <c r="BX544" s="40"/>
      <c r="BY544" s="40"/>
      <c r="BZ544" s="40"/>
      <c r="CA544" s="40"/>
      <c r="CB544" s="40"/>
      <c r="CC544" s="40"/>
      <c r="CD544" s="40"/>
      <c r="CE544" s="40"/>
      <c r="CF544" s="40"/>
      <c r="CG544" s="40"/>
      <c r="CH544" s="40"/>
      <c r="CI544" s="40"/>
      <c r="CJ544" s="40"/>
      <c r="CK544" s="40"/>
      <c r="CL544" s="40"/>
      <c r="CM544" s="40"/>
      <c r="CN544" s="40"/>
      <c r="CO544" s="40"/>
      <c r="CP544" s="40"/>
      <c r="CQ544" s="40"/>
      <c r="CR544" s="40"/>
      <c r="CS544" s="40"/>
      <c r="CT544" s="40"/>
      <c r="CU544" s="40"/>
      <c r="CV544" s="40"/>
      <c r="CW544" s="40"/>
      <c r="CX544" s="40"/>
      <c r="CY544" s="40"/>
      <c r="CZ544" s="40"/>
      <c r="DA544" s="40"/>
      <c r="DB544" s="40"/>
      <c r="DC544" s="40"/>
      <c r="DD544" s="40"/>
      <c r="DE544" s="40"/>
      <c r="DF544" s="40"/>
      <c r="DG544" s="40"/>
      <c r="DH544" s="40"/>
      <c r="DI544" s="40"/>
      <c r="DJ544" s="40"/>
      <c r="DK544" s="40"/>
      <c r="DL544" s="40"/>
      <c r="DM544" s="40"/>
      <c r="DN544" s="40"/>
      <c r="DO544" s="40"/>
      <c r="DP544" s="40"/>
      <c r="DQ544" s="40"/>
      <c r="DR544" s="40"/>
      <c r="DS544" s="40"/>
      <c r="DT544" s="40"/>
      <c r="DU544" s="40"/>
      <c r="DV544" s="40"/>
      <c r="DW544" s="40"/>
      <c r="DX544" s="40"/>
      <c r="DY544" s="40"/>
      <c r="DZ544" s="40"/>
      <c r="EA544" s="40"/>
      <c r="EB544" s="40"/>
      <c r="EC544" s="40"/>
      <c r="ED544" s="40"/>
      <c r="EE544" s="40"/>
      <c r="EF544" s="40"/>
      <c r="EG544" s="40"/>
      <c r="EH544" s="40"/>
      <c r="EI544" s="40"/>
      <c r="EJ544" s="40"/>
      <c r="EK544" s="40"/>
      <c r="EL544" s="40"/>
      <c r="EM544" s="40"/>
      <c r="EN544" s="40"/>
      <c r="EO544" s="40"/>
      <c r="EP544" s="40"/>
      <c r="EQ544" s="40"/>
      <c r="ER544" s="40"/>
      <c r="ES544" s="40"/>
      <c r="ET544" s="40"/>
      <c r="EU544" s="40"/>
      <c r="EV544" s="40"/>
      <c r="EW544" s="40"/>
      <c r="EX544" s="40"/>
      <c r="EY544" s="40"/>
      <c r="EZ544" s="40"/>
      <c r="FA544" s="40"/>
      <c r="FB544" s="40"/>
      <c r="FC544" s="40"/>
      <c r="FD544" s="40"/>
      <c r="FE544" s="40"/>
      <c r="FF544" s="40"/>
      <c r="FG544" s="40"/>
      <c r="FH544" s="40"/>
      <c r="FI544" s="40"/>
      <c r="FJ544" s="40"/>
      <c r="FK544" s="40"/>
      <c r="FL544" s="40"/>
      <c r="FM544" s="40"/>
      <c r="FN544" s="40"/>
      <c r="FO544" s="40"/>
      <c r="FP544" s="40"/>
      <c r="FQ544" s="40"/>
      <c r="FR544" s="40"/>
      <c r="FS544" s="40"/>
      <c r="FT544" s="40"/>
      <c r="FU544" s="40"/>
      <c r="FV544" s="40"/>
      <c r="FW544" s="40"/>
      <c r="FX544" s="40"/>
      <c r="FY544" s="40"/>
      <c r="FZ544" s="40"/>
      <c r="GA544" s="40"/>
      <c r="GB544" s="40"/>
      <c r="GC544" s="40"/>
      <c r="GD544" s="40"/>
      <c r="GE544" s="40"/>
      <c r="GF544" s="40"/>
      <c r="GG544" s="40"/>
      <c r="GH544" s="40"/>
      <c r="GI544" s="40"/>
      <c r="GJ544" s="40"/>
      <c r="GK544" s="40"/>
      <c r="GL544" s="40"/>
      <c r="GM544" s="40"/>
      <c r="GN544" s="40"/>
    </row>
    <row r="545" spans="1:196">
      <c r="A545" s="430"/>
      <c r="B545" s="430"/>
      <c r="C545" s="430"/>
      <c r="D545" s="430"/>
      <c r="E545" s="430"/>
      <c r="F545" s="430"/>
      <c r="G545" s="180"/>
      <c r="H545" s="46"/>
      <c r="I545" s="53"/>
      <c r="J545" s="53"/>
      <c r="K545" s="193"/>
      <c r="L545" s="193"/>
      <c r="M545" s="193"/>
      <c r="N545" s="193"/>
      <c r="O545" s="193"/>
      <c r="P545" s="193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O545" s="40"/>
      <c r="BP545" s="40"/>
      <c r="BQ545" s="40"/>
      <c r="BR545" s="40"/>
      <c r="BS545" s="40"/>
      <c r="BT545" s="40"/>
      <c r="BU545" s="40"/>
      <c r="BV545" s="40"/>
      <c r="BW545" s="40"/>
      <c r="BX545" s="40"/>
      <c r="BY545" s="40"/>
      <c r="BZ545" s="40"/>
      <c r="CA545" s="40"/>
      <c r="CB545" s="40"/>
      <c r="CC545" s="40"/>
      <c r="CD545" s="40"/>
      <c r="CE545" s="40"/>
      <c r="CF545" s="40"/>
      <c r="CG545" s="40"/>
      <c r="CH545" s="40"/>
      <c r="CI545" s="40"/>
      <c r="CJ545" s="40"/>
      <c r="CK545" s="40"/>
      <c r="CL545" s="40"/>
      <c r="CM545" s="40"/>
      <c r="CN545" s="40"/>
      <c r="CO545" s="40"/>
      <c r="CP545" s="40"/>
      <c r="CQ545" s="40"/>
      <c r="CR545" s="40"/>
      <c r="CS545" s="40"/>
      <c r="CT545" s="40"/>
      <c r="CU545" s="40"/>
      <c r="CV545" s="40"/>
      <c r="CW545" s="40"/>
      <c r="CX545" s="40"/>
      <c r="CY545" s="40"/>
      <c r="CZ545" s="40"/>
      <c r="DA545" s="40"/>
      <c r="DB545" s="40"/>
      <c r="DC545" s="40"/>
      <c r="DD545" s="40"/>
      <c r="DE545" s="40"/>
      <c r="DF545" s="40"/>
      <c r="DG545" s="40"/>
      <c r="DH545" s="40"/>
      <c r="DI545" s="40"/>
      <c r="DJ545" s="40"/>
      <c r="DK545" s="40"/>
      <c r="DL545" s="40"/>
      <c r="DM545" s="40"/>
      <c r="DN545" s="40"/>
      <c r="DO545" s="40"/>
      <c r="DP545" s="40"/>
      <c r="DQ545" s="40"/>
      <c r="DR545" s="40"/>
      <c r="DS545" s="40"/>
      <c r="DT545" s="40"/>
      <c r="DU545" s="40"/>
      <c r="DV545" s="40"/>
      <c r="DW545" s="40"/>
      <c r="DX545" s="40"/>
      <c r="DY545" s="40"/>
      <c r="DZ545" s="40"/>
      <c r="EA545" s="40"/>
      <c r="EB545" s="40"/>
      <c r="EC545" s="40"/>
      <c r="ED545" s="40"/>
      <c r="EE545" s="40"/>
      <c r="EF545" s="40"/>
      <c r="EG545" s="40"/>
      <c r="EH545" s="40"/>
      <c r="EI545" s="40"/>
      <c r="EJ545" s="40"/>
      <c r="EK545" s="40"/>
      <c r="EL545" s="40"/>
      <c r="EM545" s="40"/>
      <c r="EN545" s="40"/>
      <c r="EO545" s="40"/>
      <c r="EP545" s="40"/>
      <c r="EQ545" s="40"/>
      <c r="ER545" s="40"/>
      <c r="ES545" s="40"/>
      <c r="ET545" s="40"/>
      <c r="EU545" s="40"/>
      <c r="EV545" s="40"/>
      <c r="EW545" s="40"/>
      <c r="EX545" s="40"/>
      <c r="EY545" s="40"/>
      <c r="EZ545" s="40"/>
      <c r="FA545" s="40"/>
      <c r="FB545" s="40"/>
      <c r="FC545" s="40"/>
      <c r="FD545" s="40"/>
      <c r="FE545" s="40"/>
      <c r="FF545" s="40"/>
      <c r="FG545" s="40"/>
      <c r="FH545" s="40"/>
      <c r="FI545" s="40"/>
      <c r="FJ545" s="40"/>
      <c r="FK545" s="40"/>
      <c r="FL545" s="40"/>
      <c r="FM545" s="40"/>
      <c r="FN545" s="40"/>
      <c r="FO545" s="40"/>
      <c r="FP545" s="40"/>
      <c r="FQ545" s="40"/>
      <c r="FR545" s="40"/>
      <c r="FS545" s="40"/>
      <c r="FT545" s="40"/>
      <c r="FU545" s="40"/>
      <c r="FV545" s="40"/>
      <c r="FW545" s="40"/>
      <c r="FX545" s="40"/>
      <c r="FY545" s="40"/>
      <c r="FZ545" s="40"/>
      <c r="GA545" s="40"/>
      <c r="GB545" s="40"/>
      <c r="GC545" s="40"/>
      <c r="GD545" s="40"/>
      <c r="GE545" s="40"/>
      <c r="GF545" s="40"/>
      <c r="GG545" s="40"/>
      <c r="GH545" s="40"/>
      <c r="GI545" s="40"/>
      <c r="GJ545" s="40"/>
      <c r="GK545" s="40"/>
      <c r="GL545" s="40"/>
      <c r="GM545" s="40"/>
      <c r="GN545" s="40"/>
    </row>
    <row r="546" spans="1:196">
      <c r="A546" s="430"/>
      <c r="B546" s="430"/>
      <c r="C546" s="430"/>
      <c r="D546" s="430"/>
      <c r="E546" s="430"/>
      <c r="F546" s="430"/>
      <c r="G546" s="180"/>
      <c r="H546" s="46"/>
      <c r="I546" s="53"/>
      <c r="J546" s="53"/>
      <c r="K546" s="193"/>
      <c r="L546" s="193"/>
      <c r="M546" s="193"/>
      <c r="N546" s="193"/>
      <c r="O546" s="193"/>
      <c r="P546" s="193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O546" s="40"/>
      <c r="BP546" s="40"/>
      <c r="BQ546" s="40"/>
      <c r="BR546" s="40"/>
      <c r="BS546" s="40"/>
      <c r="BT546" s="40"/>
      <c r="BU546" s="40"/>
      <c r="BV546" s="40"/>
      <c r="BW546" s="40"/>
      <c r="BX546" s="40"/>
      <c r="BY546" s="40"/>
      <c r="BZ546" s="40"/>
      <c r="CA546" s="40"/>
      <c r="CB546" s="40"/>
      <c r="CC546" s="40"/>
      <c r="CD546" s="40"/>
      <c r="CE546" s="40"/>
      <c r="CF546" s="40"/>
      <c r="CG546" s="40"/>
      <c r="CH546" s="40"/>
      <c r="CI546" s="40"/>
      <c r="CJ546" s="40"/>
      <c r="CK546" s="40"/>
      <c r="CL546" s="40"/>
      <c r="CM546" s="40"/>
      <c r="CN546" s="40"/>
      <c r="CO546" s="40"/>
      <c r="CP546" s="40"/>
      <c r="CQ546" s="40"/>
      <c r="CR546" s="40"/>
      <c r="CS546" s="40"/>
      <c r="CT546" s="40"/>
      <c r="CU546" s="40"/>
      <c r="CV546" s="40"/>
      <c r="CW546" s="40"/>
      <c r="CX546" s="40"/>
      <c r="CY546" s="40"/>
      <c r="CZ546" s="40"/>
      <c r="DA546" s="40"/>
      <c r="DB546" s="40"/>
      <c r="DC546" s="40"/>
      <c r="DD546" s="40"/>
      <c r="DE546" s="40"/>
      <c r="DF546" s="40"/>
      <c r="DG546" s="40"/>
      <c r="DH546" s="40"/>
      <c r="DI546" s="40"/>
      <c r="DJ546" s="40"/>
      <c r="DK546" s="40"/>
      <c r="DL546" s="40"/>
      <c r="DM546" s="40"/>
      <c r="DN546" s="40"/>
      <c r="DO546" s="40"/>
      <c r="DP546" s="40"/>
      <c r="DQ546" s="40"/>
      <c r="DR546" s="40"/>
      <c r="DS546" s="40"/>
      <c r="DT546" s="40"/>
      <c r="DU546" s="40"/>
      <c r="DV546" s="40"/>
      <c r="DW546" s="40"/>
      <c r="DX546" s="40"/>
      <c r="DY546" s="40"/>
      <c r="DZ546" s="40"/>
      <c r="EA546" s="40"/>
      <c r="EB546" s="40"/>
      <c r="EC546" s="40"/>
      <c r="ED546" s="40"/>
      <c r="EE546" s="40"/>
      <c r="EF546" s="40"/>
      <c r="EG546" s="40"/>
      <c r="EH546" s="40"/>
      <c r="EI546" s="40"/>
      <c r="EJ546" s="40"/>
      <c r="EK546" s="40"/>
      <c r="EL546" s="40"/>
      <c r="EM546" s="40"/>
      <c r="EN546" s="40"/>
      <c r="EO546" s="40"/>
      <c r="EP546" s="40"/>
      <c r="EQ546" s="40"/>
      <c r="ER546" s="40"/>
      <c r="ES546" s="40"/>
      <c r="ET546" s="40"/>
      <c r="EU546" s="40"/>
      <c r="EV546" s="40"/>
      <c r="EW546" s="40"/>
      <c r="EX546" s="40"/>
      <c r="EY546" s="40"/>
      <c r="EZ546" s="40"/>
      <c r="FA546" s="40"/>
      <c r="FB546" s="40"/>
      <c r="FC546" s="40"/>
      <c r="FD546" s="40"/>
      <c r="FE546" s="40"/>
      <c r="FF546" s="40"/>
      <c r="FG546" s="40"/>
      <c r="FH546" s="40"/>
      <c r="FI546" s="40"/>
      <c r="FJ546" s="40"/>
      <c r="FK546" s="40"/>
      <c r="FL546" s="40"/>
      <c r="FM546" s="40"/>
      <c r="FN546" s="40"/>
      <c r="FO546" s="40"/>
      <c r="FP546" s="40"/>
      <c r="FQ546" s="40"/>
      <c r="FR546" s="40"/>
      <c r="FS546" s="40"/>
      <c r="FT546" s="40"/>
      <c r="FU546" s="40"/>
      <c r="FV546" s="40"/>
      <c r="FW546" s="40"/>
      <c r="FX546" s="40"/>
      <c r="FY546" s="40"/>
      <c r="FZ546" s="40"/>
      <c r="GA546" s="40"/>
      <c r="GB546" s="40"/>
      <c r="GC546" s="40"/>
      <c r="GD546" s="40"/>
      <c r="GE546" s="40"/>
      <c r="GF546" s="40"/>
      <c r="GG546" s="40"/>
      <c r="GH546" s="40"/>
      <c r="GI546" s="40"/>
      <c r="GJ546" s="40"/>
      <c r="GK546" s="40"/>
      <c r="GL546" s="40"/>
      <c r="GM546" s="40"/>
      <c r="GN546" s="40"/>
    </row>
    <row r="547" spans="1:196">
      <c r="A547" s="430"/>
      <c r="B547" s="430"/>
      <c r="C547" s="430"/>
      <c r="D547" s="430"/>
      <c r="E547" s="430"/>
      <c r="F547" s="430"/>
      <c r="G547" s="180"/>
      <c r="H547" s="46"/>
      <c r="I547" s="53"/>
      <c r="J547" s="53"/>
      <c r="K547" s="193"/>
      <c r="L547" s="193"/>
      <c r="M547" s="193"/>
      <c r="N547" s="193"/>
      <c r="O547" s="193"/>
      <c r="P547" s="193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O547" s="40"/>
      <c r="BP547" s="40"/>
      <c r="BQ547" s="40"/>
      <c r="BR547" s="40"/>
      <c r="BS547" s="40"/>
      <c r="BT547" s="40"/>
      <c r="BU547" s="40"/>
      <c r="BV547" s="40"/>
      <c r="BW547" s="40"/>
      <c r="BX547" s="40"/>
      <c r="BY547" s="40"/>
      <c r="BZ547" s="40"/>
      <c r="CA547" s="40"/>
      <c r="CB547" s="40"/>
      <c r="CC547" s="40"/>
      <c r="CD547" s="40"/>
      <c r="CE547" s="40"/>
      <c r="CF547" s="40"/>
      <c r="CG547" s="40"/>
      <c r="CH547" s="40"/>
      <c r="CI547" s="40"/>
      <c r="CJ547" s="40"/>
      <c r="CK547" s="40"/>
      <c r="CL547" s="40"/>
      <c r="CM547" s="40"/>
      <c r="CN547" s="40"/>
      <c r="CO547" s="40"/>
      <c r="CP547" s="40"/>
      <c r="CQ547" s="40"/>
      <c r="CR547" s="40"/>
      <c r="CS547" s="40"/>
      <c r="CT547" s="40"/>
      <c r="CU547" s="40"/>
      <c r="CV547" s="40"/>
      <c r="CW547" s="40"/>
      <c r="CX547" s="40"/>
      <c r="CY547" s="40"/>
      <c r="CZ547" s="40"/>
      <c r="DA547" s="40"/>
      <c r="DB547" s="40"/>
      <c r="DC547" s="40"/>
      <c r="DD547" s="40"/>
      <c r="DE547" s="40"/>
      <c r="DF547" s="40"/>
      <c r="DG547" s="40"/>
      <c r="DH547" s="40"/>
      <c r="DI547" s="40"/>
      <c r="DJ547" s="40"/>
      <c r="DK547" s="40"/>
      <c r="DL547" s="40"/>
      <c r="DM547" s="40"/>
      <c r="DN547" s="40"/>
      <c r="DO547" s="40"/>
      <c r="DP547" s="40"/>
      <c r="DQ547" s="40"/>
      <c r="DR547" s="40"/>
      <c r="DS547" s="40"/>
      <c r="DT547" s="40"/>
      <c r="DU547" s="40"/>
      <c r="DV547" s="40"/>
      <c r="DW547" s="40"/>
      <c r="DX547" s="40"/>
      <c r="DY547" s="40"/>
      <c r="DZ547" s="40"/>
      <c r="EA547" s="40"/>
      <c r="EB547" s="40"/>
      <c r="EC547" s="40"/>
      <c r="ED547" s="40"/>
      <c r="EE547" s="40"/>
      <c r="EF547" s="40"/>
      <c r="EG547" s="40"/>
      <c r="EH547" s="40"/>
      <c r="EI547" s="40"/>
      <c r="EJ547" s="40"/>
      <c r="EK547" s="40"/>
      <c r="EL547" s="40"/>
      <c r="EM547" s="40"/>
      <c r="EN547" s="40"/>
      <c r="EO547" s="40"/>
      <c r="EP547" s="40"/>
      <c r="EQ547" s="40"/>
      <c r="ER547" s="40"/>
      <c r="ES547" s="40"/>
      <c r="ET547" s="40"/>
      <c r="EU547" s="40"/>
      <c r="EV547" s="40"/>
      <c r="EW547" s="40"/>
      <c r="EX547" s="40"/>
      <c r="EY547" s="40"/>
      <c r="EZ547" s="40"/>
      <c r="FA547" s="40"/>
      <c r="FB547" s="40"/>
      <c r="FC547" s="40"/>
      <c r="FD547" s="40"/>
      <c r="FE547" s="40"/>
      <c r="FF547" s="40"/>
      <c r="FG547" s="40"/>
      <c r="FH547" s="40"/>
      <c r="FI547" s="40"/>
      <c r="FJ547" s="40"/>
      <c r="FK547" s="40"/>
      <c r="FL547" s="40"/>
      <c r="FM547" s="40"/>
      <c r="FN547" s="40"/>
      <c r="FO547" s="40"/>
      <c r="FP547" s="40"/>
      <c r="FQ547" s="40"/>
      <c r="FR547" s="40"/>
      <c r="FS547" s="40"/>
      <c r="FT547" s="40"/>
      <c r="FU547" s="40"/>
      <c r="FV547" s="40"/>
      <c r="FW547" s="40"/>
      <c r="FX547" s="40"/>
      <c r="FY547" s="40"/>
      <c r="FZ547" s="40"/>
      <c r="GA547" s="40"/>
      <c r="GB547" s="40"/>
      <c r="GC547" s="40"/>
      <c r="GD547" s="40"/>
      <c r="GE547" s="40"/>
      <c r="GF547" s="40"/>
      <c r="GG547" s="40"/>
      <c r="GH547" s="40"/>
      <c r="GI547" s="40"/>
      <c r="GJ547" s="40"/>
      <c r="GK547" s="40"/>
      <c r="GL547" s="40"/>
      <c r="GM547" s="40"/>
      <c r="GN547" s="40"/>
    </row>
    <row r="548" spans="1:196">
      <c r="A548" s="430"/>
      <c r="B548" s="430"/>
      <c r="C548" s="430"/>
      <c r="D548" s="430"/>
      <c r="E548" s="430"/>
      <c r="F548" s="430"/>
      <c r="G548" s="180"/>
      <c r="H548" s="46"/>
      <c r="I548" s="53"/>
      <c r="J548" s="53"/>
      <c r="K548" s="193"/>
      <c r="L548" s="193"/>
      <c r="M548" s="193"/>
      <c r="N548" s="193"/>
      <c r="O548" s="193"/>
      <c r="P548" s="193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O548" s="40"/>
      <c r="BP548" s="40"/>
      <c r="BQ548" s="40"/>
      <c r="BR548" s="40"/>
      <c r="BS548" s="40"/>
      <c r="BT548" s="40"/>
      <c r="BU548" s="40"/>
      <c r="BV548" s="40"/>
      <c r="BW548" s="40"/>
      <c r="BX548" s="40"/>
      <c r="BY548" s="40"/>
      <c r="BZ548" s="40"/>
      <c r="CA548" s="40"/>
      <c r="CB548" s="40"/>
      <c r="CC548" s="40"/>
      <c r="CD548" s="40"/>
      <c r="CE548" s="40"/>
      <c r="CF548" s="40"/>
      <c r="CG548" s="40"/>
      <c r="CH548" s="40"/>
      <c r="CI548" s="40"/>
      <c r="CJ548" s="40"/>
      <c r="CK548" s="40"/>
      <c r="CL548" s="40"/>
      <c r="CM548" s="40"/>
      <c r="CN548" s="40"/>
      <c r="CO548" s="40"/>
      <c r="CP548" s="40"/>
      <c r="CQ548" s="40"/>
      <c r="CR548" s="40"/>
      <c r="CS548" s="40"/>
      <c r="CT548" s="40"/>
      <c r="CU548" s="40"/>
      <c r="CV548" s="40"/>
      <c r="CW548" s="40"/>
      <c r="CX548" s="40"/>
      <c r="CY548" s="40"/>
      <c r="CZ548" s="40"/>
      <c r="DA548" s="40"/>
      <c r="DB548" s="40"/>
      <c r="DC548" s="40"/>
      <c r="DD548" s="40"/>
      <c r="DE548" s="40"/>
      <c r="DF548" s="40"/>
      <c r="DG548" s="40"/>
      <c r="DH548" s="40"/>
      <c r="DI548" s="40"/>
      <c r="DJ548" s="40"/>
      <c r="DK548" s="40"/>
      <c r="DL548" s="40"/>
      <c r="DM548" s="40"/>
      <c r="DN548" s="40"/>
      <c r="DO548" s="40"/>
      <c r="DP548" s="40"/>
      <c r="DQ548" s="40"/>
      <c r="DR548" s="40"/>
      <c r="DS548" s="40"/>
      <c r="DT548" s="40"/>
      <c r="DU548" s="40"/>
      <c r="DV548" s="40"/>
      <c r="DW548" s="40"/>
      <c r="DX548" s="40"/>
      <c r="DY548" s="40"/>
      <c r="DZ548" s="40"/>
      <c r="EA548" s="40"/>
      <c r="EB548" s="40"/>
      <c r="EC548" s="40"/>
      <c r="ED548" s="40"/>
      <c r="EE548" s="40"/>
      <c r="EF548" s="40"/>
      <c r="EG548" s="40"/>
      <c r="EH548" s="40"/>
      <c r="EI548" s="40"/>
      <c r="EJ548" s="40"/>
      <c r="EK548" s="40"/>
      <c r="EL548" s="40"/>
      <c r="EM548" s="40"/>
      <c r="EN548" s="40"/>
      <c r="EO548" s="40"/>
      <c r="EP548" s="40"/>
      <c r="EQ548" s="40"/>
      <c r="ER548" s="40"/>
      <c r="ES548" s="40"/>
      <c r="ET548" s="40"/>
      <c r="EU548" s="40"/>
      <c r="EV548" s="40"/>
      <c r="EW548" s="40"/>
      <c r="EX548" s="40"/>
      <c r="EY548" s="40"/>
      <c r="EZ548" s="40"/>
      <c r="FA548" s="40"/>
      <c r="FB548" s="40"/>
      <c r="FC548" s="40"/>
      <c r="FD548" s="40"/>
      <c r="FE548" s="40"/>
      <c r="FF548" s="40"/>
      <c r="FG548" s="40"/>
      <c r="FH548" s="40"/>
      <c r="FI548" s="40"/>
      <c r="FJ548" s="40"/>
      <c r="FK548" s="40"/>
      <c r="FL548" s="40"/>
      <c r="FM548" s="40"/>
      <c r="FN548" s="40"/>
      <c r="FO548" s="40"/>
      <c r="FP548" s="40"/>
      <c r="FQ548" s="40"/>
      <c r="FR548" s="40"/>
      <c r="FS548" s="40"/>
      <c r="FT548" s="40"/>
      <c r="FU548" s="40"/>
      <c r="FV548" s="40"/>
      <c r="FW548" s="40"/>
      <c r="FX548" s="40"/>
      <c r="FY548" s="40"/>
      <c r="FZ548" s="40"/>
      <c r="GA548" s="40"/>
      <c r="GB548" s="40"/>
      <c r="GC548" s="40"/>
      <c r="GD548" s="40"/>
      <c r="GE548" s="40"/>
      <c r="GF548" s="40"/>
      <c r="GG548" s="40"/>
      <c r="GH548" s="40"/>
      <c r="GI548" s="40"/>
      <c r="GJ548" s="40"/>
      <c r="GK548" s="40"/>
      <c r="GL548" s="40"/>
      <c r="GM548" s="40"/>
      <c r="GN548" s="40"/>
    </row>
    <row r="549" spans="1:196">
      <c r="A549" s="430"/>
      <c r="B549" s="430"/>
      <c r="C549" s="430"/>
      <c r="D549" s="430"/>
      <c r="E549" s="430"/>
      <c r="F549" s="430"/>
      <c r="G549" s="180"/>
      <c r="H549" s="46"/>
      <c r="I549" s="53"/>
      <c r="J549" s="53"/>
      <c r="K549" s="193"/>
      <c r="L549" s="193"/>
      <c r="M549" s="193"/>
      <c r="N549" s="193"/>
      <c r="O549" s="193"/>
      <c r="P549" s="193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O549" s="40"/>
      <c r="BP549" s="40"/>
      <c r="BQ549" s="40"/>
      <c r="BR549" s="40"/>
      <c r="BS549" s="40"/>
      <c r="BT549" s="40"/>
      <c r="BU549" s="40"/>
      <c r="BV549" s="40"/>
      <c r="BW549" s="40"/>
      <c r="BX549" s="40"/>
      <c r="BY549" s="40"/>
      <c r="BZ549" s="40"/>
      <c r="CA549" s="40"/>
      <c r="CB549" s="40"/>
      <c r="CC549" s="40"/>
      <c r="CD549" s="40"/>
      <c r="CE549" s="40"/>
      <c r="CF549" s="40"/>
      <c r="CG549" s="40"/>
      <c r="CH549" s="40"/>
      <c r="CI549" s="40"/>
      <c r="CJ549" s="40"/>
      <c r="CK549" s="40"/>
      <c r="CL549" s="40"/>
      <c r="CM549" s="40"/>
      <c r="CN549" s="40"/>
      <c r="CO549" s="40"/>
      <c r="CP549" s="40"/>
      <c r="CQ549" s="40"/>
      <c r="CR549" s="40"/>
      <c r="CS549" s="40"/>
      <c r="CT549" s="40"/>
      <c r="CU549" s="40"/>
      <c r="CV549" s="40"/>
      <c r="CW549" s="40"/>
      <c r="CX549" s="40"/>
      <c r="CY549" s="40"/>
      <c r="CZ549" s="40"/>
      <c r="DA549" s="40"/>
      <c r="DB549" s="40"/>
      <c r="DC549" s="40"/>
      <c r="DD549" s="40"/>
      <c r="DE549" s="40"/>
      <c r="DF549" s="40"/>
      <c r="DG549" s="40"/>
      <c r="DH549" s="40"/>
      <c r="DI549" s="40"/>
      <c r="DJ549" s="40"/>
      <c r="DK549" s="40"/>
      <c r="DL549" s="40"/>
      <c r="DM549" s="40"/>
      <c r="DN549" s="40"/>
      <c r="DO549" s="40"/>
      <c r="DP549" s="40"/>
      <c r="DQ549" s="40"/>
      <c r="DR549" s="40"/>
      <c r="DS549" s="40"/>
      <c r="DT549" s="40"/>
      <c r="DU549" s="40"/>
      <c r="DV549" s="40"/>
      <c r="DW549" s="40"/>
      <c r="DX549" s="40"/>
      <c r="DY549" s="40"/>
      <c r="DZ549" s="40"/>
      <c r="EA549" s="40"/>
      <c r="EB549" s="40"/>
      <c r="EC549" s="40"/>
      <c r="ED549" s="40"/>
      <c r="EE549" s="40"/>
      <c r="EF549" s="40"/>
      <c r="EG549" s="40"/>
      <c r="EH549" s="40"/>
      <c r="EI549" s="40"/>
      <c r="EJ549" s="40"/>
      <c r="EK549" s="40"/>
      <c r="EL549" s="40"/>
      <c r="EM549" s="40"/>
      <c r="EN549" s="40"/>
      <c r="EO549" s="40"/>
      <c r="EP549" s="40"/>
      <c r="EQ549" s="40"/>
      <c r="ER549" s="40"/>
      <c r="ES549" s="40"/>
      <c r="ET549" s="40"/>
      <c r="EU549" s="40"/>
      <c r="EV549" s="40"/>
      <c r="EW549" s="40"/>
      <c r="EX549" s="40"/>
      <c r="EY549" s="40"/>
      <c r="EZ549" s="40"/>
      <c r="FA549" s="40"/>
      <c r="FB549" s="40"/>
      <c r="FC549" s="40"/>
      <c r="FD549" s="40"/>
      <c r="FE549" s="40"/>
      <c r="FF549" s="40"/>
      <c r="FG549" s="40"/>
      <c r="FH549" s="40"/>
      <c r="FI549" s="40"/>
      <c r="FJ549" s="40"/>
      <c r="FK549" s="40"/>
      <c r="FL549" s="40"/>
      <c r="FM549" s="40"/>
      <c r="FN549" s="40"/>
      <c r="FO549" s="40"/>
      <c r="FP549" s="40"/>
      <c r="FQ549" s="40"/>
      <c r="FR549" s="40"/>
      <c r="FS549" s="40"/>
      <c r="FT549" s="40"/>
      <c r="FU549" s="40"/>
      <c r="FV549" s="40"/>
      <c r="FW549" s="40"/>
      <c r="FX549" s="40"/>
      <c r="FY549" s="40"/>
      <c r="FZ549" s="40"/>
      <c r="GA549" s="40"/>
      <c r="GB549" s="40"/>
      <c r="GC549" s="40"/>
      <c r="GD549" s="40"/>
      <c r="GE549" s="40"/>
      <c r="GF549" s="40"/>
      <c r="GG549" s="40"/>
      <c r="GH549" s="40"/>
      <c r="GI549" s="40"/>
      <c r="GJ549" s="40"/>
      <c r="GK549" s="40"/>
      <c r="GL549" s="40"/>
      <c r="GM549" s="40"/>
      <c r="GN549" s="40"/>
    </row>
    <row r="550" spans="1:196">
      <c r="A550" s="430"/>
      <c r="B550" s="430"/>
      <c r="C550" s="430"/>
      <c r="D550" s="430"/>
      <c r="E550" s="430"/>
      <c r="F550" s="430"/>
      <c r="G550" s="180"/>
      <c r="H550" s="46"/>
      <c r="I550" s="53"/>
      <c r="J550" s="53"/>
      <c r="K550" s="193"/>
      <c r="L550" s="193"/>
      <c r="M550" s="193"/>
      <c r="N550" s="193"/>
      <c r="O550" s="193"/>
      <c r="P550" s="193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O550" s="40"/>
      <c r="BP550" s="40"/>
      <c r="BQ550" s="40"/>
      <c r="BR550" s="40"/>
      <c r="BS550" s="40"/>
      <c r="BT550" s="40"/>
      <c r="BU550" s="40"/>
      <c r="BV550" s="40"/>
      <c r="BW550" s="40"/>
      <c r="BX550" s="40"/>
      <c r="BY550" s="40"/>
      <c r="BZ550" s="40"/>
      <c r="CA550" s="40"/>
      <c r="CB550" s="40"/>
      <c r="CC550" s="40"/>
      <c r="CD550" s="40"/>
      <c r="CE550" s="40"/>
      <c r="CF550" s="40"/>
      <c r="CG550" s="40"/>
      <c r="CH550" s="40"/>
      <c r="CI550" s="40"/>
      <c r="CJ550" s="40"/>
      <c r="CK550" s="40"/>
      <c r="CL550" s="40"/>
      <c r="CM550" s="40"/>
      <c r="CN550" s="40"/>
      <c r="CO550" s="40"/>
      <c r="CP550" s="40"/>
      <c r="CQ550" s="40"/>
      <c r="CR550" s="40"/>
      <c r="CS550" s="40"/>
      <c r="CT550" s="40"/>
      <c r="CU550" s="40"/>
      <c r="CV550" s="40"/>
      <c r="CW550" s="40"/>
      <c r="CX550" s="40"/>
      <c r="CY550" s="40"/>
      <c r="CZ550" s="40"/>
      <c r="DA550" s="40"/>
      <c r="DB550" s="40"/>
      <c r="DC550" s="40"/>
      <c r="DD550" s="40"/>
      <c r="DE550" s="40"/>
      <c r="DF550" s="40"/>
      <c r="DG550" s="40"/>
      <c r="DH550" s="40"/>
      <c r="DI550" s="40"/>
      <c r="DJ550" s="40"/>
      <c r="DK550" s="40"/>
      <c r="DL550" s="40"/>
      <c r="DM550" s="40"/>
      <c r="DN550" s="40"/>
      <c r="DO550" s="40"/>
      <c r="DP550" s="40"/>
      <c r="DQ550" s="40"/>
      <c r="DR550" s="40"/>
      <c r="DS550" s="40"/>
      <c r="DT550" s="40"/>
      <c r="DU550" s="40"/>
      <c r="DV550" s="40"/>
      <c r="DW550" s="40"/>
      <c r="DX550" s="40"/>
      <c r="DY550" s="40"/>
      <c r="DZ550" s="40"/>
      <c r="EA550" s="40"/>
      <c r="EB550" s="40"/>
      <c r="EC550" s="40"/>
      <c r="ED550" s="40"/>
      <c r="EE550" s="40"/>
      <c r="EF550" s="40"/>
      <c r="EG550" s="40"/>
      <c r="EH550" s="40"/>
      <c r="EI550" s="40"/>
      <c r="EJ550" s="40"/>
      <c r="EK550" s="40"/>
      <c r="EL550" s="40"/>
      <c r="EM550" s="40"/>
      <c r="EN550" s="40"/>
      <c r="EO550" s="40"/>
      <c r="EP550" s="40"/>
      <c r="EQ550" s="40"/>
      <c r="ER550" s="40"/>
      <c r="ES550" s="40"/>
      <c r="ET550" s="40"/>
      <c r="EU550" s="40"/>
      <c r="EV550" s="40"/>
      <c r="EW550" s="40"/>
      <c r="EX550" s="40"/>
      <c r="EY550" s="40"/>
      <c r="EZ550" s="40"/>
      <c r="FA550" s="40"/>
      <c r="FB550" s="40"/>
      <c r="FC550" s="40"/>
      <c r="FD550" s="40"/>
      <c r="FE550" s="40"/>
      <c r="FF550" s="40"/>
      <c r="FG550" s="40"/>
      <c r="FH550" s="40"/>
      <c r="FI550" s="40"/>
      <c r="FJ550" s="40"/>
      <c r="FK550" s="40"/>
      <c r="FL550" s="40"/>
      <c r="FM550" s="40"/>
      <c r="FN550" s="40"/>
      <c r="FO550" s="40"/>
      <c r="FP550" s="40"/>
      <c r="FQ550" s="40"/>
      <c r="FR550" s="40"/>
      <c r="FS550" s="40"/>
      <c r="FT550" s="40"/>
      <c r="FU550" s="40"/>
      <c r="FV550" s="40"/>
      <c r="FW550" s="40"/>
      <c r="FX550" s="40"/>
      <c r="FY550" s="40"/>
      <c r="FZ550" s="40"/>
      <c r="GA550" s="40"/>
      <c r="GB550" s="40"/>
      <c r="GC550" s="40"/>
      <c r="GD550" s="40"/>
      <c r="GE550" s="40"/>
      <c r="GF550" s="40"/>
      <c r="GG550" s="40"/>
      <c r="GH550" s="40"/>
      <c r="GI550" s="40"/>
      <c r="GJ550" s="40"/>
      <c r="GK550" s="40"/>
      <c r="GL550" s="40"/>
      <c r="GM550" s="40"/>
      <c r="GN550" s="40"/>
    </row>
    <row r="551" spans="1:196">
      <c r="A551" s="430"/>
      <c r="B551" s="430"/>
      <c r="C551" s="430"/>
      <c r="D551" s="430"/>
      <c r="E551" s="430"/>
      <c r="F551" s="430"/>
      <c r="G551" s="180"/>
      <c r="H551" s="46"/>
      <c r="I551" s="53"/>
      <c r="J551" s="53"/>
      <c r="K551" s="193"/>
      <c r="L551" s="193"/>
      <c r="M551" s="193"/>
      <c r="N551" s="193"/>
      <c r="O551" s="193"/>
      <c r="P551" s="193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O551" s="40"/>
      <c r="BP551" s="40"/>
      <c r="BQ551" s="40"/>
      <c r="BR551" s="40"/>
      <c r="BS551" s="40"/>
      <c r="BT551" s="40"/>
      <c r="BU551" s="40"/>
      <c r="BV551" s="40"/>
      <c r="BW551" s="40"/>
      <c r="BX551" s="40"/>
      <c r="BY551" s="40"/>
      <c r="BZ551" s="40"/>
      <c r="CA551" s="40"/>
      <c r="CB551" s="40"/>
      <c r="CC551" s="40"/>
      <c r="CD551" s="40"/>
      <c r="CE551" s="40"/>
      <c r="CF551" s="40"/>
      <c r="CG551" s="40"/>
      <c r="CH551" s="40"/>
      <c r="CI551" s="40"/>
      <c r="CJ551" s="40"/>
      <c r="CK551" s="40"/>
      <c r="CL551" s="40"/>
      <c r="CM551" s="40"/>
      <c r="CN551" s="40"/>
      <c r="CO551" s="40"/>
      <c r="CP551" s="40"/>
      <c r="CQ551" s="40"/>
      <c r="CR551" s="40"/>
      <c r="CS551" s="40"/>
      <c r="CT551" s="40"/>
      <c r="CU551" s="40"/>
      <c r="CV551" s="40"/>
      <c r="CW551" s="40"/>
      <c r="CX551" s="40"/>
      <c r="CY551" s="40"/>
      <c r="CZ551" s="40"/>
      <c r="DA551" s="40"/>
      <c r="DB551" s="40"/>
      <c r="DC551" s="40"/>
      <c r="DD551" s="40"/>
      <c r="DE551" s="40"/>
      <c r="DF551" s="40"/>
      <c r="DG551" s="40"/>
      <c r="DH551" s="40"/>
      <c r="DI551" s="40"/>
      <c r="DJ551" s="40"/>
      <c r="DK551" s="40"/>
      <c r="DL551" s="40"/>
      <c r="DM551" s="40"/>
      <c r="DN551" s="40"/>
      <c r="DO551" s="40"/>
      <c r="DP551" s="40"/>
      <c r="DQ551" s="40"/>
      <c r="DR551" s="40"/>
      <c r="DS551" s="40"/>
      <c r="DT551" s="40"/>
      <c r="DU551" s="40"/>
      <c r="DV551" s="40"/>
      <c r="DW551" s="40"/>
      <c r="DX551" s="40"/>
      <c r="DY551" s="40"/>
      <c r="DZ551" s="40"/>
      <c r="EA551" s="40"/>
      <c r="EB551" s="40"/>
      <c r="EC551" s="40"/>
      <c r="ED551" s="40"/>
      <c r="EE551" s="40"/>
      <c r="EF551" s="40"/>
      <c r="EG551" s="40"/>
      <c r="EH551" s="40"/>
      <c r="EI551" s="40"/>
      <c r="EJ551" s="40"/>
      <c r="EK551" s="40"/>
      <c r="EL551" s="40"/>
      <c r="EM551" s="40"/>
      <c r="EN551" s="40"/>
      <c r="EO551" s="40"/>
      <c r="EP551" s="40"/>
      <c r="EQ551" s="40"/>
      <c r="ER551" s="40"/>
      <c r="ES551" s="40"/>
      <c r="ET551" s="40"/>
      <c r="EU551" s="40"/>
      <c r="EV551" s="40"/>
      <c r="EW551" s="40"/>
      <c r="EX551" s="40"/>
      <c r="EY551" s="40"/>
      <c r="EZ551" s="40"/>
      <c r="FA551" s="40"/>
      <c r="FB551" s="40"/>
      <c r="FC551" s="40"/>
      <c r="FD551" s="40"/>
      <c r="FE551" s="40"/>
      <c r="FF551" s="40"/>
      <c r="FG551" s="40"/>
      <c r="FH551" s="40"/>
      <c r="FI551" s="40"/>
      <c r="FJ551" s="40"/>
      <c r="FK551" s="40"/>
      <c r="FL551" s="40"/>
      <c r="FM551" s="40"/>
      <c r="FN551" s="40"/>
      <c r="FO551" s="40"/>
      <c r="FP551" s="40"/>
      <c r="FQ551" s="40"/>
      <c r="FR551" s="40"/>
      <c r="FS551" s="40"/>
      <c r="FT551" s="40"/>
      <c r="FU551" s="40"/>
      <c r="FV551" s="40"/>
      <c r="FW551" s="40"/>
      <c r="FX551" s="40"/>
      <c r="FY551" s="40"/>
      <c r="FZ551" s="40"/>
      <c r="GA551" s="40"/>
      <c r="GB551" s="40"/>
      <c r="GC551" s="40"/>
      <c r="GD551" s="40"/>
      <c r="GE551" s="40"/>
      <c r="GF551" s="40"/>
      <c r="GG551" s="40"/>
      <c r="GH551" s="40"/>
      <c r="GI551" s="40"/>
      <c r="GJ551" s="40"/>
      <c r="GK551" s="40"/>
      <c r="GL551" s="40"/>
      <c r="GM551" s="40"/>
      <c r="GN551" s="40"/>
    </row>
    <row r="552" spans="1:196">
      <c r="A552" s="430"/>
      <c r="B552" s="430"/>
      <c r="C552" s="430"/>
      <c r="D552" s="430"/>
      <c r="E552" s="430"/>
      <c r="F552" s="430"/>
      <c r="G552" s="180"/>
      <c r="H552" s="46"/>
      <c r="I552" s="53"/>
      <c r="J552" s="53"/>
      <c r="K552" s="193"/>
      <c r="L552" s="193"/>
      <c r="M552" s="193"/>
      <c r="N552" s="193"/>
      <c r="O552" s="193"/>
      <c r="P552" s="193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O552" s="40"/>
      <c r="BP552" s="40"/>
      <c r="BQ552" s="40"/>
      <c r="BR552" s="40"/>
      <c r="BS552" s="40"/>
      <c r="BT552" s="40"/>
      <c r="BU552" s="40"/>
      <c r="BV552" s="40"/>
      <c r="BW552" s="40"/>
      <c r="BX552" s="40"/>
      <c r="BY552" s="40"/>
      <c r="BZ552" s="40"/>
      <c r="CA552" s="40"/>
      <c r="CB552" s="40"/>
      <c r="CC552" s="40"/>
      <c r="CD552" s="40"/>
      <c r="CE552" s="40"/>
      <c r="CF552" s="40"/>
      <c r="CG552" s="40"/>
      <c r="CH552" s="40"/>
      <c r="CI552" s="40"/>
      <c r="CJ552" s="40"/>
      <c r="CK552" s="40"/>
      <c r="CL552" s="40"/>
      <c r="CM552" s="40"/>
      <c r="CN552" s="40"/>
      <c r="CO552" s="40"/>
      <c r="CP552" s="40"/>
      <c r="CQ552" s="40"/>
      <c r="CR552" s="40"/>
      <c r="CS552" s="40"/>
      <c r="CT552" s="40"/>
      <c r="CU552" s="40"/>
      <c r="CV552" s="40"/>
      <c r="CW552" s="40"/>
      <c r="CX552" s="40"/>
      <c r="CY552" s="40"/>
      <c r="CZ552" s="40"/>
      <c r="DA552" s="40"/>
      <c r="DB552" s="40"/>
      <c r="DC552" s="40"/>
      <c r="DD552" s="40"/>
      <c r="DE552" s="40"/>
      <c r="DF552" s="40"/>
      <c r="DG552" s="40"/>
      <c r="DH552" s="40"/>
      <c r="DI552" s="40"/>
      <c r="DJ552" s="40"/>
      <c r="DK552" s="40"/>
      <c r="DL552" s="40"/>
      <c r="DM552" s="40"/>
      <c r="DN552" s="40"/>
      <c r="DO552" s="40"/>
      <c r="DP552" s="40"/>
      <c r="DQ552" s="40"/>
      <c r="DR552" s="40"/>
      <c r="DS552" s="40"/>
      <c r="DT552" s="40"/>
      <c r="DU552" s="40"/>
      <c r="DV552" s="40"/>
      <c r="DW552" s="40"/>
      <c r="DX552" s="40"/>
      <c r="DY552" s="40"/>
      <c r="DZ552" s="40"/>
      <c r="EA552" s="40"/>
      <c r="EB552" s="40"/>
      <c r="EC552" s="40"/>
      <c r="ED552" s="40"/>
      <c r="EE552" s="40"/>
      <c r="EF552" s="40"/>
      <c r="EG552" s="40"/>
      <c r="EH552" s="40"/>
      <c r="EI552" s="40"/>
      <c r="EJ552" s="40"/>
      <c r="EK552" s="40"/>
      <c r="EL552" s="40"/>
      <c r="EM552" s="40"/>
      <c r="EN552" s="40"/>
      <c r="EO552" s="40"/>
      <c r="EP552" s="40"/>
      <c r="EQ552" s="40"/>
      <c r="ER552" s="40"/>
      <c r="ES552" s="40"/>
      <c r="ET552" s="40"/>
      <c r="EU552" s="40"/>
      <c r="EV552" s="40"/>
      <c r="EW552" s="40"/>
      <c r="EX552" s="40"/>
      <c r="EY552" s="40"/>
      <c r="EZ552" s="40"/>
      <c r="FA552" s="40"/>
      <c r="FB552" s="40"/>
      <c r="FC552" s="40"/>
      <c r="FD552" s="40"/>
      <c r="FE552" s="40"/>
      <c r="FF552" s="40"/>
      <c r="FG552" s="40"/>
      <c r="FH552" s="40"/>
      <c r="FI552" s="40"/>
      <c r="FJ552" s="40"/>
      <c r="FK552" s="40"/>
      <c r="FL552" s="40"/>
      <c r="FM552" s="40"/>
      <c r="FN552" s="40"/>
      <c r="FO552" s="40"/>
      <c r="FP552" s="40"/>
      <c r="FQ552" s="40"/>
      <c r="FR552" s="40"/>
      <c r="FS552" s="40"/>
      <c r="FT552" s="40"/>
      <c r="FU552" s="40"/>
      <c r="FV552" s="40"/>
      <c r="FW552" s="40"/>
      <c r="FX552" s="40"/>
      <c r="FY552" s="40"/>
      <c r="FZ552" s="40"/>
      <c r="GA552" s="40"/>
      <c r="GB552" s="40"/>
      <c r="GC552" s="40"/>
      <c r="GD552" s="40"/>
      <c r="GE552" s="40"/>
      <c r="GF552" s="40"/>
      <c r="GG552" s="40"/>
      <c r="GH552" s="40"/>
      <c r="GI552" s="40"/>
      <c r="GJ552" s="40"/>
      <c r="GK552" s="40"/>
      <c r="GL552" s="40"/>
      <c r="GM552" s="40"/>
      <c r="GN552" s="40"/>
    </row>
    <row r="553" spans="1:196">
      <c r="A553" s="430"/>
      <c r="B553" s="430"/>
      <c r="C553" s="430"/>
      <c r="D553" s="430"/>
      <c r="E553" s="430"/>
      <c r="F553" s="430"/>
      <c r="G553" s="180"/>
      <c r="H553" s="46"/>
      <c r="I553" s="53"/>
      <c r="J553" s="53"/>
      <c r="K553" s="193"/>
      <c r="L553" s="193"/>
      <c r="M553" s="193"/>
      <c r="N553" s="193"/>
      <c r="O553" s="193"/>
      <c r="P553" s="193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O553" s="40"/>
      <c r="BP553" s="40"/>
      <c r="BQ553" s="40"/>
      <c r="BR553" s="40"/>
      <c r="BS553" s="40"/>
      <c r="BT553" s="40"/>
      <c r="BU553" s="40"/>
      <c r="BV553" s="40"/>
      <c r="BW553" s="40"/>
      <c r="BX553" s="40"/>
      <c r="BY553" s="40"/>
      <c r="BZ553" s="40"/>
      <c r="CA553" s="40"/>
      <c r="CB553" s="40"/>
      <c r="CC553" s="40"/>
      <c r="CD553" s="40"/>
      <c r="CE553" s="40"/>
      <c r="CF553" s="40"/>
      <c r="CG553" s="40"/>
      <c r="CH553" s="40"/>
      <c r="CI553" s="40"/>
      <c r="CJ553" s="40"/>
      <c r="CK553" s="40"/>
      <c r="CL553" s="40"/>
      <c r="CM553" s="40"/>
      <c r="CN553" s="40"/>
      <c r="CO553" s="40"/>
      <c r="CP553" s="40"/>
      <c r="CQ553" s="40"/>
      <c r="CR553" s="40"/>
      <c r="CS553" s="40"/>
      <c r="CT553" s="40"/>
      <c r="CU553" s="40"/>
      <c r="CV553" s="40"/>
      <c r="CW553" s="40"/>
      <c r="CX553" s="40"/>
      <c r="CY553" s="40"/>
      <c r="CZ553" s="40"/>
      <c r="DA553" s="40"/>
      <c r="DB553" s="40"/>
      <c r="DC553" s="40"/>
      <c r="DD553" s="40"/>
      <c r="DE553" s="40"/>
      <c r="DF553" s="40"/>
      <c r="DG553" s="40"/>
      <c r="DH553" s="40"/>
      <c r="DI553" s="40"/>
      <c r="DJ553" s="40"/>
      <c r="DK553" s="40"/>
      <c r="DL553" s="40"/>
      <c r="DM553" s="40"/>
      <c r="DN553" s="40"/>
      <c r="DO553" s="40"/>
      <c r="DP553" s="40"/>
      <c r="DQ553" s="40"/>
      <c r="DR553" s="40"/>
      <c r="DS553" s="40"/>
      <c r="DT553" s="40"/>
      <c r="DU553" s="40"/>
      <c r="DV553" s="40"/>
      <c r="DW553" s="40"/>
      <c r="DX553" s="40"/>
      <c r="DY553" s="40"/>
      <c r="DZ553" s="40"/>
      <c r="EA553" s="40"/>
      <c r="EB553" s="40"/>
      <c r="EC553" s="40"/>
      <c r="ED553" s="40"/>
      <c r="EE553" s="40"/>
      <c r="EF553" s="40"/>
      <c r="EG553" s="40"/>
      <c r="EH553" s="40"/>
      <c r="EI553" s="40"/>
      <c r="EJ553" s="40"/>
      <c r="EK553" s="40"/>
      <c r="EL553" s="40"/>
      <c r="EM553" s="40"/>
      <c r="EN553" s="40"/>
      <c r="EO553" s="40"/>
      <c r="EP553" s="40"/>
      <c r="EQ553" s="40"/>
      <c r="ER553" s="40"/>
      <c r="ES553" s="40"/>
      <c r="ET553" s="40"/>
      <c r="EU553" s="40"/>
      <c r="EV553" s="40"/>
      <c r="EW553" s="40"/>
      <c r="EX553" s="40"/>
      <c r="EY553" s="40"/>
      <c r="EZ553" s="40"/>
      <c r="FA553" s="40"/>
      <c r="FB553" s="40"/>
      <c r="FC553" s="40"/>
      <c r="FD553" s="40"/>
      <c r="FE553" s="40"/>
      <c r="FF553" s="40"/>
      <c r="FG553" s="40"/>
      <c r="FH553" s="40"/>
      <c r="FI553" s="40"/>
      <c r="FJ553" s="40"/>
      <c r="FK553" s="40"/>
      <c r="FL553" s="40"/>
      <c r="FM553" s="40"/>
      <c r="FN553" s="40"/>
      <c r="FO553" s="40"/>
      <c r="FP553" s="40"/>
      <c r="FQ553" s="40"/>
      <c r="FR553" s="40"/>
      <c r="FS553" s="40"/>
      <c r="FT553" s="40"/>
      <c r="FU553" s="40"/>
      <c r="FV553" s="40"/>
      <c r="FW553" s="40"/>
      <c r="FX553" s="40"/>
      <c r="FY553" s="40"/>
      <c r="FZ553" s="40"/>
      <c r="GA553" s="40"/>
      <c r="GB553" s="40"/>
      <c r="GC553" s="40"/>
      <c r="GD553" s="40"/>
      <c r="GE553" s="40"/>
      <c r="GF553" s="40"/>
      <c r="GG553" s="40"/>
      <c r="GH553" s="40"/>
      <c r="GI553" s="40"/>
      <c r="GJ553" s="40"/>
      <c r="GK553" s="40"/>
      <c r="GL553" s="40"/>
      <c r="GM553" s="40"/>
      <c r="GN553" s="40"/>
    </row>
    <row r="554" spans="1:196">
      <c r="A554" s="430"/>
      <c r="B554" s="430"/>
      <c r="C554" s="430"/>
      <c r="D554" s="430"/>
      <c r="E554" s="430"/>
      <c r="F554" s="430"/>
      <c r="G554" s="180"/>
      <c r="H554" s="46"/>
      <c r="I554" s="53"/>
      <c r="J554" s="53"/>
      <c r="K554" s="193"/>
      <c r="L554" s="193"/>
      <c r="M554" s="193"/>
      <c r="N554" s="193"/>
      <c r="O554" s="193"/>
      <c r="P554" s="193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O554" s="40"/>
      <c r="BP554" s="40"/>
      <c r="BQ554" s="40"/>
      <c r="BR554" s="40"/>
      <c r="BS554" s="40"/>
      <c r="BT554" s="40"/>
      <c r="BU554" s="40"/>
      <c r="BV554" s="40"/>
      <c r="BW554" s="40"/>
      <c r="BX554" s="40"/>
      <c r="BY554" s="40"/>
      <c r="BZ554" s="40"/>
      <c r="CA554" s="40"/>
      <c r="CB554" s="40"/>
      <c r="CC554" s="40"/>
      <c r="CD554" s="40"/>
      <c r="CE554" s="40"/>
      <c r="CF554" s="40"/>
      <c r="CG554" s="40"/>
      <c r="CH554" s="40"/>
      <c r="CI554" s="40"/>
      <c r="CJ554" s="40"/>
      <c r="CK554" s="40"/>
      <c r="CL554" s="40"/>
      <c r="CM554" s="40"/>
      <c r="CN554" s="40"/>
      <c r="CO554" s="40"/>
      <c r="CP554" s="40"/>
      <c r="CQ554" s="40"/>
      <c r="CR554" s="40"/>
      <c r="CS554" s="40"/>
      <c r="CT554" s="40"/>
      <c r="CU554" s="40"/>
      <c r="CV554" s="40"/>
      <c r="CW554" s="40"/>
      <c r="CX554" s="40"/>
      <c r="CY554" s="40"/>
      <c r="CZ554" s="40"/>
      <c r="DA554" s="40"/>
      <c r="DB554" s="40"/>
      <c r="DC554" s="40"/>
      <c r="DD554" s="40"/>
      <c r="DE554" s="40"/>
      <c r="DF554" s="40"/>
      <c r="DG554" s="40"/>
      <c r="DH554" s="40"/>
      <c r="DI554" s="40"/>
      <c r="DJ554" s="40"/>
      <c r="DK554" s="40"/>
      <c r="DL554" s="40"/>
      <c r="DM554" s="40"/>
      <c r="DN554" s="40"/>
      <c r="DO554" s="40"/>
      <c r="DP554" s="40"/>
      <c r="DQ554" s="40"/>
      <c r="DR554" s="40"/>
      <c r="DS554" s="40"/>
      <c r="DT554" s="40"/>
      <c r="DU554" s="40"/>
      <c r="DV554" s="40"/>
      <c r="DW554" s="40"/>
      <c r="DX554" s="40"/>
      <c r="DY554" s="40"/>
      <c r="DZ554" s="40"/>
      <c r="EA554" s="40"/>
      <c r="EB554" s="40"/>
      <c r="EC554" s="40"/>
      <c r="ED554" s="40"/>
      <c r="EE554" s="40"/>
      <c r="EF554" s="40"/>
      <c r="EG554" s="40"/>
      <c r="EH554" s="40"/>
      <c r="EI554" s="40"/>
      <c r="EJ554" s="40"/>
      <c r="EK554" s="40"/>
      <c r="EL554" s="40"/>
      <c r="EM554" s="40"/>
      <c r="EN554" s="40"/>
      <c r="EO554" s="40"/>
      <c r="EP554" s="40"/>
      <c r="EQ554" s="40"/>
      <c r="ER554" s="40"/>
      <c r="ES554" s="40"/>
      <c r="ET554" s="40"/>
      <c r="EU554" s="40"/>
      <c r="EV554" s="40"/>
      <c r="EW554" s="40"/>
      <c r="EX554" s="40"/>
      <c r="EY554" s="40"/>
      <c r="EZ554" s="40"/>
      <c r="FA554" s="40"/>
      <c r="FB554" s="40"/>
      <c r="FC554" s="40"/>
      <c r="FD554" s="40"/>
      <c r="FE554" s="40"/>
      <c r="FF554" s="40"/>
      <c r="FG554" s="40"/>
      <c r="FH554" s="40"/>
      <c r="FI554" s="40"/>
      <c r="FJ554" s="40"/>
      <c r="FK554" s="40"/>
      <c r="FL554" s="40"/>
      <c r="FM554" s="40"/>
      <c r="FN554" s="40"/>
      <c r="FO554" s="40"/>
      <c r="FP554" s="40"/>
      <c r="FQ554" s="40"/>
      <c r="FR554" s="40"/>
      <c r="FS554" s="40"/>
      <c r="FT554" s="40"/>
      <c r="FU554" s="40"/>
      <c r="FV554" s="40"/>
      <c r="FW554" s="40"/>
      <c r="FX554" s="40"/>
      <c r="FY554" s="40"/>
      <c r="FZ554" s="40"/>
      <c r="GA554" s="40"/>
      <c r="GB554" s="40"/>
      <c r="GC554" s="40"/>
      <c r="GD554" s="40"/>
      <c r="GE554" s="40"/>
      <c r="GF554" s="40"/>
      <c r="GG554" s="40"/>
      <c r="GH554" s="40"/>
      <c r="GI554" s="40"/>
      <c r="GJ554" s="40"/>
      <c r="GK554" s="40"/>
      <c r="GL554" s="40"/>
      <c r="GM554" s="40"/>
      <c r="GN554" s="40"/>
    </row>
    <row r="555" spans="1:196">
      <c r="A555" s="430"/>
      <c r="B555" s="430"/>
      <c r="C555" s="430"/>
      <c r="D555" s="430"/>
      <c r="E555" s="430"/>
      <c r="F555" s="430"/>
      <c r="G555" s="180"/>
      <c r="H555" s="46"/>
      <c r="I555" s="53"/>
      <c r="J555" s="53"/>
      <c r="K555" s="193"/>
      <c r="L555" s="193"/>
      <c r="M555" s="193"/>
      <c r="N555" s="193"/>
      <c r="O555" s="193"/>
      <c r="P555" s="193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O555" s="40"/>
      <c r="BP555" s="40"/>
      <c r="BQ555" s="40"/>
      <c r="BR555" s="40"/>
      <c r="BS555" s="40"/>
      <c r="BT555" s="40"/>
      <c r="BU555" s="40"/>
      <c r="BV555" s="40"/>
      <c r="BW555" s="40"/>
      <c r="BX555" s="40"/>
      <c r="BY555" s="40"/>
      <c r="BZ555" s="40"/>
      <c r="CA555" s="40"/>
      <c r="CB555" s="40"/>
      <c r="CC555" s="40"/>
      <c r="CD555" s="40"/>
      <c r="CE555" s="40"/>
      <c r="CF555" s="40"/>
      <c r="CG555" s="40"/>
      <c r="CH555" s="40"/>
      <c r="CI555" s="40"/>
      <c r="CJ555" s="40"/>
      <c r="CK555" s="40"/>
      <c r="CL555" s="40"/>
      <c r="CM555" s="40"/>
      <c r="CN555" s="40"/>
      <c r="CO555" s="40"/>
      <c r="CP555" s="40"/>
      <c r="CQ555" s="40"/>
      <c r="CR555" s="40"/>
      <c r="CS555" s="40"/>
      <c r="CT555" s="40"/>
      <c r="CU555" s="40"/>
      <c r="CV555" s="40"/>
      <c r="CW555" s="40"/>
      <c r="CX555" s="40"/>
      <c r="CY555" s="40"/>
      <c r="CZ555" s="40"/>
      <c r="DA555" s="40"/>
      <c r="DB555" s="40"/>
      <c r="DC555" s="40"/>
      <c r="DD555" s="40"/>
      <c r="DE555" s="40"/>
      <c r="DF555" s="40"/>
      <c r="DG555" s="40"/>
      <c r="DH555" s="40"/>
      <c r="DI555" s="40"/>
      <c r="DJ555" s="40"/>
      <c r="DK555" s="40"/>
      <c r="DL555" s="40"/>
      <c r="DM555" s="40"/>
      <c r="DN555" s="40"/>
      <c r="DO555" s="40"/>
      <c r="DP555" s="40"/>
      <c r="DQ555" s="40"/>
      <c r="DR555" s="40"/>
      <c r="DS555" s="40"/>
      <c r="DT555" s="40"/>
      <c r="DU555" s="40"/>
      <c r="DV555" s="40"/>
      <c r="DW555" s="40"/>
      <c r="DX555" s="40"/>
      <c r="DY555" s="40"/>
      <c r="DZ555" s="40"/>
      <c r="EA555" s="40"/>
      <c r="EB555" s="40"/>
      <c r="EC555" s="40"/>
      <c r="ED555" s="40"/>
      <c r="EE555" s="40"/>
      <c r="EF555" s="40"/>
      <c r="EG555" s="40"/>
      <c r="EH555" s="40"/>
      <c r="EI555" s="40"/>
      <c r="EJ555" s="40"/>
      <c r="EK555" s="40"/>
      <c r="EL555" s="40"/>
      <c r="EM555" s="40"/>
      <c r="EN555" s="40"/>
      <c r="EO555" s="40"/>
      <c r="EP555" s="40"/>
      <c r="EQ555" s="40"/>
      <c r="ER555" s="40"/>
      <c r="ES555" s="40"/>
      <c r="ET555" s="40"/>
      <c r="EU555" s="40"/>
      <c r="EV555" s="40"/>
      <c r="EW555" s="40"/>
      <c r="EX555" s="40"/>
      <c r="EY555" s="40"/>
      <c r="EZ555" s="40"/>
      <c r="FA555" s="40"/>
      <c r="FB555" s="40"/>
      <c r="FC555" s="40"/>
      <c r="FD555" s="40"/>
      <c r="FE555" s="40"/>
      <c r="FF555" s="40"/>
      <c r="FG555" s="40"/>
      <c r="FH555" s="40"/>
      <c r="FI555" s="40"/>
      <c r="FJ555" s="40"/>
      <c r="FK555" s="40"/>
      <c r="FL555" s="40"/>
      <c r="FM555" s="40"/>
      <c r="FN555" s="40"/>
      <c r="FO555" s="40"/>
      <c r="FP555" s="40"/>
      <c r="FQ555" s="40"/>
      <c r="FR555" s="40"/>
      <c r="FS555" s="40"/>
      <c r="FT555" s="40"/>
      <c r="FU555" s="40"/>
      <c r="FV555" s="40"/>
      <c r="FW555" s="40"/>
      <c r="FX555" s="40"/>
      <c r="FY555" s="40"/>
      <c r="FZ555" s="40"/>
      <c r="GA555" s="40"/>
      <c r="GB555" s="40"/>
      <c r="GC555" s="40"/>
      <c r="GD555" s="40"/>
      <c r="GE555" s="40"/>
      <c r="GF555" s="40"/>
      <c r="GG555" s="40"/>
      <c r="GH555" s="40"/>
      <c r="GI555" s="40"/>
      <c r="GJ555" s="40"/>
      <c r="GK555" s="40"/>
      <c r="GL555" s="40"/>
      <c r="GM555" s="40"/>
      <c r="GN555" s="40"/>
    </row>
    <row r="556" spans="1:196">
      <c r="A556" s="430"/>
      <c r="B556" s="430"/>
      <c r="C556" s="430"/>
      <c r="D556" s="430"/>
      <c r="E556" s="430"/>
      <c r="F556" s="430"/>
      <c r="G556" s="180"/>
      <c r="H556" s="46"/>
      <c r="I556" s="53"/>
      <c r="J556" s="53"/>
      <c r="K556" s="193"/>
      <c r="L556" s="193"/>
      <c r="M556" s="193"/>
      <c r="N556" s="193"/>
      <c r="O556" s="193"/>
      <c r="P556" s="193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O556" s="40"/>
      <c r="BP556" s="40"/>
      <c r="BQ556" s="40"/>
      <c r="BR556" s="40"/>
      <c r="BS556" s="40"/>
      <c r="BT556" s="40"/>
      <c r="BU556" s="40"/>
      <c r="BV556" s="40"/>
      <c r="BW556" s="40"/>
      <c r="BX556" s="40"/>
      <c r="BY556" s="40"/>
      <c r="BZ556" s="40"/>
      <c r="CA556" s="40"/>
      <c r="CB556" s="40"/>
      <c r="CC556" s="40"/>
      <c r="CD556" s="40"/>
      <c r="CE556" s="40"/>
      <c r="CF556" s="40"/>
      <c r="CG556" s="40"/>
      <c r="CH556" s="40"/>
      <c r="CI556" s="40"/>
      <c r="CJ556" s="40"/>
      <c r="CK556" s="40"/>
      <c r="CL556" s="40"/>
      <c r="CM556" s="40"/>
      <c r="CN556" s="40"/>
      <c r="CO556" s="40"/>
      <c r="CP556" s="40"/>
      <c r="CQ556" s="40"/>
      <c r="CR556" s="40"/>
      <c r="CS556" s="40"/>
      <c r="CT556" s="40"/>
      <c r="CU556" s="40"/>
      <c r="CV556" s="40"/>
      <c r="CW556" s="40"/>
      <c r="CX556" s="40"/>
      <c r="CY556" s="40"/>
      <c r="CZ556" s="40"/>
      <c r="DA556" s="40"/>
      <c r="DB556" s="40"/>
      <c r="DC556" s="40"/>
      <c r="DD556" s="40"/>
      <c r="DE556" s="40"/>
      <c r="DF556" s="40"/>
      <c r="DG556" s="40"/>
      <c r="DH556" s="40"/>
      <c r="DI556" s="40"/>
      <c r="DJ556" s="40"/>
      <c r="DK556" s="40"/>
      <c r="DL556" s="40"/>
      <c r="DM556" s="40"/>
      <c r="DN556" s="40"/>
      <c r="DO556" s="40"/>
      <c r="DP556" s="40"/>
      <c r="DQ556" s="40"/>
      <c r="DR556" s="40"/>
      <c r="DS556" s="40"/>
      <c r="DT556" s="40"/>
      <c r="DU556" s="40"/>
      <c r="DV556" s="40"/>
      <c r="DW556" s="40"/>
      <c r="DX556" s="40"/>
      <c r="DY556" s="40"/>
      <c r="DZ556" s="40"/>
      <c r="EA556" s="40"/>
      <c r="EB556" s="40"/>
      <c r="EC556" s="40"/>
      <c r="ED556" s="40"/>
      <c r="EE556" s="40"/>
      <c r="EF556" s="40"/>
      <c r="EG556" s="40"/>
      <c r="EH556" s="40"/>
      <c r="EI556" s="40"/>
      <c r="EJ556" s="40"/>
      <c r="EK556" s="40"/>
      <c r="EL556" s="40"/>
      <c r="EM556" s="40"/>
      <c r="EN556" s="40"/>
      <c r="EO556" s="40"/>
      <c r="EP556" s="40"/>
      <c r="EQ556" s="40"/>
      <c r="ER556" s="40"/>
      <c r="ES556" s="40"/>
      <c r="ET556" s="40"/>
      <c r="EU556" s="40"/>
      <c r="EV556" s="40"/>
      <c r="EW556" s="40"/>
      <c r="EX556" s="40"/>
      <c r="EY556" s="40"/>
      <c r="EZ556" s="40"/>
      <c r="FA556" s="40"/>
      <c r="FB556" s="40"/>
      <c r="FC556" s="40"/>
      <c r="FD556" s="40"/>
      <c r="FE556" s="40"/>
      <c r="FF556" s="40"/>
      <c r="FG556" s="40"/>
      <c r="FH556" s="40"/>
      <c r="FI556" s="40"/>
      <c r="FJ556" s="40"/>
      <c r="FK556" s="40"/>
      <c r="FL556" s="40"/>
      <c r="FM556" s="40"/>
      <c r="FN556" s="40"/>
      <c r="FO556" s="40"/>
      <c r="FP556" s="40"/>
      <c r="FQ556" s="40"/>
      <c r="FR556" s="40"/>
      <c r="FS556" s="40"/>
      <c r="FT556" s="40"/>
      <c r="FU556" s="40"/>
      <c r="FV556" s="40"/>
      <c r="FW556" s="40"/>
      <c r="FX556" s="40"/>
      <c r="FY556" s="40"/>
      <c r="FZ556" s="40"/>
      <c r="GA556" s="40"/>
      <c r="GB556" s="40"/>
      <c r="GC556" s="40"/>
      <c r="GD556" s="40"/>
      <c r="GE556" s="40"/>
      <c r="GF556" s="40"/>
      <c r="GG556" s="40"/>
      <c r="GH556" s="40"/>
      <c r="GI556" s="40"/>
      <c r="GJ556" s="40"/>
      <c r="GK556" s="40"/>
      <c r="GL556" s="40"/>
      <c r="GM556" s="40"/>
      <c r="GN556" s="40"/>
    </row>
    <row r="557" spans="1:196">
      <c r="A557" s="430"/>
      <c r="B557" s="430"/>
      <c r="C557" s="430"/>
      <c r="D557" s="430"/>
      <c r="E557" s="430"/>
      <c r="F557" s="430"/>
      <c r="G557" s="180"/>
      <c r="H557" s="46"/>
      <c r="I557" s="53"/>
      <c r="J557" s="53"/>
      <c r="K557" s="193"/>
      <c r="L557" s="193"/>
      <c r="M557" s="193"/>
      <c r="N557" s="193"/>
      <c r="O557" s="193"/>
      <c r="P557" s="193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O557" s="40"/>
      <c r="BP557" s="40"/>
      <c r="BQ557" s="40"/>
      <c r="BR557" s="40"/>
      <c r="BS557" s="40"/>
      <c r="BT557" s="40"/>
      <c r="BU557" s="40"/>
      <c r="BV557" s="40"/>
      <c r="BW557" s="40"/>
      <c r="BX557" s="40"/>
      <c r="BY557" s="40"/>
      <c r="BZ557" s="40"/>
      <c r="CA557" s="40"/>
      <c r="CB557" s="40"/>
      <c r="CC557" s="40"/>
      <c r="CD557" s="40"/>
      <c r="CE557" s="40"/>
      <c r="CF557" s="40"/>
      <c r="CG557" s="40"/>
      <c r="CH557" s="40"/>
      <c r="CI557" s="40"/>
      <c r="CJ557" s="40"/>
      <c r="CK557" s="40"/>
      <c r="CL557" s="40"/>
      <c r="CM557" s="40"/>
      <c r="CN557" s="40"/>
      <c r="CO557" s="40"/>
      <c r="CP557" s="40"/>
      <c r="CQ557" s="40"/>
      <c r="CR557" s="40"/>
      <c r="CS557" s="40"/>
      <c r="CT557" s="40"/>
      <c r="CU557" s="40"/>
      <c r="CV557" s="40"/>
      <c r="CW557" s="40"/>
      <c r="CX557" s="40"/>
      <c r="CY557" s="40"/>
      <c r="CZ557" s="40"/>
      <c r="DA557" s="40"/>
      <c r="DB557" s="40"/>
      <c r="DC557" s="40"/>
      <c r="DD557" s="40"/>
      <c r="DE557" s="40"/>
      <c r="DF557" s="40"/>
      <c r="DG557" s="40"/>
      <c r="DH557" s="40"/>
      <c r="DI557" s="40"/>
      <c r="DJ557" s="40"/>
      <c r="DK557" s="40"/>
      <c r="DL557" s="40"/>
      <c r="DM557" s="40"/>
      <c r="DN557" s="40"/>
      <c r="DO557" s="40"/>
      <c r="DP557" s="40"/>
      <c r="DQ557" s="40"/>
      <c r="DR557" s="40"/>
      <c r="DS557" s="40"/>
      <c r="DT557" s="40"/>
      <c r="DU557" s="40"/>
      <c r="DV557" s="40"/>
      <c r="DW557" s="40"/>
      <c r="DX557" s="40"/>
      <c r="DY557" s="40"/>
      <c r="DZ557" s="40"/>
      <c r="EA557" s="40"/>
      <c r="EB557" s="40"/>
      <c r="EC557" s="40"/>
      <c r="ED557" s="40"/>
      <c r="EE557" s="40"/>
      <c r="EF557" s="40"/>
      <c r="EG557" s="40"/>
      <c r="EH557" s="40"/>
      <c r="EI557" s="40"/>
      <c r="EJ557" s="40"/>
      <c r="EK557" s="40"/>
      <c r="EL557" s="40"/>
      <c r="EM557" s="40"/>
      <c r="EN557" s="40"/>
      <c r="EO557" s="40"/>
      <c r="EP557" s="40"/>
      <c r="EQ557" s="40"/>
      <c r="ER557" s="40"/>
      <c r="ES557" s="40"/>
      <c r="ET557" s="40"/>
      <c r="EU557" s="40"/>
      <c r="EV557" s="40"/>
      <c r="EW557" s="40"/>
      <c r="EX557" s="40"/>
      <c r="EY557" s="40"/>
      <c r="EZ557" s="40"/>
      <c r="FA557" s="40"/>
      <c r="FB557" s="40"/>
      <c r="FC557" s="40"/>
      <c r="FD557" s="40"/>
      <c r="FE557" s="40"/>
      <c r="FF557" s="40"/>
      <c r="FG557" s="40"/>
      <c r="FH557" s="40"/>
      <c r="FI557" s="40"/>
      <c r="FJ557" s="40"/>
      <c r="FK557" s="40"/>
      <c r="FL557" s="40"/>
      <c r="FM557" s="40"/>
      <c r="FN557" s="40"/>
      <c r="FO557" s="40"/>
      <c r="FP557" s="40"/>
      <c r="FQ557" s="40"/>
      <c r="FR557" s="40"/>
      <c r="FS557" s="40"/>
      <c r="FT557" s="40"/>
      <c r="FU557" s="40"/>
      <c r="FV557" s="40"/>
      <c r="FW557" s="40"/>
      <c r="FX557" s="40"/>
      <c r="FY557" s="40"/>
      <c r="FZ557" s="40"/>
      <c r="GA557" s="40"/>
      <c r="GB557" s="40"/>
      <c r="GC557" s="40"/>
      <c r="GD557" s="40"/>
      <c r="GE557" s="40"/>
      <c r="GF557" s="40"/>
      <c r="GG557" s="40"/>
      <c r="GH557" s="40"/>
      <c r="GI557" s="40"/>
      <c r="GJ557" s="40"/>
      <c r="GK557" s="40"/>
      <c r="GL557" s="40"/>
      <c r="GM557" s="40"/>
      <c r="GN557" s="40"/>
    </row>
    <row r="558" spans="1:196">
      <c r="A558" s="430"/>
      <c r="B558" s="430"/>
      <c r="C558" s="430"/>
      <c r="D558" s="430"/>
      <c r="E558" s="430"/>
      <c r="F558" s="430"/>
      <c r="G558" s="180"/>
      <c r="H558" s="46"/>
      <c r="I558" s="53"/>
      <c r="J558" s="53"/>
      <c r="K558" s="193"/>
      <c r="L558" s="193"/>
      <c r="M558" s="193"/>
      <c r="N558" s="193"/>
      <c r="O558" s="193"/>
      <c r="P558" s="193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O558" s="40"/>
      <c r="BP558" s="40"/>
      <c r="BQ558" s="40"/>
      <c r="BR558" s="40"/>
      <c r="BS558" s="40"/>
      <c r="BT558" s="40"/>
      <c r="BU558" s="40"/>
      <c r="BV558" s="40"/>
      <c r="BW558" s="40"/>
      <c r="BX558" s="40"/>
      <c r="BY558" s="40"/>
      <c r="BZ558" s="40"/>
      <c r="CA558" s="40"/>
      <c r="CB558" s="40"/>
      <c r="CC558" s="40"/>
      <c r="CD558" s="40"/>
      <c r="CE558" s="40"/>
      <c r="CF558" s="40"/>
      <c r="CG558" s="40"/>
      <c r="CH558" s="40"/>
      <c r="CI558" s="40"/>
      <c r="CJ558" s="40"/>
      <c r="CK558" s="40"/>
      <c r="CL558" s="40"/>
      <c r="CM558" s="40"/>
      <c r="CN558" s="40"/>
      <c r="CO558" s="40"/>
      <c r="CP558" s="40"/>
      <c r="CQ558" s="40"/>
      <c r="CR558" s="40"/>
      <c r="CS558" s="40"/>
      <c r="CT558" s="40"/>
      <c r="CU558" s="40"/>
      <c r="CV558" s="40"/>
      <c r="CW558" s="40"/>
      <c r="CX558" s="40"/>
      <c r="CY558" s="40"/>
      <c r="CZ558" s="40"/>
      <c r="DA558" s="40"/>
      <c r="DB558" s="40"/>
      <c r="DC558" s="40"/>
      <c r="DD558" s="40"/>
      <c r="DE558" s="40"/>
      <c r="DF558" s="40"/>
      <c r="DG558" s="40"/>
      <c r="DH558" s="40"/>
      <c r="DI558" s="40"/>
      <c r="DJ558" s="40"/>
      <c r="DK558" s="40"/>
      <c r="DL558" s="40"/>
      <c r="DM558" s="40"/>
      <c r="DN558" s="40"/>
      <c r="DO558" s="40"/>
      <c r="DP558" s="40"/>
      <c r="DQ558" s="40"/>
      <c r="DR558" s="40"/>
      <c r="DS558" s="40"/>
      <c r="DT558" s="40"/>
      <c r="DU558" s="40"/>
      <c r="DV558" s="40"/>
      <c r="DW558" s="40"/>
      <c r="DX558" s="40"/>
      <c r="DY558" s="40"/>
      <c r="DZ558" s="40"/>
      <c r="EA558" s="40"/>
      <c r="EB558" s="40"/>
      <c r="EC558" s="40"/>
      <c r="ED558" s="40"/>
      <c r="EE558" s="40"/>
      <c r="EF558" s="40"/>
      <c r="EG558" s="40"/>
      <c r="EH558" s="40"/>
      <c r="EI558" s="40"/>
      <c r="EJ558" s="40"/>
      <c r="EK558" s="40"/>
      <c r="EL558" s="40"/>
      <c r="EM558" s="40"/>
      <c r="EN558" s="40"/>
      <c r="EO558" s="40"/>
      <c r="EP558" s="40"/>
      <c r="EQ558" s="40"/>
      <c r="ER558" s="40"/>
      <c r="ES558" s="40"/>
      <c r="ET558" s="40"/>
      <c r="EU558" s="40"/>
      <c r="EV558" s="40"/>
      <c r="EW558" s="40"/>
      <c r="EX558" s="40"/>
      <c r="EY558" s="40"/>
      <c r="EZ558" s="40"/>
      <c r="FA558" s="40"/>
      <c r="FB558" s="40"/>
      <c r="FC558" s="40"/>
      <c r="FD558" s="40"/>
      <c r="FE558" s="40"/>
      <c r="FF558" s="40"/>
      <c r="FG558" s="40"/>
      <c r="FH558" s="40"/>
      <c r="FI558" s="40"/>
      <c r="FJ558" s="40"/>
      <c r="FK558" s="40"/>
      <c r="FL558" s="40"/>
      <c r="FM558" s="40"/>
      <c r="FN558" s="40"/>
      <c r="FO558" s="40"/>
      <c r="FP558" s="40"/>
      <c r="FQ558" s="40"/>
      <c r="FR558" s="40"/>
      <c r="FS558" s="40"/>
      <c r="FT558" s="40"/>
      <c r="FU558" s="40"/>
      <c r="FV558" s="40"/>
      <c r="FW558" s="40"/>
      <c r="FX558" s="40"/>
      <c r="FY558" s="40"/>
      <c r="FZ558" s="40"/>
      <c r="GA558" s="40"/>
      <c r="GB558" s="40"/>
      <c r="GC558" s="40"/>
      <c r="GD558" s="40"/>
      <c r="GE558" s="40"/>
      <c r="GF558" s="40"/>
      <c r="GG558" s="40"/>
      <c r="GH558" s="40"/>
      <c r="GI558" s="40"/>
      <c r="GJ558" s="40"/>
      <c r="GK558" s="40"/>
      <c r="GL558" s="40"/>
      <c r="GM558" s="40"/>
      <c r="GN558" s="40"/>
    </row>
    <row r="559" spans="1:196">
      <c r="A559" s="430"/>
      <c r="B559" s="430"/>
      <c r="C559" s="430"/>
      <c r="D559" s="430"/>
      <c r="E559" s="430"/>
      <c r="F559" s="430"/>
      <c r="G559" s="180"/>
      <c r="H559" s="46"/>
      <c r="I559" s="53"/>
      <c r="J559" s="53"/>
      <c r="K559" s="193"/>
      <c r="L559" s="193"/>
      <c r="M559" s="193"/>
      <c r="N559" s="193"/>
      <c r="O559" s="193"/>
      <c r="P559" s="193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O559" s="40"/>
      <c r="BP559" s="40"/>
      <c r="BQ559" s="40"/>
      <c r="BR559" s="40"/>
      <c r="BS559" s="40"/>
      <c r="BT559" s="40"/>
      <c r="BU559" s="40"/>
      <c r="BV559" s="40"/>
      <c r="BW559" s="40"/>
      <c r="BX559" s="40"/>
      <c r="BY559" s="40"/>
      <c r="BZ559" s="40"/>
      <c r="CA559" s="40"/>
      <c r="CB559" s="40"/>
      <c r="CC559" s="40"/>
      <c r="CD559" s="40"/>
      <c r="CE559" s="40"/>
      <c r="CF559" s="40"/>
      <c r="CG559" s="40"/>
      <c r="CH559" s="40"/>
      <c r="CI559" s="40"/>
      <c r="CJ559" s="40"/>
      <c r="CK559" s="40"/>
      <c r="CL559" s="40"/>
      <c r="CM559" s="40"/>
      <c r="CN559" s="40"/>
      <c r="CO559" s="40"/>
      <c r="CP559" s="40"/>
      <c r="CQ559" s="40"/>
      <c r="CR559" s="40"/>
      <c r="CS559" s="40"/>
      <c r="CT559" s="40"/>
      <c r="CU559" s="40"/>
      <c r="CV559" s="40"/>
      <c r="CW559" s="40"/>
      <c r="CX559" s="40"/>
      <c r="CY559" s="40"/>
      <c r="CZ559" s="40"/>
      <c r="DA559" s="40"/>
      <c r="DB559" s="40"/>
      <c r="DC559" s="40"/>
      <c r="DD559" s="40"/>
      <c r="DE559" s="40"/>
      <c r="DF559" s="40"/>
      <c r="DG559" s="40"/>
      <c r="DH559" s="40"/>
      <c r="DI559" s="40"/>
      <c r="DJ559" s="40"/>
      <c r="DK559" s="40"/>
      <c r="DL559" s="40"/>
      <c r="DM559" s="40"/>
      <c r="DN559" s="40"/>
      <c r="DO559" s="40"/>
      <c r="DP559" s="40"/>
      <c r="DQ559" s="40"/>
      <c r="DR559" s="40"/>
      <c r="DS559" s="40"/>
      <c r="DT559" s="40"/>
      <c r="DU559" s="40"/>
      <c r="DV559" s="40"/>
      <c r="DW559" s="40"/>
      <c r="DX559" s="40"/>
      <c r="DY559" s="40"/>
      <c r="DZ559" s="40"/>
      <c r="EA559" s="40"/>
      <c r="EB559" s="40"/>
      <c r="EC559" s="40"/>
      <c r="ED559" s="40"/>
      <c r="EE559" s="40"/>
      <c r="EF559" s="40"/>
      <c r="EG559" s="40"/>
      <c r="EH559" s="40"/>
      <c r="EI559" s="40"/>
      <c r="EJ559" s="40"/>
      <c r="EK559" s="40"/>
      <c r="EL559" s="40"/>
      <c r="EM559" s="40"/>
      <c r="EN559" s="40"/>
      <c r="EO559" s="40"/>
      <c r="EP559" s="40"/>
      <c r="EQ559" s="40"/>
      <c r="ER559" s="40"/>
      <c r="ES559" s="40"/>
      <c r="ET559" s="40"/>
      <c r="EU559" s="40"/>
      <c r="EV559" s="40"/>
      <c r="EW559" s="40"/>
      <c r="EX559" s="40"/>
      <c r="EY559" s="40"/>
      <c r="EZ559" s="40"/>
      <c r="FA559" s="40"/>
      <c r="FB559" s="40"/>
      <c r="FC559" s="40"/>
      <c r="FD559" s="40"/>
      <c r="FE559" s="40"/>
      <c r="FF559" s="40"/>
      <c r="FG559" s="40"/>
      <c r="FH559" s="40"/>
      <c r="FI559" s="40"/>
      <c r="FJ559" s="40"/>
      <c r="FK559" s="40"/>
      <c r="FL559" s="40"/>
      <c r="FM559" s="40"/>
      <c r="FN559" s="40"/>
      <c r="FO559" s="40"/>
      <c r="FP559" s="40"/>
      <c r="FQ559" s="40"/>
      <c r="FR559" s="40"/>
      <c r="FS559" s="40"/>
      <c r="FT559" s="40"/>
      <c r="FU559" s="40"/>
      <c r="FV559" s="40"/>
      <c r="FW559" s="40"/>
      <c r="FX559" s="40"/>
      <c r="FY559" s="40"/>
      <c r="FZ559" s="40"/>
      <c r="GA559" s="40"/>
      <c r="GB559" s="40"/>
      <c r="GC559" s="40"/>
      <c r="GD559" s="40"/>
      <c r="GE559" s="40"/>
      <c r="GF559" s="40"/>
      <c r="GG559" s="40"/>
      <c r="GH559" s="40"/>
      <c r="GI559" s="40"/>
      <c r="GJ559" s="40"/>
      <c r="GK559" s="40"/>
      <c r="GL559" s="40"/>
      <c r="GM559" s="40"/>
      <c r="GN559" s="40"/>
    </row>
    <row r="560" spans="1:196">
      <c r="A560" s="430"/>
      <c r="B560" s="430"/>
      <c r="C560" s="430"/>
      <c r="D560" s="430"/>
      <c r="E560" s="430"/>
      <c r="F560" s="430"/>
      <c r="G560" s="180"/>
      <c r="H560" s="46"/>
      <c r="I560" s="53"/>
      <c r="J560" s="53"/>
      <c r="K560" s="193"/>
      <c r="L560" s="193"/>
      <c r="M560" s="193"/>
      <c r="N560" s="193"/>
      <c r="O560" s="193"/>
      <c r="P560" s="193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O560" s="40"/>
      <c r="BP560" s="40"/>
      <c r="BQ560" s="40"/>
      <c r="BR560" s="40"/>
      <c r="BS560" s="40"/>
      <c r="BT560" s="40"/>
      <c r="BU560" s="40"/>
      <c r="BV560" s="40"/>
      <c r="BW560" s="40"/>
      <c r="BX560" s="40"/>
      <c r="BY560" s="40"/>
      <c r="BZ560" s="40"/>
      <c r="CA560" s="40"/>
      <c r="CB560" s="40"/>
      <c r="CC560" s="40"/>
      <c r="CD560" s="40"/>
      <c r="CE560" s="40"/>
      <c r="CF560" s="40"/>
      <c r="CG560" s="40"/>
      <c r="CH560" s="40"/>
      <c r="CI560" s="40"/>
      <c r="CJ560" s="40"/>
      <c r="CK560" s="40"/>
      <c r="CL560" s="40"/>
      <c r="CM560" s="40"/>
      <c r="CN560" s="40"/>
      <c r="CO560" s="40"/>
      <c r="CP560" s="40"/>
      <c r="CQ560" s="40"/>
      <c r="CR560" s="40"/>
      <c r="CS560" s="40"/>
      <c r="CT560" s="40"/>
      <c r="CU560" s="40"/>
      <c r="CV560" s="40"/>
      <c r="CW560" s="40"/>
      <c r="CX560" s="40"/>
      <c r="CY560" s="40"/>
      <c r="CZ560" s="40"/>
      <c r="DA560" s="40"/>
      <c r="DB560" s="40"/>
      <c r="DC560" s="40"/>
      <c r="DD560" s="40"/>
      <c r="DE560" s="40"/>
      <c r="DF560" s="40"/>
      <c r="DG560" s="40"/>
      <c r="DH560" s="40"/>
      <c r="DI560" s="40"/>
      <c r="DJ560" s="40"/>
      <c r="DK560" s="40"/>
      <c r="DL560" s="40"/>
      <c r="DM560" s="40"/>
      <c r="DN560" s="40"/>
      <c r="DO560" s="40"/>
      <c r="DP560" s="40"/>
      <c r="DQ560" s="40"/>
      <c r="DR560" s="40"/>
      <c r="DS560" s="40"/>
      <c r="DT560" s="40"/>
      <c r="DU560" s="40"/>
      <c r="DV560" s="40"/>
      <c r="DW560" s="40"/>
      <c r="DX560" s="40"/>
      <c r="DY560" s="40"/>
      <c r="DZ560" s="40"/>
      <c r="EA560" s="40"/>
      <c r="EB560" s="40"/>
      <c r="EC560" s="40"/>
      <c r="ED560" s="40"/>
      <c r="EE560" s="40"/>
      <c r="EF560" s="40"/>
      <c r="EG560" s="40"/>
      <c r="EH560" s="40"/>
      <c r="EI560" s="40"/>
      <c r="EJ560" s="40"/>
      <c r="EK560" s="40"/>
      <c r="EL560" s="40"/>
      <c r="EM560" s="40"/>
      <c r="EN560" s="40"/>
      <c r="EO560" s="40"/>
      <c r="EP560" s="40"/>
      <c r="EQ560" s="40"/>
      <c r="ER560" s="40"/>
      <c r="ES560" s="40"/>
      <c r="ET560" s="40"/>
      <c r="EU560" s="40"/>
      <c r="EV560" s="40"/>
      <c r="EW560" s="40"/>
      <c r="EX560" s="40"/>
      <c r="EY560" s="40"/>
      <c r="EZ560" s="40"/>
      <c r="FA560" s="40"/>
      <c r="FB560" s="40"/>
      <c r="FC560" s="40"/>
      <c r="FD560" s="40"/>
      <c r="FE560" s="40"/>
      <c r="FF560" s="40"/>
      <c r="FG560" s="40"/>
      <c r="FH560" s="40"/>
      <c r="FI560" s="40"/>
      <c r="FJ560" s="40"/>
      <c r="FK560" s="40"/>
      <c r="FL560" s="40"/>
      <c r="FM560" s="40"/>
      <c r="FN560" s="40"/>
      <c r="FO560" s="40"/>
      <c r="FP560" s="40"/>
      <c r="FQ560" s="40"/>
      <c r="FR560" s="40"/>
      <c r="FS560" s="40"/>
      <c r="FT560" s="40"/>
      <c r="FU560" s="40"/>
      <c r="FV560" s="40"/>
      <c r="FW560" s="40"/>
      <c r="FX560" s="40"/>
      <c r="FY560" s="40"/>
      <c r="FZ560" s="40"/>
      <c r="GA560" s="40"/>
      <c r="GB560" s="40"/>
      <c r="GC560" s="40"/>
      <c r="GD560" s="40"/>
      <c r="GE560" s="40"/>
      <c r="GF560" s="40"/>
      <c r="GG560" s="40"/>
      <c r="GH560" s="40"/>
      <c r="GI560" s="40"/>
      <c r="GJ560" s="40"/>
      <c r="GK560" s="40"/>
      <c r="GL560" s="40"/>
      <c r="GM560" s="40"/>
      <c r="GN560" s="40"/>
    </row>
    <row r="561" spans="1:196">
      <c r="A561" s="430"/>
      <c r="B561" s="430"/>
      <c r="C561" s="430"/>
      <c r="D561" s="430"/>
      <c r="E561" s="430"/>
      <c r="F561" s="430"/>
      <c r="G561" s="180"/>
      <c r="H561" s="46"/>
      <c r="I561" s="53"/>
      <c r="J561" s="53"/>
      <c r="K561" s="193"/>
      <c r="L561" s="193"/>
      <c r="M561" s="193"/>
      <c r="N561" s="193"/>
      <c r="O561" s="193"/>
      <c r="P561" s="193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O561" s="40"/>
      <c r="BP561" s="40"/>
      <c r="BQ561" s="40"/>
      <c r="BR561" s="40"/>
      <c r="BS561" s="40"/>
      <c r="BT561" s="40"/>
      <c r="BU561" s="40"/>
      <c r="BV561" s="40"/>
      <c r="BW561" s="40"/>
      <c r="BX561" s="40"/>
      <c r="BY561" s="40"/>
      <c r="BZ561" s="40"/>
      <c r="CA561" s="40"/>
      <c r="CB561" s="40"/>
      <c r="CC561" s="40"/>
      <c r="CD561" s="40"/>
      <c r="CE561" s="40"/>
      <c r="CF561" s="40"/>
      <c r="CG561" s="40"/>
      <c r="CH561" s="40"/>
      <c r="CI561" s="40"/>
      <c r="CJ561" s="40"/>
      <c r="CK561" s="40"/>
      <c r="CL561" s="40"/>
      <c r="CM561" s="40"/>
      <c r="CN561" s="40"/>
      <c r="CO561" s="40"/>
      <c r="CP561" s="40"/>
      <c r="CQ561" s="40"/>
      <c r="CR561" s="40"/>
      <c r="CS561" s="40"/>
      <c r="CT561" s="40"/>
      <c r="CU561" s="40"/>
      <c r="CV561" s="40"/>
      <c r="CW561" s="40"/>
      <c r="CX561" s="40"/>
      <c r="CY561" s="40"/>
      <c r="CZ561" s="40"/>
      <c r="DA561" s="40"/>
      <c r="DB561" s="40"/>
      <c r="DC561" s="40"/>
      <c r="DD561" s="40"/>
      <c r="DE561" s="40"/>
      <c r="DF561" s="40"/>
      <c r="DG561" s="40"/>
      <c r="DH561" s="40"/>
      <c r="DI561" s="40"/>
      <c r="DJ561" s="40"/>
      <c r="DK561" s="40"/>
      <c r="DL561" s="40"/>
      <c r="DM561" s="40"/>
      <c r="DN561" s="40"/>
      <c r="DO561" s="40"/>
      <c r="DP561" s="40"/>
      <c r="DQ561" s="40"/>
      <c r="DR561" s="40"/>
      <c r="DS561" s="40"/>
      <c r="DT561" s="40"/>
      <c r="DU561" s="40"/>
      <c r="DV561" s="40"/>
      <c r="DW561" s="40"/>
      <c r="DX561" s="40"/>
      <c r="DY561" s="40"/>
      <c r="DZ561" s="40"/>
      <c r="EA561" s="40"/>
      <c r="EB561" s="40"/>
      <c r="EC561" s="40"/>
      <c r="ED561" s="40"/>
      <c r="EE561" s="40"/>
      <c r="EF561" s="40"/>
      <c r="EG561" s="40"/>
      <c r="EH561" s="40"/>
      <c r="EI561" s="40"/>
      <c r="EJ561" s="40"/>
      <c r="EK561" s="40"/>
      <c r="EL561" s="40"/>
      <c r="EM561" s="40"/>
      <c r="EN561" s="40"/>
      <c r="EO561" s="40"/>
      <c r="EP561" s="40"/>
      <c r="EQ561" s="40"/>
      <c r="ER561" s="40"/>
      <c r="ES561" s="40"/>
      <c r="ET561" s="40"/>
      <c r="EU561" s="40"/>
      <c r="EV561" s="40"/>
      <c r="EW561" s="40"/>
      <c r="EX561" s="40"/>
      <c r="EY561" s="40"/>
      <c r="EZ561" s="40"/>
      <c r="FA561" s="40"/>
      <c r="FB561" s="40"/>
      <c r="FC561" s="40"/>
      <c r="FD561" s="40"/>
      <c r="FE561" s="40"/>
      <c r="FF561" s="40"/>
      <c r="FG561" s="40"/>
      <c r="FH561" s="40"/>
      <c r="FI561" s="40"/>
      <c r="FJ561" s="40"/>
      <c r="FK561" s="40"/>
      <c r="FL561" s="40"/>
      <c r="FM561" s="40"/>
      <c r="FN561" s="40"/>
      <c r="FO561" s="40"/>
      <c r="FP561" s="40"/>
      <c r="FQ561" s="40"/>
      <c r="FR561" s="40"/>
      <c r="FS561" s="40"/>
      <c r="FT561" s="40"/>
      <c r="FU561" s="40"/>
      <c r="FV561" s="40"/>
      <c r="FW561" s="40"/>
      <c r="FX561" s="40"/>
      <c r="FY561" s="40"/>
      <c r="FZ561" s="40"/>
      <c r="GA561" s="40"/>
      <c r="GB561" s="40"/>
      <c r="GC561" s="40"/>
      <c r="GD561" s="40"/>
      <c r="GE561" s="40"/>
      <c r="GF561" s="40"/>
      <c r="GG561" s="40"/>
      <c r="GH561" s="40"/>
      <c r="GI561" s="40"/>
      <c r="GJ561" s="40"/>
      <c r="GK561" s="40"/>
      <c r="GL561" s="40"/>
      <c r="GM561" s="40"/>
      <c r="GN561" s="40"/>
    </row>
    <row r="562" spans="1:196">
      <c r="A562" s="430"/>
      <c r="B562" s="430"/>
      <c r="C562" s="430"/>
      <c r="D562" s="430"/>
      <c r="E562" s="430"/>
      <c r="F562" s="430"/>
      <c r="G562" s="180"/>
      <c r="H562" s="46"/>
      <c r="I562" s="53"/>
      <c r="J562" s="53"/>
      <c r="K562" s="193"/>
      <c r="L562" s="193"/>
      <c r="M562" s="193"/>
      <c r="N562" s="193"/>
      <c r="O562" s="193"/>
      <c r="P562" s="193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O562" s="40"/>
      <c r="BP562" s="40"/>
      <c r="BQ562" s="40"/>
      <c r="BR562" s="40"/>
      <c r="BS562" s="40"/>
      <c r="BT562" s="40"/>
      <c r="BU562" s="40"/>
      <c r="BV562" s="40"/>
      <c r="BW562" s="40"/>
      <c r="BX562" s="40"/>
      <c r="BY562" s="40"/>
      <c r="BZ562" s="40"/>
      <c r="CA562" s="40"/>
      <c r="CB562" s="40"/>
      <c r="CC562" s="40"/>
      <c r="CD562" s="40"/>
      <c r="CE562" s="40"/>
      <c r="CF562" s="40"/>
      <c r="CG562" s="40"/>
      <c r="CH562" s="40"/>
      <c r="CI562" s="40"/>
      <c r="CJ562" s="40"/>
      <c r="CK562" s="40"/>
      <c r="CL562" s="40"/>
      <c r="CM562" s="40"/>
      <c r="CN562" s="40"/>
      <c r="CO562" s="40"/>
      <c r="CP562" s="40"/>
      <c r="CQ562" s="40"/>
      <c r="CR562" s="40"/>
      <c r="CS562" s="40"/>
      <c r="CT562" s="40"/>
      <c r="CU562" s="40"/>
      <c r="CV562" s="40"/>
      <c r="CW562" s="40"/>
      <c r="CX562" s="40"/>
      <c r="CY562" s="40"/>
      <c r="CZ562" s="40"/>
      <c r="DA562" s="40"/>
      <c r="DB562" s="40"/>
      <c r="DC562" s="40"/>
      <c r="DD562" s="40"/>
      <c r="DE562" s="40"/>
      <c r="DF562" s="40"/>
      <c r="DG562" s="40"/>
      <c r="DH562" s="40"/>
      <c r="DI562" s="40"/>
      <c r="DJ562" s="40"/>
      <c r="DK562" s="40"/>
      <c r="DL562" s="40"/>
      <c r="DM562" s="40"/>
      <c r="DN562" s="40"/>
      <c r="DO562" s="40"/>
      <c r="DP562" s="40"/>
      <c r="DQ562" s="40"/>
      <c r="DR562" s="40"/>
      <c r="DS562" s="40"/>
      <c r="DT562" s="40"/>
      <c r="DU562" s="40"/>
      <c r="DV562" s="40"/>
      <c r="DW562" s="40"/>
      <c r="DX562" s="40"/>
      <c r="DY562" s="40"/>
      <c r="DZ562" s="40"/>
      <c r="EA562" s="40"/>
      <c r="EB562" s="40"/>
      <c r="EC562" s="40"/>
      <c r="ED562" s="40"/>
      <c r="EE562" s="40"/>
      <c r="EF562" s="40"/>
      <c r="EG562" s="40"/>
      <c r="EH562" s="40"/>
      <c r="EI562" s="40"/>
      <c r="EJ562" s="40"/>
      <c r="EK562" s="40"/>
      <c r="EL562" s="40"/>
      <c r="EM562" s="40"/>
      <c r="EN562" s="40"/>
      <c r="EO562" s="40"/>
      <c r="EP562" s="40"/>
      <c r="EQ562" s="40"/>
      <c r="ER562" s="40"/>
      <c r="ES562" s="40"/>
      <c r="ET562" s="40"/>
      <c r="EU562" s="40"/>
      <c r="EV562" s="40"/>
      <c r="EW562" s="40"/>
      <c r="EX562" s="40"/>
      <c r="EY562" s="40"/>
      <c r="EZ562" s="40"/>
      <c r="FA562" s="40"/>
      <c r="FB562" s="40"/>
      <c r="FC562" s="40"/>
      <c r="FD562" s="40"/>
      <c r="FE562" s="40"/>
      <c r="FF562" s="40"/>
      <c r="FG562" s="40"/>
      <c r="FH562" s="40"/>
      <c r="FI562" s="40"/>
      <c r="FJ562" s="40"/>
      <c r="FK562" s="40"/>
      <c r="FL562" s="40"/>
      <c r="FM562" s="40"/>
      <c r="FN562" s="40"/>
      <c r="FO562" s="40"/>
      <c r="FP562" s="40"/>
      <c r="FQ562" s="40"/>
      <c r="FR562" s="40"/>
      <c r="FS562" s="40"/>
      <c r="FT562" s="40"/>
      <c r="FU562" s="40"/>
      <c r="FV562" s="40"/>
      <c r="FW562" s="40"/>
      <c r="FX562" s="40"/>
      <c r="FY562" s="40"/>
      <c r="FZ562" s="40"/>
      <c r="GA562" s="40"/>
      <c r="GB562" s="40"/>
      <c r="GC562" s="40"/>
      <c r="GD562" s="40"/>
      <c r="GE562" s="40"/>
      <c r="GF562" s="40"/>
      <c r="GG562" s="40"/>
      <c r="GH562" s="40"/>
      <c r="GI562" s="40"/>
      <c r="GJ562" s="40"/>
      <c r="GK562" s="40"/>
      <c r="GL562" s="40"/>
      <c r="GM562" s="40"/>
      <c r="GN562" s="40"/>
    </row>
    <row r="563" spans="1:196">
      <c r="A563" s="430"/>
      <c r="B563" s="430"/>
      <c r="C563" s="430"/>
      <c r="D563" s="430"/>
      <c r="E563" s="430"/>
      <c r="F563" s="430"/>
      <c r="G563" s="180"/>
      <c r="H563" s="46"/>
      <c r="I563" s="53"/>
      <c r="J563" s="53"/>
      <c r="K563" s="193"/>
      <c r="L563" s="193"/>
      <c r="M563" s="193"/>
      <c r="N563" s="193"/>
      <c r="O563" s="193"/>
      <c r="P563" s="193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O563" s="40"/>
      <c r="BP563" s="40"/>
      <c r="BQ563" s="40"/>
      <c r="BR563" s="40"/>
      <c r="BS563" s="40"/>
      <c r="BT563" s="40"/>
      <c r="BU563" s="40"/>
      <c r="BV563" s="40"/>
      <c r="BW563" s="40"/>
      <c r="BX563" s="40"/>
      <c r="BY563" s="40"/>
      <c r="BZ563" s="40"/>
      <c r="CA563" s="40"/>
      <c r="CB563" s="40"/>
      <c r="CC563" s="40"/>
      <c r="CD563" s="40"/>
      <c r="CE563" s="40"/>
      <c r="CF563" s="40"/>
      <c r="CG563" s="40"/>
      <c r="CH563" s="40"/>
      <c r="CI563" s="40"/>
      <c r="CJ563" s="40"/>
      <c r="CK563" s="40"/>
      <c r="CL563" s="40"/>
      <c r="CM563" s="40"/>
      <c r="CN563" s="40"/>
      <c r="CO563" s="40"/>
      <c r="CP563" s="40"/>
      <c r="CQ563" s="40"/>
      <c r="CR563" s="40"/>
      <c r="CS563" s="40"/>
      <c r="CT563" s="40"/>
      <c r="CU563" s="40"/>
      <c r="CV563" s="40"/>
      <c r="CW563" s="40"/>
      <c r="CX563" s="40"/>
      <c r="CY563" s="40"/>
      <c r="CZ563" s="40"/>
      <c r="DA563" s="40"/>
      <c r="DB563" s="40"/>
      <c r="DC563" s="40"/>
      <c r="DD563" s="40"/>
      <c r="DE563" s="40"/>
      <c r="DF563" s="40"/>
      <c r="DG563" s="40"/>
      <c r="DH563" s="40"/>
      <c r="DI563" s="40"/>
      <c r="DJ563" s="40"/>
      <c r="DK563" s="40"/>
      <c r="DL563" s="40"/>
      <c r="DM563" s="40"/>
      <c r="DN563" s="40"/>
      <c r="DO563" s="40"/>
      <c r="DP563" s="40"/>
      <c r="DQ563" s="40"/>
      <c r="DR563" s="40"/>
      <c r="DS563" s="40"/>
      <c r="DT563" s="40"/>
      <c r="DU563" s="40"/>
      <c r="DV563" s="40"/>
      <c r="DW563" s="40"/>
      <c r="DX563" s="40"/>
      <c r="DY563" s="40"/>
      <c r="DZ563" s="40"/>
      <c r="EA563" s="40"/>
      <c r="EB563" s="40"/>
      <c r="EC563" s="40"/>
      <c r="ED563" s="40"/>
      <c r="EE563" s="40"/>
      <c r="EF563" s="40"/>
      <c r="EG563" s="40"/>
      <c r="EH563" s="40"/>
      <c r="EI563" s="40"/>
      <c r="EJ563" s="40"/>
      <c r="EK563" s="40"/>
      <c r="EL563" s="40"/>
      <c r="EM563" s="40"/>
      <c r="EN563" s="40"/>
      <c r="EO563" s="40"/>
      <c r="EP563" s="40"/>
      <c r="EQ563" s="40"/>
      <c r="ER563" s="40"/>
      <c r="ES563" s="40"/>
      <c r="ET563" s="40"/>
      <c r="EU563" s="40"/>
      <c r="EV563" s="40"/>
      <c r="EW563" s="40"/>
      <c r="EX563" s="40"/>
      <c r="EY563" s="40"/>
      <c r="EZ563" s="40"/>
      <c r="FA563" s="40"/>
      <c r="FB563" s="40"/>
      <c r="FC563" s="40"/>
      <c r="FD563" s="40"/>
      <c r="FE563" s="40"/>
      <c r="FF563" s="40"/>
      <c r="FG563" s="40"/>
      <c r="FH563" s="40"/>
      <c r="FI563" s="40"/>
      <c r="FJ563" s="40"/>
      <c r="FK563" s="40"/>
      <c r="FL563" s="40"/>
      <c r="FM563" s="40"/>
      <c r="FN563" s="40"/>
      <c r="FO563" s="40"/>
      <c r="FP563" s="40"/>
      <c r="FQ563" s="40"/>
      <c r="FR563" s="40"/>
      <c r="FS563" s="40"/>
      <c r="FT563" s="40"/>
      <c r="FU563" s="40"/>
      <c r="FV563" s="40"/>
      <c r="FW563" s="40"/>
      <c r="FX563" s="40"/>
      <c r="FY563" s="40"/>
      <c r="FZ563" s="40"/>
      <c r="GA563" s="40"/>
      <c r="GB563" s="40"/>
      <c r="GC563" s="40"/>
      <c r="GD563" s="40"/>
      <c r="GE563" s="40"/>
      <c r="GF563" s="40"/>
      <c r="GG563" s="40"/>
      <c r="GH563" s="40"/>
      <c r="GI563" s="40"/>
      <c r="GJ563" s="40"/>
      <c r="GK563" s="40"/>
      <c r="GL563" s="40"/>
      <c r="GM563" s="40"/>
      <c r="GN563" s="40"/>
    </row>
    <row r="564" spans="1:196">
      <c r="A564" s="430"/>
      <c r="B564" s="430"/>
      <c r="C564" s="430"/>
      <c r="D564" s="430"/>
      <c r="E564" s="430"/>
      <c r="F564" s="430"/>
      <c r="G564" s="180"/>
      <c r="H564" s="46"/>
      <c r="I564" s="53"/>
      <c r="J564" s="53"/>
      <c r="K564" s="193"/>
      <c r="L564" s="193"/>
      <c r="M564" s="193"/>
      <c r="N564" s="193"/>
      <c r="O564" s="193"/>
      <c r="P564" s="193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O564" s="40"/>
      <c r="BP564" s="40"/>
      <c r="BQ564" s="40"/>
      <c r="BR564" s="40"/>
      <c r="BS564" s="40"/>
      <c r="BT564" s="40"/>
      <c r="BU564" s="40"/>
      <c r="BV564" s="40"/>
      <c r="BW564" s="40"/>
      <c r="BX564" s="40"/>
      <c r="BY564" s="40"/>
      <c r="BZ564" s="40"/>
      <c r="CA564" s="40"/>
      <c r="CB564" s="40"/>
      <c r="CC564" s="40"/>
      <c r="CD564" s="40"/>
      <c r="CE564" s="40"/>
      <c r="CF564" s="40"/>
      <c r="CG564" s="40"/>
      <c r="CH564" s="40"/>
      <c r="CI564" s="40"/>
      <c r="CJ564" s="40"/>
      <c r="CK564" s="40"/>
      <c r="CL564" s="40"/>
      <c r="CM564" s="40"/>
      <c r="CN564" s="40"/>
      <c r="CO564" s="40"/>
      <c r="CP564" s="40"/>
      <c r="CQ564" s="40"/>
      <c r="CR564" s="40"/>
      <c r="CS564" s="40"/>
      <c r="CT564" s="40"/>
      <c r="CU564" s="40"/>
      <c r="CV564" s="40"/>
      <c r="CW564" s="40"/>
      <c r="CX564" s="40"/>
      <c r="CY564" s="40"/>
      <c r="CZ564" s="40"/>
      <c r="DA564" s="40"/>
      <c r="DB564" s="40"/>
      <c r="DC564" s="40"/>
      <c r="DD564" s="40"/>
      <c r="DE564" s="40"/>
      <c r="DF564" s="40"/>
      <c r="DG564" s="40"/>
      <c r="DH564" s="40"/>
      <c r="DI564" s="40"/>
      <c r="DJ564" s="40"/>
      <c r="DK564" s="40"/>
      <c r="DL564" s="40"/>
      <c r="DM564" s="40"/>
      <c r="DN564" s="40"/>
      <c r="DO564" s="40"/>
      <c r="DP564" s="40"/>
      <c r="DQ564" s="40"/>
      <c r="DR564" s="40"/>
      <c r="DS564" s="40"/>
      <c r="DT564" s="40"/>
      <c r="DU564" s="40"/>
      <c r="DV564" s="40"/>
      <c r="DW564" s="40"/>
      <c r="DX564" s="40"/>
      <c r="DY564" s="40"/>
      <c r="DZ564" s="40"/>
      <c r="EA564" s="40"/>
      <c r="EB564" s="40"/>
      <c r="EC564" s="40"/>
      <c r="ED564" s="40"/>
      <c r="EE564" s="40"/>
      <c r="EF564" s="40"/>
      <c r="EG564" s="40"/>
      <c r="EH564" s="40"/>
      <c r="EI564" s="40"/>
      <c r="EJ564" s="40"/>
      <c r="EK564" s="40"/>
      <c r="EL564" s="40"/>
      <c r="EM564" s="40"/>
      <c r="EN564" s="40"/>
      <c r="EO564" s="40"/>
      <c r="EP564" s="40"/>
      <c r="EQ564" s="40"/>
      <c r="ER564" s="40"/>
      <c r="ES564" s="40"/>
      <c r="ET564" s="40"/>
      <c r="EU564" s="40"/>
      <c r="EV564" s="40"/>
      <c r="EW564" s="40"/>
      <c r="EX564" s="40"/>
      <c r="EY564" s="40"/>
      <c r="EZ564" s="40"/>
      <c r="FA564" s="40"/>
      <c r="FB564" s="40"/>
      <c r="FC564" s="40"/>
      <c r="FD564" s="40"/>
      <c r="FE564" s="40"/>
      <c r="FF564" s="40"/>
      <c r="FG564" s="40"/>
      <c r="FH564" s="40"/>
      <c r="FI564" s="40"/>
      <c r="FJ564" s="40"/>
      <c r="FK564" s="40"/>
      <c r="FL564" s="40"/>
      <c r="FM564" s="40"/>
      <c r="FN564" s="40"/>
      <c r="FO564" s="40"/>
      <c r="FP564" s="40"/>
      <c r="FQ564" s="40"/>
      <c r="FR564" s="40"/>
      <c r="FS564" s="40"/>
      <c r="FT564" s="40"/>
      <c r="FU564" s="40"/>
      <c r="FV564" s="40"/>
      <c r="FW564" s="40"/>
      <c r="FX564" s="40"/>
      <c r="FY564" s="40"/>
      <c r="FZ564" s="40"/>
      <c r="GA564" s="40"/>
      <c r="GB564" s="40"/>
      <c r="GC564" s="40"/>
      <c r="GD564" s="40"/>
      <c r="GE564" s="40"/>
      <c r="GF564" s="40"/>
      <c r="GG564" s="40"/>
      <c r="GH564" s="40"/>
      <c r="GI564" s="40"/>
      <c r="GJ564" s="40"/>
      <c r="GK564" s="40"/>
      <c r="GL564" s="40"/>
      <c r="GM564" s="40"/>
      <c r="GN564" s="40"/>
    </row>
    <row r="565" spans="1:196">
      <c r="A565" s="430"/>
      <c r="B565" s="430"/>
      <c r="C565" s="430"/>
      <c r="D565" s="430"/>
      <c r="E565" s="430"/>
      <c r="F565" s="430"/>
      <c r="G565" s="180"/>
      <c r="H565" s="46"/>
      <c r="I565" s="53"/>
      <c r="J565" s="53"/>
      <c r="K565" s="193"/>
      <c r="L565" s="193"/>
      <c r="M565" s="193"/>
      <c r="N565" s="193"/>
      <c r="O565" s="193"/>
      <c r="P565" s="193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O565" s="40"/>
      <c r="BP565" s="40"/>
      <c r="BQ565" s="40"/>
      <c r="BR565" s="40"/>
      <c r="BS565" s="40"/>
      <c r="BT565" s="40"/>
      <c r="BU565" s="40"/>
      <c r="BV565" s="40"/>
      <c r="BW565" s="40"/>
      <c r="BX565" s="40"/>
      <c r="BY565" s="40"/>
      <c r="BZ565" s="40"/>
      <c r="CA565" s="40"/>
      <c r="CB565" s="40"/>
      <c r="CC565" s="40"/>
      <c r="CD565" s="40"/>
      <c r="CE565" s="40"/>
      <c r="CF565" s="40"/>
      <c r="CG565" s="40"/>
      <c r="CH565" s="40"/>
      <c r="CI565" s="40"/>
      <c r="CJ565" s="40"/>
      <c r="CK565" s="40"/>
      <c r="CL565" s="40"/>
      <c r="CM565" s="40"/>
      <c r="CN565" s="40"/>
      <c r="CO565" s="40"/>
      <c r="CP565" s="40"/>
      <c r="CQ565" s="40"/>
      <c r="CR565" s="40"/>
      <c r="CS565" s="40"/>
      <c r="CT565" s="40"/>
      <c r="CU565" s="40"/>
      <c r="CV565" s="40"/>
      <c r="CW565" s="40"/>
      <c r="CX565" s="40"/>
      <c r="CY565" s="40"/>
      <c r="CZ565" s="40"/>
      <c r="DA565" s="40"/>
      <c r="DB565" s="40"/>
      <c r="DC565" s="40"/>
      <c r="DD565" s="40"/>
      <c r="DE565" s="40"/>
      <c r="DF565" s="40"/>
      <c r="DG565" s="40"/>
      <c r="DH565" s="40"/>
      <c r="DI565" s="40"/>
      <c r="DJ565" s="40"/>
      <c r="DK565" s="40"/>
      <c r="DL565" s="40"/>
      <c r="DM565" s="40"/>
      <c r="DN565" s="40"/>
      <c r="DO565" s="40"/>
      <c r="DP565" s="40"/>
      <c r="DQ565" s="40"/>
      <c r="DR565" s="40"/>
      <c r="DS565" s="40"/>
      <c r="DT565" s="40"/>
      <c r="DU565" s="40"/>
      <c r="DV565" s="40"/>
      <c r="DW565" s="40"/>
      <c r="DX565" s="40"/>
      <c r="DY565" s="40"/>
      <c r="DZ565" s="40"/>
      <c r="EA565" s="40"/>
      <c r="EB565" s="40"/>
      <c r="EC565" s="40"/>
      <c r="ED565" s="40"/>
      <c r="EE565" s="40"/>
      <c r="EF565" s="40"/>
      <c r="EG565" s="40"/>
      <c r="EH565" s="40"/>
      <c r="EI565" s="40"/>
      <c r="EJ565" s="40"/>
      <c r="EK565" s="40"/>
      <c r="EL565" s="40"/>
      <c r="EM565" s="40"/>
      <c r="EN565" s="40"/>
      <c r="EO565" s="40"/>
      <c r="EP565" s="40"/>
      <c r="EQ565" s="40"/>
      <c r="ER565" s="40"/>
      <c r="ES565" s="40"/>
      <c r="ET565" s="40"/>
      <c r="EU565" s="40"/>
      <c r="EV565" s="40"/>
      <c r="EW565" s="40"/>
      <c r="EX565" s="40"/>
      <c r="EY565" s="40"/>
      <c r="EZ565" s="40"/>
      <c r="FA565" s="40"/>
      <c r="FB565" s="40"/>
      <c r="FC565" s="40"/>
      <c r="FD565" s="40"/>
      <c r="FE565" s="40"/>
      <c r="FF565" s="40"/>
      <c r="FG565" s="40"/>
      <c r="FH565" s="40"/>
      <c r="FI565" s="40"/>
      <c r="FJ565" s="40"/>
      <c r="FK565" s="40"/>
      <c r="FL565" s="40"/>
      <c r="FM565" s="40"/>
      <c r="FN565" s="40"/>
      <c r="FO565" s="40"/>
      <c r="FP565" s="40"/>
      <c r="FQ565" s="40"/>
      <c r="FR565" s="40"/>
      <c r="FS565" s="40"/>
      <c r="FT565" s="40"/>
      <c r="FU565" s="40"/>
      <c r="FV565" s="40"/>
      <c r="FW565" s="40"/>
      <c r="FX565" s="40"/>
      <c r="FY565" s="40"/>
      <c r="FZ565" s="40"/>
      <c r="GA565" s="40"/>
      <c r="GB565" s="40"/>
      <c r="GC565" s="40"/>
      <c r="GD565" s="40"/>
      <c r="GE565" s="40"/>
      <c r="GF565" s="40"/>
      <c r="GG565" s="40"/>
      <c r="GH565" s="40"/>
      <c r="GI565" s="40"/>
      <c r="GJ565" s="40"/>
      <c r="GK565" s="40"/>
      <c r="GL565" s="40"/>
      <c r="GM565" s="40"/>
      <c r="GN565" s="40"/>
    </row>
    <row r="566" spans="1:196">
      <c r="A566" s="430"/>
      <c r="B566" s="430"/>
      <c r="C566" s="430"/>
      <c r="D566" s="430"/>
      <c r="E566" s="430"/>
      <c r="F566" s="430"/>
      <c r="G566" s="180"/>
      <c r="H566" s="46"/>
      <c r="I566" s="53"/>
      <c r="J566" s="53"/>
      <c r="K566" s="193"/>
      <c r="L566" s="193"/>
      <c r="M566" s="193"/>
      <c r="N566" s="193"/>
      <c r="O566" s="193"/>
      <c r="P566" s="193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O566" s="40"/>
      <c r="BP566" s="40"/>
      <c r="BQ566" s="40"/>
      <c r="BR566" s="40"/>
      <c r="BS566" s="40"/>
      <c r="BT566" s="40"/>
      <c r="BU566" s="40"/>
      <c r="BV566" s="40"/>
      <c r="BW566" s="40"/>
      <c r="BX566" s="40"/>
      <c r="BY566" s="40"/>
      <c r="BZ566" s="40"/>
      <c r="CA566" s="40"/>
      <c r="CB566" s="40"/>
      <c r="CC566" s="40"/>
      <c r="CD566" s="40"/>
      <c r="CE566" s="40"/>
      <c r="CF566" s="40"/>
      <c r="CG566" s="40"/>
      <c r="CH566" s="40"/>
      <c r="CI566" s="40"/>
      <c r="CJ566" s="40"/>
      <c r="CK566" s="40"/>
      <c r="CL566" s="40"/>
      <c r="CM566" s="40"/>
      <c r="CN566" s="40"/>
      <c r="CO566" s="40"/>
      <c r="CP566" s="40"/>
      <c r="CQ566" s="40"/>
      <c r="CR566" s="40"/>
      <c r="CS566" s="40"/>
      <c r="CT566" s="40"/>
      <c r="CU566" s="40"/>
      <c r="CV566" s="40"/>
      <c r="CW566" s="40"/>
      <c r="CX566" s="40"/>
      <c r="CY566" s="40"/>
      <c r="CZ566" s="40"/>
      <c r="DA566" s="40"/>
      <c r="DB566" s="40"/>
      <c r="DC566" s="40"/>
      <c r="DD566" s="40"/>
      <c r="DE566" s="40"/>
      <c r="DF566" s="40"/>
      <c r="DG566" s="40"/>
      <c r="DH566" s="40"/>
      <c r="DI566" s="40"/>
      <c r="DJ566" s="40"/>
      <c r="DK566" s="40"/>
      <c r="DL566" s="40"/>
      <c r="DM566" s="40"/>
      <c r="DN566" s="40"/>
      <c r="DO566" s="40"/>
      <c r="DP566" s="40"/>
      <c r="DQ566" s="40"/>
      <c r="DR566" s="40"/>
      <c r="DS566" s="40"/>
      <c r="DT566" s="40"/>
      <c r="DU566" s="40"/>
      <c r="DV566" s="40"/>
      <c r="DW566" s="40"/>
      <c r="DX566" s="40"/>
      <c r="DY566" s="40"/>
      <c r="DZ566" s="40"/>
      <c r="EA566" s="40"/>
      <c r="EB566" s="40"/>
      <c r="EC566" s="40"/>
      <c r="ED566" s="40"/>
      <c r="EE566" s="40"/>
      <c r="EF566" s="40"/>
      <c r="EG566" s="40"/>
      <c r="EH566" s="40"/>
      <c r="EI566" s="40"/>
      <c r="EJ566" s="40"/>
      <c r="EK566" s="40"/>
      <c r="EL566" s="40"/>
      <c r="EM566" s="40"/>
      <c r="EN566" s="40"/>
      <c r="EO566" s="40"/>
      <c r="EP566" s="40"/>
      <c r="EQ566" s="40"/>
      <c r="ER566" s="40"/>
      <c r="ES566" s="40"/>
      <c r="ET566" s="40"/>
      <c r="EU566" s="40"/>
      <c r="EV566" s="40"/>
      <c r="EW566" s="40"/>
      <c r="EX566" s="40"/>
      <c r="EY566" s="40"/>
      <c r="EZ566" s="40"/>
      <c r="FA566" s="40"/>
      <c r="FB566" s="40"/>
      <c r="FC566" s="40"/>
      <c r="FD566" s="40"/>
      <c r="FE566" s="40"/>
      <c r="FF566" s="40"/>
      <c r="FG566" s="40"/>
      <c r="FH566" s="40"/>
      <c r="FI566" s="40"/>
      <c r="FJ566" s="40"/>
      <c r="FK566" s="40"/>
      <c r="FL566" s="40"/>
      <c r="FM566" s="40"/>
      <c r="FN566" s="40"/>
      <c r="FO566" s="40"/>
      <c r="FP566" s="40"/>
      <c r="FQ566" s="40"/>
      <c r="FR566" s="40"/>
      <c r="FS566" s="40"/>
      <c r="FT566" s="40"/>
      <c r="FU566" s="40"/>
      <c r="FV566" s="40"/>
      <c r="FW566" s="40"/>
      <c r="FX566" s="40"/>
      <c r="FY566" s="40"/>
      <c r="FZ566" s="40"/>
      <c r="GA566" s="40"/>
      <c r="GB566" s="40"/>
      <c r="GC566" s="40"/>
      <c r="GD566" s="40"/>
      <c r="GE566" s="40"/>
      <c r="GF566" s="40"/>
      <c r="GG566" s="40"/>
      <c r="GH566" s="40"/>
      <c r="GI566" s="40"/>
      <c r="GJ566" s="40"/>
      <c r="GK566" s="40"/>
      <c r="GL566" s="40"/>
      <c r="GM566" s="40"/>
      <c r="GN566" s="40"/>
    </row>
    <row r="567" spans="1:196">
      <c r="A567" s="430"/>
      <c r="B567" s="430"/>
      <c r="C567" s="430"/>
      <c r="D567" s="430"/>
      <c r="E567" s="430"/>
      <c r="F567" s="430"/>
      <c r="G567" s="180"/>
      <c r="H567" s="46"/>
      <c r="I567" s="53"/>
      <c r="J567" s="53"/>
      <c r="K567" s="193"/>
      <c r="L567" s="193"/>
      <c r="M567" s="193"/>
      <c r="N567" s="193"/>
      <c r="O567" s="193"/>
      <c r="P567" s="193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O567" s="40"/>
      <c r="BP567" s="40"/>
      <c r="BQ567" s="40"/>
      <c r="BR567" s="40"/>
      <c r="BS567" s="40"/>
      <c r="BT567" s="40"/>
      <c r="BU567" s="40"/>
      <c r="BV567" s="40"/>
      <c r="BW567" s="40"/>
      <c r="BX567" s="40"/>
      <c r="BY567" s="40"/>
      <c r="BZ567" s="40"/>
      <c r="CA567" s="40"/>
      <c r="CB567" s="40"/>
      <c r="CC567" s="40"/>
      <c r="CD567" s="40"/>
      <c r="CE567" s="40"/>
      <c r="CF567" s="40"/>
      <c r="CG567" s="40"/>
      <c r="CH567" s="40"/>
      <c r="CI567" s="40"/>
      <c r="CJ567" s="40"/>
      <c r="CK567" s="40"/>
      <c r="CL567" s="40"/>
      <c r="CM567" s="40"/>
      <c r="CN567" s="40"/>
      <c r="CO567" s="40"/>
      <c r="CP567" s="40"/>
      <c r="CQ567" s="40"/>
      <c r="CR567" s="40"/>
      <c r="CS567" s="40"/>
      <c r="CT567" s="40"/>
      <c r="CU567" s="40"/>
      <c r="CV567" s="40"/>
      <c r="CW567" s="40"/>
      <c r="CX567" s="40"/>
      <c r="CY567" s="40"/>
      <c r="CZ567" s="40"/>
      <c r="DA567" s="40"/>
      <c r="DB567" s="40"/>
      <c r="DC567" s="40"/>
      <c r="DD567" s="40"/>
      <c r="DE567" s="40"/>
      <c r="DF567" s="40"/>
      <c r="DG567" s="40"/>
      <c r="DH567" s="40"/>
      <c r="DI567" s="40"/>
      <c r="DJ567" s="40"/>
      <c r="DK567" s="40"/>
      <c r="DL567" s="40"/>
      <c r="DM567" s="40"/>
      <c r="DN567" s="40"/>
      <c r="DO567" s="40"/>
      <c r="DP567" s="40"/>
      <c r="DQ567" s="40"/>
      <c r="DR567" s="40"/>
      <c r="DS567" s="40"/>
      <c r="DT567" s="40"/>
      <c r="DU567" s="40"/>
      <c r="DV567" s="40"/>
      <c r="DW567" s="40"/>
      <c r="DX567" s="40"/>
      <c r="DY567" s="40"/>
      <c r="DZ567" s="40"/>
      <c r="EA567" s="40"/>
      <c r="EB567" s="40"/>
      <c r="EC567" s="40"/>
      <c r="ED567" s="40"/>
      <c r="EE567" s="40"/>
      <c r="EF567" s="40"/>
      <c r="EG567" s="40"/>
      <c r="EH567" s="40"/>
      <c r="EI567" s="40"/>
      <c r="EJ567" s="40"/>
      <c r="EK567" s="40"/>
      <c r="EL567" s="40"/>
      <c r="EM567" s="40"/>
      <c r="EN567" s="40"/>
      <c r="EO567" s="40"/>
      <c r="EP567" s="40"/>
      <c r="EQ567" s="40"/>
      <c r="ER567" s="40"/>
      <c r="ES567" s="40"/>
      <c r="ET567" s="40"/>
      <c r="EU567" s="40"/>
      <c r="EV567" s="40"/>
      <c r="EW567" s="40"/>
      <c r="EX567" s="40"/>
      <c r="EY567" s="40"/>
      <c r="EZ567" s="40"/>
      <c r="FA567" s="40"/>
      <c r="FB567" s="40"/>
      <c r="FC567" s="40"/>
      <c r="FD567" s="40"/>
      <c r="FE567" s="40"/>
      <c r="FF567" s="40"/>
      <c r="FG567" s="40"/>
      <c r="FH567" s="40"/>
      <c r="FI567" s="40"/>
      <c r="FJ567" s="40"/>
      <c r="FK567" s="40"/>
      <c r="FL567" s="40"/>
      <c r="FM567" s="40"/>
      <c r="FN567" s="40"/>
      <c r="FO567" s="40"/>
      <c r="FP567" s="40"/>
      <c r="FQ567" s="40"/>
      <c r="FR567" s="40"/>
      <c r="FS567" s="40"/>
      <c r="FT567" s="40"/>
      <c r="FU567" s="40"/>
      <c r="FV567" s="40"/>
      <c r="FW567" s="40"/>
      <c r="FX567" s="40"/>
      <c r="FY567" s="40"/>
      <c r="FZ567" s="40"/>
      <c r="GA567" s="40"/>
      <c r="GB567" s="40"/>
      <c r="GC567" s="40"/>
      <c r="GD567" s="40"/>
      <c r="GE567" s="40"/>
      <c r="GF567" s="40"/>
      <c r="GG567" s="40"/>
      <c r="GH567" s="40"/>
      <c r="GI567" s="40"/>
      <c r="GJ567" s="40"/>
      <c r="GK567" s="40"/>
      <c r="GL567" s="40"/>
      <c r="GM567" s="40"/>
      <c r="GN567" s="40"/>
    </row>
    <row r="568" spans="1:196">
      <c r="A568" s="430"/>
      <c r="B568" s="430"/>
      <c r="C568" s="430"/>
      <c r="D568" s="430"/>
      <c r="E568" s="430"/>
      <c r="F568" s="430"/>
      <c r="G568" s="180"/>
      <c r="H568" s="46"/>
      <c r="I568" s="53"/>
      <c r="J568" s="53"/>
      <c r="K568" s="193"/>
      <c r="L568" s="193"/>
      <c r="M568" s="193"/>
      <c r="N568" s="193"/>
      <c r="O568" s="193"/>
      <c r="P568" s="193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O568" s="40"/>
      <c r="BP568" s="40"/>
      <c r="BQ568" s="40"/>
      <c r="BR568" s="40"/>
      <c r="BS568" s="40"/>
      <c r="BT568" s="40"/>
      <c r="BU568" s="40"/>
      <c r="BV568" s="40"/>
      <c r="BW568" s="40"/>
      <c r="BX568" s="40"/>
      <c r="BY568" s="40"/>
      <c r="BZ568" s="40"/>
      <c r="CA568" s="40"/>
      <c r="CB568" s="40"/>
      <c r="CC568" s="40"/>
      <c r="CD568" s="40"/>
      <c r="CE568" s="40"/>
      <c r="CF568" s="40"/>
      <c r="CG568" s="40"/>
      <c r="CH568" s="40"/>
      <c r="CI568" s="40"/>
      <c r="CJ568" s="40"/>
      <c r="CK568" s="40"/>
      <c r="CL568" s="40"/>
      <c r="CM568" s="40"/>
      <c r="CN568" s="40"/>
      <c r="CO568" s="40"/>
      <c r="CP568" s="40"/>
      <c r="CQ568" s="40"/>
      <c r="CR568" s="40"/>
      <c r="CS568" s="40"/>
      <c r="CT568" s="40"/>
      <c r="CU568" s="40"/>
      <c r="CV568" s="40"/>
      <c r="CW568" s="40"/>
      <c r="CX568" s="40"/>
      <c r="CY568" s="40"/>
      <c r="CZ568" s="40"/>
      <c r="DA568" s="40"/>
      <c r="DB568" s="40"/>
      <c r="DC568" s="40"/>
      <c r="DD568" s="40"/>
      <c r="DE568" s="40"/>
      <c r="DF568" s="40"/>
      <c r="DG568" s="40"/>
      <c r="DH568" s="40"/>
      <c r="DI568" s="40"/>
      <c r="DJ568" s="40"/>
      <c r="DK568" s="40"/>
      <c r="DL568" s="40"/>
      <c r="DM568" s="40"/>
      <c r="DN568" s="40"/>
      <c r="DO568" s="40"/>
      <c r="DP568" s="40"/>
      <c r="DQ568" s="40"/>
      <c r="DR568" s="40"/>
      <c r="DS568" s="40"/>
      <c r="DT568" s="40"/>
      <c r="DU568" s="40"/>
      <c r="DV568" s="40"/>
      <c r="DW568" s="40"/>
      <c r="DX568" s="40"/>
      <c r="DY568" s="40"/>
      <c r="DZ568" s="40"/>
      <c r="EA568" s="40"/>
      <c r="EB568" s="40"/>
      <c r="EC568" s="40"/>
      <c r="ED568" s="40"/>
      <c r="EE568" s="40"/>
      <c r="EF568" s="40"/>
      <c r="EG568" s="40"/>
      <c r="EH568" s="40"/>
      <c r="EI568" s="40"/>
      <c r="EJ568" s="40"/>
      <c r="EK568" s="40"/>
      <c r="EL568" s="40"/>
      <c r="EM568" s="40"/>
      <c r="EN568" s="40"/>
      <c r="EO568" s="40"/>
      <c r="EP568" s="40"/>
      <c r="EQ568" s="40"/>
      <c r="ER568" s="40"/>
      <c r="ES568" s="40"/>
      <c r="ET568" s="40"/>
      <c r="EU568" s="40"/>
      <c r="EV568" s="40"/>
      <c r="EW568" s="40"/>
      <c r="EX568" s="40"/>
      <c r="EY568" s="40"/>
      <c r="EZ568" s="40"/>
      <c r="FA568" s="40"/>
      <c r="FB568" s="40"/>
      <c r="FC568" s="40"/>
      <c r="FD568" s="40"/>
      <c r="FE568" s="40"/>
      <c r="FF568" s="40"/>
      <c r="FG568" s="40"/>
      <c r="FH568" s="40"/>
      <c r="FI568" s="40"/>
      <c r="FJ568" s="40"/>
      <c r="FK568" s="40"/>
      <c r="FL568" s="40"/>
      <c r="FM568" s="40"/>
      <c r="FN568" s="40"/>
      <c r="FO568" s="40"/>
      <c r="FP568" s="40"/>
      <c r="FQ568" s="40"/>
      <c r="FR568" s="40"/>
      <c r="FS568" s="40"/>
      <c r="FT568" s="40"/>
      <c r="FU568" s="40"/>
      <c r="FV568" s="40"/>
      <c r="FW568" s="40"/>
      <c r="FX568" s="40"/>
      <c r="FY568" s="40"/>
      <c r="FZ568" s="40"/>
      <c r="GA568" s="40"/>
      <c r="GB568" s="40"/>
      <c r="GC568" s="40"/>
      <c r="GD568" s="40"/>
      <c r="GE568" s="40"/>
      <c r="GF568" s="40"/>
      <c r="GG568" s="40"/>
      <c r="GH568" s="40"/>
      <c r="GI568" s="40"/>
      <c r="GJ568" s="40"/>
      <c r="GK568" s="40"/>
      <c r="GL568" s="40"/>
      <c r="GM568" s="40"/>
      <c r="GN568" s="40"/>
    </row>
    <row r="569" spans="1:196">
      <c r="A569" s="430"/>
      <c r="B569" s="430"/>
      <c r="C569" s="430"/>
      <c r="D569" s="430"/>
      <c r="E569" s="430"/>
      <c r="F569" s="430"/>
      <c r="G569" s="180"/>
      <c r="H569" s="46"/>
      <c r="I569" s="53"/>
      <c r="J569" s="53"/>
      <c r="K569" s="193"/>
      <c r="L569" s="193"/>
      <c r="M569" s="193"/>
      <c r="N569" s="193"/>
      <c r="O569" s="193"/>
      <c r="P569" s="193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O569" s="40"/>
      <c r="BP569" s="40"/>
      <c r="BQ569" s="40"/>
      <c r="BR569" s="40"/>
      <c r="BS569" s="40"/>
      <c r="BT569" s="40"/>
      <c r="BU569" s="40"/>
      <c r="BV569" s="40"/>
      <c r="BW569" s="40"/>
      <c r="BX569" s="40"/>
      <c r="BY569" s="40"/>
      <c r="BZ569" s="40"/>
      <c r="CA569" s="40"/>
      <c r="CB569" s="40"/>
      <c r="CC569" s="40"/>
      <c r="CD569" s="40"/>
      <c r="CE569" s="40"/>
      <c r="CF569" s="40"/>
      <c r="CG569" s="40"/>
      <c r="CH569" s="40"/>
      <c r="CI569" s="40"/>
      <c r="CJ569" s="40"/>
      <c r="CK569" s="40"/>
      <c r="CL569" s="40"/>
      <c r="CM569" s="40"/>
      <c r="CN569" s="40"/>
      <c r="CO569" s="40"/>
      <c r="CP569" s="40"/>
      <c r="CQ569" s="40"/>
      <c r="CR569" s="40"/>
      <c r="CS569" s="40"/>
      <c r="CT569" s="40"/>
      <c r="CU569" s="40"/>
      <c r="CV569" s="40"/>
      <c r="CW569" s="40"/>
      <c r="CX569" s="40"/>
      <c r="CY569" s="40"/>
      <c r="CZ569" s="40"/>
      <c r="DA569" s="40"/>
      <c r="DB569" s="40"/>
      <c r="DC569" s="40"/>
      <c r="DD569" s="40"/>
      <c r="DE569" s="40"/>
      <c r="DF569" s="40"/>
      <c r="DG569" s="40"/>
      <c r="DH569" s="40"/>
      <c r="DI569" s="40"/>
      <c r="DJ569" s="40"/>
      <c r="DK569" s="40"/>
      <c r="DL569" s="40"/>
      <c r="DM569" s="40"/>
      <c r="DN569" s="40"/>
      <c r="DO569" s="40"/>
      <c r="DP569" s="40"/>
      <c r="DQ569" s="40"/>
      <c r="DR569" s="40"/>
      <c r="DS569" s="40"/>
      <c r="DT569" s="40"/>
      <c r="DU569" s="40"/>
      <c r="DV569" s="40"/>
      <c r="DW569" s="40"/>
      <c r="DX569" s="40"/>
      <c r="DY569" s="40"/>
      <c r="DZ569" s="40"/>
      <c r="EA569" s="40"/>
      <c r="EB569" s="40"/>
      <c r="EC569" s="40"/>
      <c r="ED569" s="40"/>
      <c r="EE569" s="40"/>
      <c r="EF569" s="40"/>
      <c r="EG569" s="40"/>
      <c r="EH569" s="40"/>
      <c r="EI569" s="40"/>
      <c r="EJ569" s="40"/>
      <c r="EK569" s="40"/>
      <c r="EL569" s="40"/>
      <c r="EM569" s="40"/>
      <c r="EN569" s="40"/>
      <c r="EO569" s="40"/>
      <c r="EP569" s="40"/>
      <c r="EQ569" s="40"/>
      <c r="ER569" s="40"/>
      <c r="ES569" s="40"/>
      <c r="ET569" s="40"/>
      <c r="EU569" s="40"/>
      <c r="EV569" s="40"/>
      <c r="EW569" s="40"/>
      <c r="EX569" s="40"/>
      <c r="EY569" s="40"/>
      <c r="EZ569" s="40"/>
      <c r="FA569" s="40"/>
      <c r="FB569" s="40"/>
      <c r="FC569" s="40"/>
      <c r="FD569" s="40"/>
      <c r="FE569" s="40"/>
      <c r="FF569" s="40"/>
      <c r="FG569" s="40"/>
      <c r="FH569" s="40"/>
      <c r="FI569" s="40"/>
      <c r="FJ569" s="40"/>
      <c r="FK569" s="40"/>
      <c r="FL569" s="40"/>
      <c r="FM569" s="40"/>
      <c r="FN569" s="40"/>
      <c r="FO569" s="40"/>
      <c r="FP569" s="40"/>
      <c r="FQ569" s="40"/>
      <c r="FR569" s="40"/>
      <c r="FS569" s="40"/>
      <c r="FT569" s="40"/>
      <c r="FU569" s="40"/>
      <c r="FV569" s="40"/>
      <c r="FW569" s="40"/>
      <c r="FX569" s="40"/>
      <c r="FY569" s="40"/>
      <c r="FZ569" s="40"/>
      <c r="GA569" s="40"/>
      <c r="GB569" s="40"/>
      <c r="GC569" s="40"/>
      <c r="GD569" s="40"/>
      <c r="GE569" s="40"/>
      <c r="GF569" s="40"/>
      <c r="GG569" s="40"/>
      <c r="GH569" s="40"/>
      <c r="GI569" s="40"/>
      <c r="GJ569" s="40"/>
      <c r="GK569" s="40"/>
      <c r="GL569" s="40"/>
      <c r="GM569" s="40"/>
      <c r="GN569" s="40"/>
    </row>
    <row r="570" spans="1:196">
      <c r="A570" s="430"/>
      <c r="B570" s="430"/>
      <c r="C570" s="430"/>
      <c r="D570" s="430"/>
      <c r="E570" s="430"/>
      <c r="F570" s="430"/>
      <c r="G570" s="180"/>
      <c r="H570" s="46"/>
      <c r="I570" s="53"/>
      <c r="J570" s="53"/>
      <c r="K570" s="193"/>
      <c r="L570" s="193"/>
      <c r="M570" s="193"/>
      <c r="N570" s="193"/>
      <c r="O570" s="193"/>
      <c r="P570" s="193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O570" s="40"/>
      <c r="BP570" s="40"/>
      <c r="BQ570" s="40"/>
      <c r="BR570" s="40"/>
      <c r="BS570" s="40"/>
      <c r="BT570" s="40"/>
      <c r="BU570" s="40"/>
      <c r="BV570" s="40"/>
      <c r="BW570" s="40"/>
      <c r="BX570" s="40"/>
      <c r="BY570" s="40"/>
      <c r="BZ570" s="40"/>
      <c r="CA570" s="40"/>
      <c r="CB570" s="40"/>
      <c r="CC570" s="40"/>
      <c r="CD570" s="40"/>
      <c r="CE570" s="40"/>
      <c r="CF570" s="40"/>
      <c r="CG570" s="40"/>
      <c r="CH570" s="40"/>
      <c r="CI570" s="40"/>
      <c r="CJ570" s="40"/>
      <c r="CK570" s="40"/>
      <c r="CL570" s="40"/>
      <c r="CM570" s="40"/>
      <c r="CN570" s="40"/>
      <c r="CO570" s="40"/>
      <c r="CP570" s="40"/>
      <c r="CQ570" s="40"/>
      <c r="CR570" s="40"/>
      <c r="CS570" s="40"/>
      <c r="CT570" s="40"/>
      <c r="CU570" s="40"/>
      <c r="CV570" s="40"/>
      <c r="CW570" s="40"/>
      <c r="CX570" s="40"/>
      <c r="CY570" s="40"/>
      <c r="CZ570" s="40"/>
      <c r="DA570" s="40"/>
      <c r="DB570" s="40"/>
      <c r="DC570" s="40"/>
      <c r="DD570" s="40"/>
      <c r="DE570" s="40"/>
      <c r="DF570" s="40"/>
      <c r="DG570" s="40"/>
      <c r="DH570" s="40"/>
      <c r="DI570" s="40"/>
      <c r="DJ570" s="40"/>
      <c r="DK570" s="40"/>
      <c r="DL570" s="40"/>
      <c r="DM570" s="40"/>
      <c r="DN570" s="40"/>
      <c r="DO570" s="40"/>
      <c r="DP570" s="40"/>
      <c r="DQ570" s="40"/>
      <c r="DR570" s="40"/>
      <c r="DS570" s="40"/>
      <c r="DT570" s="40"/>
      <c r="DU570" s="40"/>
      <c r="DV570" s="40"/>
      <c r="DW570" s="40"/>
      <c r="DX570" s="40"/>
      <c r="DY570" s="40"/>
      <c r="DZ570" s="40"/>
      <c r="EA570" s="40"/>
      <c r="EB570" s="40"/>
      <c r="EC570" s="40"/>
      <c r="ED570" s="40"/>
      <c r="EE570" s="40"/>
      <c r="EF570" s="40"/>
      <c r="EG570" s="40"/>
      <c r="EH570" s="40"/>
      <c r="EI570" s="40"/>
      <c r="EJ570" s="40"/>
      <c r="EK570" s="40"/>
      <c r="EL570" s="40"/>
      <c r="EM570" s="40"/>
      <c r="EN570" s="40"/>
      <c r="EO570" s="40"/>
      <c r="EP570" s="40"/>
      <c r="EQ570" s="40"/>
      <c r="ER570" s="40"/>
      <c r="ES570" s="40"/>
      <c r="ET570" s="40"/>
      <c r="EU570" s="40"/>
      <c r="EV570" s="40"/>
      <c r="EW570" s="40"/>
      <c r="EX570" s="40"/>
      <c r="EY570" s="40"/>
      <c r="EZ570" s="40"/>
      <c r="FA570" s="40"/>
      <c r="FB570" s="40"/>
      <c r="FC570" s="40"/>
      <c r="FD570" s="40"/>
      <c r="FE570" s="40"/>
      <c r="FF570" s="40"/>
      <c r="FG570" s="40"/>
      <c r="FH570" s="40"/>
      <c r="FI570" s="40"/>
      <c r="FJ570" s="40"/>
      <c r="FK570" s="40"/>
      <c r="FL570" s="40"/>
      <c r="FM570" s="40"/>
      <c r="FN570" s="40"/>
      <c r="FO570" s="40"/>
      <c r="FP570" s="40"/>
      <c r="FQ570" s="40"/>
      <c r="FR570" s="40"/>
      <c r="FS570" s="40"/>
      <c r="FT570" s="40"/>
      <c r="FU570" s="40"/>
      <c r="FV570" s="40"/>
      <c r="FW570" s="40"/>
      <c r="FX570" s="40"/>
      <c r="FY570" s="40"/>
      <c r="FZ570" s="40"/>
      <c r="GA570" s="40"/>
      <c r="GB570" s="40"/>
      <c r="GC570" s="40"/>
      <c r="GD570" s="40"/>
      <c r="GE570" s="40"/>
      <c r="GF570" s="40"/>
      <c r="GG570" s="40"/>
      <c r="GH570" s="40"/>
      <c r="GI570" s="40"/>
      <c r="GJ570" s="40"/>
      <c r="GK570" s="40"/>
      <c r="GL570" s="40"/>
      <c r="GM570" s="40"/>
      <c r="GN570" s="40"/>
    </row>
    <row r="571" spans="1:196">
      <c r="A571" s="430"/>
      <c r="B571" s="430"/>
      <c r="C571" s="430"/>
      <c r="D571" s="430"/>
      <c r="E571" s="430"/>
      <c r="F571" s="430"/>
      <c r="G571" s="180"/>
      <c r="H571" s="46"/>
      <c r="I571" s="53"/>
      <c r="J571" s="53"/>
      <c r="K571" s="193"/>
      <c r="L571" s="193"/>
      <c r="M571" s="193"/>
      <c r="N571" s="193"/>
      <c r="O571" s="193"/>
      <c r="P571" s="193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O571" s="40"/>
      <c r="BP571" s="40"/>
      <c r="BQ571" s="40"/>
      <c r="BR571" s="40"/>
      <c r="BS571" s="40"/>
      <c r="BT571" s="40"/>
      <c r="BU571" s="40"/>
      <c r="BV571" s="40"/>
      <c r="BW571" s="40"/>
      <c r="BX571" s="40"/>
      <c r="BY571" s="40"/>
      <c r="BZ571" s="40"/>
      <c r="CA571" s="40"/>
      <c r="CB571" s="40"/>
      <c r="CC571" s="40"/>
      <c r="CD571" s="40"/>
      <c r="CE571" s="40"/>
      <c r="CF571" s="40"/>
      <c r="CG571" s="40"/>
      <c r="CH571" s="40"/>
      <c r="CI571" s="40"/>
      <c r="CJ571" s="40"/>
      <c r="CK571" s="40"/>
      <c r="CL571" s="40"/>
      <c r="CM571" s="40"/>
      <c r="CN571" s="40"/>
      <c r="CO571" s="40"/>
      <c r="CP571" s="40"/>
      <c r="CQ571" s="40"/>
      <c r="CR571" s="40"/>
      <c r="CS571" s="40"/>
      <c r="CT571" s="40"/>
      <c r="CU571" s="40"/>
      <c r="CV571" s="40"/>
      <c r="CW571" s="40"/>
      <c r="CX571" s="40"/>
      <c r="CY571" s="40"/>
      <c r="CZ571" s="40"/>
      <c r="DA571" s="40"/>
      <c r="DB571" s="40"/>
      <c r="DC571" s="40"/>
      <c r="DD571" s="40"/>
      <c r="DE571" s="40"/>
      <c r="DF571" s="40"/>
      <c r="DG571" s="40"/>
      <c r="DH571" s="40"/>
      <c r="DI571" s="40"/>
      <c r="DJ571" s="40"/>
      <c r="DK571" s="40"/>
      <c r="DL571" s="40"/>
      <c r="DM571" s="40"/>
      <c r="DN571" s="40"/>
      <c r="DO571" s="40"/>
      <c r="DP571" s="40"/>
      <c r="DQ571" s="40"/>
      <c r="DR571" s="40"/>
      <c r="DS571" s="40"/>
      <c r="DT571" s="40"/>
      <c r="DU571" s="40"/>
      <c r="DV571" s="40"/>
      <c r="DW571" s="40"/>
      <c r="DX571" s="40"/>
      <c r="DY571" s="40"/>
      <c r="DZ571" s="40"/>
      <c r="EA571" s="40"/>
      <c r="EB571" s="40"/>
      <c r="EC571" s="40"/>
      <c r="ED571" s="40"/>
      <c r="EE571" s="40"/>
      <c r="EF571" s="40"/>
      <c r="EG571" s="40"/>
      <c r="EH571" s="40"/>
      <c r="EI571" s="40"/>
      <c r="EJ571" s="40"/>
      <c r="EK571" s="40"/>
      <c r="EL571" s="40"/>
      <c r="EM571" s="40"/>
      <c r="EN571" s="40"/>
      <c r="EO571" s="40"/>
      <c r="EP571" s="40"/>
      <c r="EQ571" s="40"/>
      <c r="ER571" s="40"/>
      <c r="ES571" s="40"/>
      <c r="ET571" s="40"/>
      <c r="EU571" s="40"/>
      <c r="EV571" s="40"/>
      <c r="EW571" s="40"/>
      <c r="EX571" s="40"/>
      <c r="EY571" s="40"/>
      <c r="EZ571" s="40"/>
      <c r="FA571" s="40"/>
      <c r="FB571" s="40"/>
      <c r="FC571" s="40"/>
      <c r="FD571" s="40"/>
      <c r="FE571" s="40"/>
      <c r="FF571" s="40"/>
      <c r="FG571" s="40"/>
      <c r="FH571" s="40"/>
      <c r="FI571" s="40"/>
      <c r="FJ571" s="40"/>
      <c r="FK571" s="40"/>
      <c r="FL571" s="40"/>
      <c r="FM571" s="40"/>
      <c r="FN571" s="40"/>
      <c r="FO571" s="40"/>
      <c r="FP571" s="40"/>
      <c r="FQ571" s="40"/>
      <c r="FR571" s="40"/>
      <c r="FS571" s="40"/>
      <c r="FT571" s="40"/>
      <c r="FU571" s="40"/>
      <c r="FV571" s="40"/>
      <c r="FW571" s="40"/>
      <c r="FX571" s="40"/>
      <c r="FY571" s="40"/>
      <c r="FZ571" s="40"/>
      <c r="GA571" s="40"/>
      <c r="GB571" s="40"/>
      <c r="GC571" s="40"/>
      <c r="GD571" s="40"/>
      <c r="GE571" s="40"/>
      <c r="GF571" s="40"/>
      <c r="GG571" s="40"/>
      <c r="GH571" s="40"/>
      <c r="GI571" s="40"/>
      <c r="GJ571" s="40"/>
      <c r="GK571" s="40"/>
      <c r="GL571" s="40"/>
      <c r="GM571" s="40"/>
      <c r="GN571" s="40"/>
    </row>
    <row r="572" spans="1:196">
      <c r="A572" s="430"/>
      <c r="B572" s="430"/>
      <c r="C572" s="430"/>
      <c r="D572" s="430"/>
      <c r="E572" s="430"/>
      <c r="F572" s="430"/>
      <c r="G572" s="180"/>
      <c r="H572" s="46"/>
      <c r="I572" s="53"/>
      <c r="J572" s="53"/>
      <c r="K572" s="193"/>
      <c r="L572" s="193"/>
      <c r="M572" s="193"/>
      <c r="N572" s="193"/>
      <c r="O572" s="193"/>
      <c r="P572" s="193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O572" s="40"/>
      <c r="BP572" s="40"/>
      <c r="BQ572" s="40"/>
      <c r="BR572" s="40"/>
      <c r="BS572" s="40"/>
      <c r="BT572" s="40"/>
      <c r="BU572" s="40"/>
      <c r="BV572" s="40"/>
      <c r="BW572" s="40"/>
      <c r="BX572" s="40"/>
      <c r="BY572" s="40"/>
      <c r="BZ572" s="40"/>
      <c r="CA572" s="40"/>
      <c r="CB572" s="40"/>
      <c r="CC572" s="40"/>
      <c r="CD572" s="40"/>
      <c r="CE572" s="40"/>
      <c r="CF572" s="40"/>
      <c r="CG572" s="40"/>
      <c r="CH572" s="40"/>
      <c r="CI572" s="40"/>
      <c r="CJ572" s="40"/>
      <c r="CK572" s="40"/>
      <c r="CL572" s="40"/>
      <c r="CM572" s="40"/>
      <c r="CN572" s="40"/>
      <c r="CO572" s="40"/>
      <c r="CP572" s="40"/>
      <c r="CQ572" s="40"/>
      <c r="CR572" s="40"/>
      <c r="CS572" s="40"/>
      <c r="CT572" s="40"/>
      <c r="CU572" s="40"/>
      <c r="CV572" s="40"/>
      <c r="CW572" s="40"/>
      <c r="CX572" s="40"/>
      <c r="CY572" s="40"/>
      <c r="CZ572" s="40"/>
      <c r="DA572" s="40"/>
      <c r="DB572" s="40"/>
      <c r="DC572" s="40"/>
      <c r="DD572" s="40"/>
      <c r="DE572" s="40"/>
      <c r="DF572" s="40"/>
      <c r="DG572" s="40"/>
      <c r="DH572" s="40"/>
      <c r="DI572" s="40"/>
      <c r="DJ572" s="40"/>
      <c r="DK572" s="40"/>
      <c r="DL572" s="40"/>
      <c r="DM572" s="40"/>
      <c r="DN572" s="40"/>
      <c r="DO572" s="40"/>
      <c r="DP572" s="40"/>
      <c r="DQ572" s="40"/>
      <c r="DR572" s="40"/>
      <c r="DS572" s="40"/>
      <c r="DT572" s="40"/>
      <c r="DU572" s="40"/>
      <c r="DV572" s="40"/>
      <c r="DW572" s="40"/>
      <c r="DX572" s="40"/>
      <c r="DY572" s="40"/>
      <c r="DZ572" s="40"/>
      <c r="EA572" s="40"/>
      <c r="EB572" s="40"/>
      <c r="EC572" s="40"/>
      <c r="ED572" s="40"/>
      <c r="EE572" s="40"/>
      <c r="EF572" s="40"/>
      <c r="EG572" s="40"/>
      <c r="EH572" s="40"/>
      <c r="EI572" s="40"/>
      <c r="EJ572" s="40"/>
      <c r="EK572" s="40"/>
      <c r="EL572" s="40"/>
      <c r="EM572" s="40"/>
      <c r="EN572" s="40"/>
      <c r="EO572" s="40"/>
      <c r="EP572" s="40"/>
      <c r="EQ572" s="40"/>
      <c r="ER572" s="40"/>
      <c r="ES572" s="40"/>
      <c r="ET572" s="40"/>
      <c r="EU572" s="40"/>
      <c r="EV572" s="40"/>
      <c r="EW572" s="40"/>
      <c r="EX572" s="40"/>
      <c r="EY572" s="40"/>
      <c r="EZ572" s="40"/>
      <c r="FA572" s="40"/>
      <c r="FB572" s="40"/>
      <c r="FC572" s="40"/>
      <c r="FD572" s="40"/>
      <c r="FE572" s="40"/>
      <c r="FF572" s="40"/>
      <c r="FG572" s="40"/>
      <c r="FH572" s="40"/>
      <c r="FI572" s="40"/>
      <c r="FJ572" s="40"/>
      <c r="FK572" s="40"/>
      <c r="FL572" s="40"/>
      <c r="FM572" s="40"/>
      <c r="FN572" s="40"/>
      <c r="FO572" s="40"/>
      <c r="FP572" s="40"/>
      <c r="FQ572" s="40"/>
      <c r="FR572" s="40"/>
      <c r="FS572" s="40"/>
      <c r="FT572" s="40"/>
      <c r="FU572" s="40"/>
      <c r="FV572" s="40"/>
      <c r="FW572" s="40"/>
      <c r="FX572" s="40"/>
      <c r="FY572" s="40"/>
      <c r="FZ572" s="40"/>
      <c r="GA572" s="40"/>
      <c r="GB572" s="40"/>
      <c r="GC572" s="40"/>
      <c r="GD572" s="40"/>
      <c r="GE572" s="40"/>
      <c r="GF572" s="40"/>
      <c r="GG572" s="40"/>
      <c r="GH572" s="40"/>
      <c r="GI572" s="40"/>
      <c r="GJ572" s="40"/>
      <c r="GK572" s="40"/>
      <c r="GL572" s="40"/>
      <c r="GM572" s="40"/>
      <c r="GN572" s="40"/>
    </row>
    <row r="573" spans="1:196">
      <c r="A573" s="430"/>
      <c r="B573" s="430"/>
      <c r="C573" s="430"/>
      <c r="D573" s="430"/>
      <c r="E573" s="430"/>
      <c r="F573" s="430"/>
      <c r="G573" s="180"/>
      <c r="H573" s="46"/>
      <c r="I573" s="53"/>
      <c r="J573" s="53"/>
      <c r="K573" s="193"/>
      <c r="L573" s="193"/>
      <c r="M573" s="193"/>
      <c r="N573" s="193"/>
      <c r="O573" s="193"/>
      <c r="P573" s="193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O573" s="40"/>
      <c r="BP573" s="40"/>
      <c r="BQ573" s="40"/>
      <c r="BR573" s="40"/>
      <c r="BS573" s="40"/>
      <c r="BT573" s="40"/>
      <c r="BU573" s="40"/>
      <c r="BV573" s="40"/>
      <c r="BW573" s="40"/>
      <c r="BX573" s="40"/>
      <c r="BY573" s="40"/>
      <c r="BZ573" s="40"/>
      <c r="CA573" s="40"/>
      <c r="CB573" s="40"/>
      <c r="CC573" s="40"/>
      <c r="CD573" s="40"/>
      <c r="CE573" s="40"/>
      <c r="CF573" s="40"/>
      <c r="CG573" s="40"/>
      <c r="CH573" s="40"/>
      <c r="CI573" s="40"/>
      <c r="CJ573" s="40"/>
      <c r="CK573" s="40"/>
      <c r="CL573" s="40"/>
      <c r="CM573" s="40"/>
      <c r="CN573" s="40"/>
      <c r="CO573" s="40"/>
      <c r="CP573" s="40"/>
      <c r="CQ573" s="40"/>
      <c r="CR573" s="40"/>
      <c r="CS573" s="40"/>
      <c r="CT573" s="40"/>
      <c r="CU573" s="40"/>
      <c r="CV573" s="40"/>
      <c r="CW573" s="40"/>
      <c r="CX573" s="40"/>
      <c r="CY573" s="40"/>
      <c r="CZ573" s="40"/>
      <c r="DA573" s="40"/>
      <c r="DB573" s="40"/>
      <c r="DC573" s="40"/>
      <c r="DD573" s="40"/>
      <c r="DE573" s="40"/>
      <c r="DF573" s="40"/>
      <c r="DG573" s="40"/>
      <c r="DH573" s="40"/>
      <c r="DI573" s="40"/>
      <c r="DJ573" s="40"/>
      <c r="DK573" s="40"/>
      <c r="DL573" s="40"/>
      <c r="DM573" s="40"/>
      <c r="DN573" s="40"/>
      <c r="DO573" s="40"/>
      <c r="DP573" s="40"/>
      <c r="DQ573" s="40"/>
      <c r="DR573" s="40"/>
      <c r="DS573" s="40"/>
      <c r="DT573" s="40"/>
      <c r="DU573" s="40"/>
      <c r="DV573" s="40"/>
      <c r="DW573" s="40"/>
      <c r="DX573" s="40"/>
      <c r="DY573" s="40"/>
      <c r="DZ573" s="40"/>
      <c r="EA573" s="40"/>
      <c r="EB573" s="40"/>
      <c r="EC573" s="40"/>
      <c r="ED573" s="40"/>
      <c r="EE573" s="40"/>
      <c r="EF573" s="40"/>
      <c r="EG573" s="40"/>
      <c r="EH573" s="40"/>
      <c r="EI573" s="40"/>
      <c r="EJ573" s="40"/>
      <c r="EK573" s="40"/>
      <c r="EL573" s="40"/>
      <c r="EM573" s="40"/>
      <c r="EN573" s="40"/>
      <c r="EO573" s="40"/>
      <c r="EP573" s="40"/>
      <c r="EQ573" s="40"/>
      <c r="ER573" s="40"/>
      <c r="ES573" s="40"/>
      <c r="ET573" s="40"/>
      <c r="EU573" s="40"/>
      <c r="EV573" s="40"/>
      <c r="EW573" s="40"/>
      <c r="EX573" s="40"/>
      <c r="EY573" s="40"/>
      <c r="EZ573" s="40"/>
      <c r="FA573" s="40"/>
      <c r="FB573" s="40"/>
      <c r="FC573" s="40"/>
      <c r="FD573" s="40"/>
      <c r="FE573" s="40"/>
      <c r="FF573" s="40"/>
      <c r="FG573" s="40"/>
      <c r="FH573" s="40"/>
      <c r="FI573" s="40"/>
      <c r="FJ573" s="40"/>
      <c r="FK573" s="40"/>
      <c r="FL573" s="40"/>
      <c r="FM573" s="40"/>
      <c r="FN573" s="40"/>
      <c r="FO573" s="40"/>
      <c r="FP573" s="40"/>
      <c r="FQ573" s="40"/>
      <c r="FR573" s="40"/>
      <c r="FS573" s="40"/>
      <c r="FT573" s="40"/>
      <c r="FU573" s="40"/>
      <c r="FV573" s="40"/>
      <c r="FW573" s="40"/>
      <c r="FX573" s="40"/>
      <c r="FY573" s="40"/>
      <c r="FZ573" s="40"/>
      <c r="GA573" s="40"/>
      <c r="GB573" s="40"/>
      <c r="GC573" s="40"/>
      <c r="GD573" s="40"/>
      <c r="GE573" s="40"/>
      <c r="GF573" s="40"/>
      <c r="GG573" s="40"/>
      <c r="GH573" s="40"/>
      <c r="GI573" s="40"/>
      <c r="GJ573" s="40"/>
      <c r="GK573" s="40"/>
      <c r="GL573" s="40"/>
      <c r="GM573" s="40"/>
      <c r="GN573" s="40"/>
    </row>
    <row r="574" spans="1:196">
      <c r="A574" s="430"/>
      <c r="B574" s="430"/>
      <c r="C574" s="430"/>
      <c r="D574" s="430"/>
      <c r="E574" s="430"/>
      <c r="F574" s="430"/>
      <c r="G574" s="180"/>
      <c r="H574" s="46"/>
      <c r="I574" s="53"/>
      <c r="J574" s="53"/>
      <c r="K574" s="193"/>
      <c r="L574" s="193"/>
      <c r="M574" s="193"/>
      <c r="N574" s="193"/>
      <c r="O574" s="193"/>
      <c r="P574" s="193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O574" s="40"/>
      <c r="BP574" s="40"/>
      <c r="BQ574" s="40"/>
      <c r="BR574" s="40"/>
      <c r="BS574" s="40"/>
      <c r="BT574" s="40"/>
      <c r="BU574" s="40"/>
      <c r="BV574" s="40"/>
      <c r="BW574" s="40"/>
      <c r="BX574" s="40"/>
      <c r="BY574" s="40"/>
      <c r="BZ574" s="40"/>
      <c r="CA574" s="40"/>
      <c r="CB574" s="40"/>
      <c r="CC574" s="40"/>
      <c r="CD574" s="40"/>
      <c r="CE574" s="40"/>
      <c r="CF574" s="40"/>
      <c r="CG574" s="40"/>
      <c r="CH574" s="40"/>
      <c r="CI574" s="40"/>
      <c r="CJ574" s="40"/>
      <c r="CK574" s="40"/>
      <c r="CL574" s="40"/>
      <c r="CM574" s="40"/>
      <c r="CN574" s="40"/>
      <c r="CO574" s="40"/>
      <c r="CP574" s="40"/>
      <c r="CQ574" s="40"/>
      <c r="CR574" s="40"/>
      <c r="CS574" s="40"/>
      <c r="CT574" s="40"/>
      <c r="CU574" s="40"/>
      <c r="CV574" s="40"/>
      <c r="CW574" s="40"/>
      <c r="CX574" s="40"/>
      <c r="CY574" s="40"/>
      <c r="CZ574" s="40"/>
      <c r="DA574" s="40"/>
      <c r="DB574" s="40"/>
      <c r="DC574" s="40"/>
      <c r="DD574" s="40"/>
      <c r="DE574" s="40"/>
      <c r="DF574" s="40"/>
      <c r="DG574" s="40"/>
      <c r="DH574" s="40"/>
      <c r="DI574" s="40"/>
      <c r="DJ574" s="40"/>
      <c r="DK574" s="40"/>
      <c r="DL574" s="40"/>
      <c r="DM574" s="40"/>
      <c r="DN574" s="40"/>
      <c r="DO574" s="40"/>
      <c r="DP574" s="40"/>
      <c r="DQ574" s="40"/>
      <c r="DR574" s="40"/>
      <c r="DS574" s="40"/>
      <c r="DT574" s="40"/>
      <c r="DU574" s="40"/>
      <c r="DV574" s="40"/>
      <c r="DW574" s="40"/>
      <c r="DX574" s="40"/>
      <c r="DY574" s="40"/>
      <c r="DZ574" s="40"/>
      <c r="EA574" s="40"/>
      <c r="EB574" s="40"/>
      <c r="EC574" s="40"/>
      <c r="ED574" s="40"/>
      <c r="EE574" s="40"/>
      <c r="EF574" s="40"/>
      <c r="EG574" s="40"/>
      <c r="EH574" s="40"/>
      <c r="EI574" s="40"/>
      <c r="EJ574" s="40"/>
      <c r="EK574" s="40"/>
      <c r="EL574" s="40"/>
      <c r="EM574" s="40"/>
      <c r="EN574" s="40"/>
      <c r="EO574" s="40"/>
      <c r="EP574" s="40"/>
      <c r="EQ574" s="40"/>
      <c r="ER574" s="40"/>
      <c r="ES574" s="40"/>
      <c r="ET574" s="40"/>
      <c r="EU574" s="40"/>
      <c r="EV574" s="40"/>
      <c r="EW574" s="40"/>
      <c r="EX574" s="40"/>
      <c r="EY574" s="40"/>
      <c r="EZ574" s="40"/>
      <c r="FA574" s="40"/>
      <c r="FB574" s="40"/>
      <c r="FC574" s="40"/>
      <c r="FD574" s="40"/>
      <c r="FE574" s="40"/>
      <c r="FF574" s="40"/>
      <c r="FG574" s="40"/>
      <c r="FH574" s="40"/>
      <c r="FI574" s="40"/>
      <c r="FJ574" s="40"/>
      <c r="FK574" s="40"/>
      <c r="FL574" s="40"/>
      <c r="FM574" s="40"/>
      <c r="FN574" s="40"/>
      <c r="FO574" s="40"/>
      <c r="FP574" s="40"/>
      <c r="FQ574" s="40"/>
      <c r="FR574" s="40"/>
      <c r="FS574" s="40"/>
      <c r="FT574" s="40"/>
      <c r="FU574" s="40"/>
      <c r="FV574" s="40"/>
      <c r="FW574" s="40"/>
      <c r="FX574" s="40"/>
      <c r="FY574" s="40"/>
      <c r="FZ574" s="40"/>
      <c r="GA574" s="40"/>
      <c r="GB574" s="40"/>
      <c r="GC574" s="40"/>
      <c r="GD574" s="40"/>
      <c r="GE574" s="40"/>
      <c r="GF574" s="40"/>
      <c r="GG574" s="40"/>
      <c r="GH574" s="40"/>
      <c r="GI574" s="40"/>
      <c r="GJ574" s="40"/>
      <c r="GK574" s="40"/>
      <c r="GL574" s="40"/>
      <c r="GM574" s="40"/>
      <c r="GN574" s="40"/>
    </row>
    <row r="575" spans="1:196">
      <c r="A575" s="430"/>
      <c r="B575" s="430"/>
      <c r="C575" s="430"/>
      <c r="D575" s="430"/>
      <c r="E575" s="430"/>
      <c r="F575" s="430"/>
      <c r="G575" s="180"/>
      <c r="H575" s="46"/>
      <c r="I575" s="53"/>
      <c r="J575" s="53"/>
      <c r="K575" s="193"/>
      <c r="L575" s="193"/>
      <c r="M575" s="193"/>
      <c r="N575" s="193"/>
      <c r="O575" s="193"/>
      <c r="P575" s="193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O575" s="40"/>
      <c r="BP575" s="40"/>
      <c r="BQ575" s="40"/>
      <c r="BR575" s="40"/>
      <c r="BS575" s="40"/>
      <c r="BT575" s="40"/>
      <c r="BU575" s="40"/>
      <c r="BV575" s="40"/>
      <c r="BW575" s="40"/>
      <c r="BX575" s="40"/>
      <c r="BY575" s="40"/>
      <c r="BZ575" s="40"/>
      <c r="CA575" s="40"/>
      <c r="CB575" s="40"/>
      <c r="CC575" s="40"/>
      <c r="CD575" s="40"/>
      <c r="CE575" s="40"/>
      <c r="CF575" s="40"/>
      <c r="CG575" s="40"/>
      <c r="CH575" s="40"/>
      <c r="CI575" s="40"/>
      <c r="CJ575" s="40"/>
      <c r="CK575" s="40"/>
      <c r="CL575" s="40"/>
      <c r="CM575" s="40"/>
      <c r="CN575" s="40"/>
      <c r="CO575" s="40"/>
      <c r="CP575" s="40"/>
      <c r="CQ575" s="40"/>
      <c r="CR575" s="40"/>
      <c r="CS575" s="40"/>
      <c r="CT575" s="40"/>
      <c r="CU575" s="40"/>
      <c r="CV575" s="40"/>
      <c r="CW575" s="40"/>
      <c r="CX575" s="40"/>
      <c r="CY575" s="40"/>
      <c r="CZ575" s="40"/>
      <c r="DA575" s="40"/>
      <c r="DB575" s="40"/>
      <c r="DC575" s="40"/>
      <c r="DD575" s="40"/>
      <c r="DE575" s="40"/>
      <c r="DF575" s="40"/>
      <c r="DG575" s="40"/>
      <c r="DH575" s="40"/>
      <c r="DI575" s="40"/>
      <c r="DJ575" s="40"/>
      <c r="DK575" s="40"/>
      <c r="DL575" s="40"/>
      <c r="DM575" s="40"/>
      <c r="DN575" s="40"/>
      <c r="DO575" s="40"/>
      <c r="DP575" s="40"/>
      <c r="DQ575" s="40"/>
      <c r="DR575" s="40"/>
      <c r="DS575" s="40"/>
      <c r="DT575" s="40"/>
      <c r="DU575" s="40"/>
      <c r="DV575" s="40"/>
      <c r="DW575" s="40"/>
      <c r="DX575" s="40"/>
      <c r="DY575" s="40"/>
      <c r="DZ575" s="40"/>
      <c r="EA575" s="40"/>
      <c r="EB575" s="40"/>
      <c r="EC575" s="40"/>
      <c r="ED575" s="40"/>
      <c r="EE575" s="40"/>
      <c r="EF575" s="40"/>
      <c r="EG575" s="40"/>
      <c r="EH575" s="40"/>
      <c r="EI575" s="40"/>
      <c r="EJ575" s="40"/>
      <c r="EK575" s="40"/>
      <c r="EL575" s="40"/>
      <c r="EM575" s="40"/>
      <c r="EN575" s="40"/>
      <c r="EO575" s="40"/>
      <c r="EP575" s="40"/>
      <c r="EQ575" s="40"/>
      <c r="ER575" s="40"/>
      <c r="ES575" s="40"/>
      <c r="ET575" s="40"/>
      <c r="EU575" s="40"/>
      <c r="EV575" s="40"/>
      <c r="EW575" s="40"/>
      <c r="EX575" s="40"/>
      <c r="EY575" s="40"/>
      <c r="EZ575" s="40"/>
      <c r="FA575" s="40"/>
      <c r="FB575" s="40"/>
      <c r="FC575" s="40"/>
      <c r="FD575" s="40"/>
      <c r="FE575" s="40"/>
      <c r="FF575" s="40"/>
      <c r="FG575" s="40"/>
      <c r="FH575" s="40"/>
      <c r="FI575" s="40"/>
      <c r="FJ575" s="40"/>
      <c r="FK575" s="40"/>
      <c r="FL575" s="40"/>
      <c r="FM575" s="40"/>
      <c r="FN575" s="40"/>
      <c r="FO575" s="40"/>
      <c r="FP575" s="40"/>
      <c r="FQ575" s="40"/>
      <c r="FR575" s="40"/>
      <c r="FS575" s="40"/>
      <c r="FT575" s="40"/>
      <c r="FU575" s="40"/>
      <c r="FV575" s="40"/>
      <c r="FW575" s="40"/>
      <c r="FX575" s="40"/>
      <c r="FY575" s="40"/>
      <c r="FZ575" s="40"/>
      <c r="GA575" s="40"/>
      <c r="GB575" s="40"/>
      <c r="GC575" s="40"/>
      <c r="GD575" s="40"/>
      <c r="GE575" s="40"/>
      <c r="GF575" s="40"/>
      <c r="GG575" s="40"/>
      <c r="GH575" s="40"/>
      <c r="GI575" s="40"/>
      <c r="GJ575" s="40"/>
      <c r="GK575" s="40"/>
      <c r="GL575" s="40"/>
      <c r="GM575" s="40"/>
      <c r="GN575" s="40"/>
    </row>
    <row r="576" spans="1:196">
      <c r="A576" s="430"/>
      <c r="B576" s="430"/>
      <c r="C576" s="430"/>
      <c r="D576" s="430"/>
      <c r="E576" s="430"/>
      <c r="F576" s="430"/>
      <c r="G576" s="180"/>
      <c r="H576" s="46"/>
      <c r="I576" s="53"/>
      <c r="J576" s="53"/>
      <c r="K576" s="193"/>
      <c r="L576" s="193"/>
      <c r="M576" s="193"/>
      <c r="N576" s="193"/>
      <c r="O576" s="193"/>
      <c r="P576" s="193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O576" s="40"/>
      <c r="BP576" s="40"/>
      <c r="BQ576" s="40"/>
      <c r="BR576" s="40"/>
      <c r="BS576" s="40"/>
      <c r="BT576" s="40"/>
      <c r="BU576" s="40"/>
      <c r="BV576" s="40"/>
      <c r="BW576" s="40"/>
      <c r="BX576" s="40"/>
      <c r="BY576" s="40"/>
      <c r="BZ576" s="40"/>
      <c r="CA576" s="40"/>
      <c r="CB576" s="40"/>
      <c r="CC576" s="40"/>
      <c r="CD576" s="40"/>
      <c r="CE576" s="40"/>
      <c r="CF576" s="40"/>
      <c r="CG576" s="40"/>
      <c r="CH576" s="40"/>
      <c r="CI576" s="40"/>
      <c r="CJ576" s="40"/>
      <c r="CK576" s="40"/>
      <c r="CL576" s="40"/>
      <c r="CM576" s="40"/>
      <c r="CN576" s="40"/>
      <c r="CO576" s="40"/>
      <c r="CP576" s="40"/>
      <c r="CQ576" s="40"/>
      <c r="CR576" s="40"/>
      <c r="CS576" s="40"/>
      <c r="CT576" s="40"/>
      <c r="CU576" s="40"/>
      <c r="CV576" s="40"/>
      <c r="CW576" s="40"/>
      <c r="CX576" s="40"/>
      <c r="CY576" s="40"/>
      <c r="CZ576" s="40"/>
      <c r="DA576" s="40"/>
      <c r="DB576" s="40"/>
      <c r="DC576" s="40"/>
      <c r="DD576" s="40"/>
      <c r="DE576" s="40"/>
      <c r="DF576" s="40"/>
      <c r="DG576" s="40"/>
      <c r="DH576" s="40"/>
      <c r="DI576" s="40"/>
      <c r="DJ576" s="40"/>
      <c r="DK576" s="40"/>
      <c r="DL576" s="40"/>
      <c r="DM576" s="40"/>
      <c r="DN576" s="40"/>
      <c r="DO576" s="40"/>
      <c r="DP576" s="40"/>
      <c r="DQ576" s="40"/>
      <c r="DR576" s="40"/>
      <c r="DS576" s="40"/>
      <c r="DT576" s="40"/>
      <c r="DU576" s="40"/>
      <c r="DV576" s="40"/>
      <c r="DW576" s="40"/>
      <c r="DX576" s="40"/>
      <c r="DY576" s="40"/>
      <c r="DZ576" s="40"/>
      <c r="EA576" s="40"/>
      <c r="EB576" s="40"/>
      <c r="EC576" s="40"/>
      <c r="ED576" s="40"/>
      <c r="EE576" s="40"/>
      <c r="EF576" s="40"/>
      <c r="EG576" s="40"/>
      <c r="EH576" s="40"/>
      <c r="EI576" s="40"/>
      <c r="EJ576" s="40"/>
      <c r="EK576" s="40"/>
      <c r="EL576" s="40"/>
      <c r="EM576" s="40"/>
      <c r="EN576" s="40"/>
      <c r="EO576" s="40"/>
      <c r="EP576" s="40"/>
      <c r="EQ576" s="40"/>
      <c r="ER576" s="40"/>
      <c r="ES576" s="40"/>
      <c r="ET576" s="40"/>
      <c r="EU576" s="40"/>
      <c r="EV576" s="40"/>
      <c r="EW576" s="40"/>
      <c r="EX576" s="40"/>
      <c r="EY576" s="40"/>
      <c r="EZ576" s="40"/>
      <c r="FA576" s="40"/>
      <c r="FB576" s="40"/>
      <c r="FC576" s="40"/>
      <c r="FD576" s="40"/>
      <c r="FE576" s="40"/>
      <c r="FF576" s="40"/>
      <c r="FG576" s="40"/>
      <c r="FH576" s="40"/>
      <c r="FI576" s="40"/>
      <c r="FJ576" s="40"/>
      <c r="FK576" s="40"/>
      <c r="FL576" s="40"/>
      <c r="FM576" s="40"/>
      <c r="FN576" s="40"/>
      <c r="FO576" s="40"/>
      <c r="FP576" s="40"/>
      <c r="FQ576" s="40"/>
      <c r="FR576" s="40"/>
      <c r="FS576" s="40"/>
      <c r="FT576" s="40"/>
      <c r="FU576" s="40"/>
      <c r="FV576" s="40"/>
      <c r="FW576" s="40"/>
      <c r="FX576" s="40"/>
      <c r="FY576" s="40"/>
      <c r="FZ576" s="40"/>
      <c r="GA576" s="40"/>
      <c r="GB576" s="40"/>
      <c r="GC576" s="40"/>
      <c r="GD576" s="40"/>
      <c r="GE576" s="40"/>
      <c r="GF576" s="40"/>
      <c r="GG576" s="40"/>
      <c r="GH576" s="40"/>
      <c r="GI576" s="40"/>
      <c r="GJ576" s="40"/>
      <c r="GK576" s="40"/>
      <c r="GL576" s="40"/>
      <c r="GM576" s="40"/>
      <c r="GN576" s="40"/>
    </row>
    <row r="577" spans="1:196">
      <c r="A577" s="430"/>
      <c r="B577" s="430"/>
      <c r="C577" s="430"/>
      <c r="D577" s="430"/>
      <c r="E577" s="430"/>
      <c r="F577" s="430"/>
      <c r="G577" s="180"/>
      <c r="H577" s="46"/>
      <c r="I577" s="53"/>
      <c r="J577" s="53"/>
      <c r="K577" s="193"/>
      <c r="L577" s="193"/>
      <c r="M577" s="193"/>
      <c r="N577" s="193"/>
      <c r="O577" s="193"/>
      <c r="P577" s="193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O577" s="40"/>
      <c r="BP577" s="40"/>
      <c r="BQ577" s="40"/>
      <c r="BR577" s="40"/>
      <c r="BS577" s="40"/>
      <c r="BT577" s="40"/>
      <c r="BU577" s="40"/>
      <c r="BV577" s="40"/>
      <c r="BW577" s="40"/>
      <c r="BX577" s="40"/>
      <c r="BY577" s="40"/>
      <c r="BZ577" s="40"/>
      <c r="CA577" s="40"/>
      <c r="CB577" s="40"/>
      <c r="CC577" s="40"/>
      <c r="CD577" s="40"/>
      <c r="CE577" s="40"/>
      <c r="CF577" s="40"/>
      <c r="CG577" s="40"/>
      <c r="CH577" s="40"/>
      <c r="CI577" s="40"/>
      <c r="CJ577" s="40"/>
      <c r="CK577" s="40"/>
      <c r="CL577" s="40"/>
      <c r="CM577" s="40"/>
      <c r="CN577" s="40"/>
      <c r="CO577" s="40"/>
      <c r="CP577" s="40"/>
      <c r="CQ577" s="40"/>
      <c r="CR577" s="40"/>
      <c r="CS577" s="40"/>
      <c r="CT577" s="40"/>
      <c r="CU577" s="40"/>
      <c r="CV577" s="40"/>
      <c r="CW577" s="40"/>
      <c r="CX577" s="40"/>
      <c r="CY577" s="40"/>
      <c r="CZ577" s="40"/>
      <c r="DA577" s="40"/>
      <c r="DB577" s="40"/>
      <c r="DC577" s="40"/>
      <c r="DD577" s="40"/>
      <c r="DE577" s="40"/>
      <c r="DF577" s="40"/>
      <c r="DG577" s="40"/>
      <c r="DH577" s="40"/>
      <c r="DI577" s="40"/>
      <c r="DJ577" s="40"/>
      <c r="DK577" s="40"/>
      <c r="DL577" s="40"/>
      <c r="DM577" s="40"/>
      <c r="DN577" s="40"/>
      <c r="DO577" s="40"/>
      <c r="DP577" s="40"/>
      <c r="DQ577" s="40"/>
      <c r="DR577" s="40"/>
      <c r="DS577" s="40"/>
      <c r="DT577" s="40"/>
      <c r="DU577" s="40"/>
      <c r="DV577" s="40"/>
      <c r="DW577" s="40"/>
      <c r="DX577" s="40"/>
      <c r="DY577" s="40"/>
      <c r="DZ577" s="40"/>
      <c r="EA577" s="40"/>
      <c r="EB577" s="40"/>
      <c r="EC577" s="40"/>
      <c r="ED577" s="40"/>
      <c r="EE577" s="40"/>
      <c r="EF577" s="40"/>
      <c r="EG577" s="40"/>
      <c r="EH577" s="40"/>
      <c r="EI577" s="40"/>
      <c r="EJ577" s="40"/>
      <c r="EK577" s="40"/>
      <c r="EL577" s="40"/>
      <c r="EM577" s="40"/>
      <c r="EN577" s="40"/>
      <c r="EO577" s="40"/>
      <c r="EP577" s="40"/>
      <c r="EQ577" s="40"/>
      <c r="ER577" s="40"/>
      <c r="ES577" s="40"/>
      <c r="ET577" s="40"/>
      <c r="EU577" s="40"/>
      <c r="EV577" s="40"/>
      <c r="EW577" s="40"/>
      <c r="EX577" s="40"/>
      <c r="EY577" s="40"/>
      <c r="EZ577" s="40"/>
      <c r="FA577" s="40"/>
      <c r="FB577" s="40"/>
      <c r="FC577" s="40"/>
      <c r="FD577" s="40"/>
      <c r="FE577" s="40"/>
      <c r="FF577" s="40"/>
      <c r="FG577" s="40"/>
      <c r="FH577" s="40"/>
      <c r="FI577" s="40"/>
      <c r="FJ577" s="40"/>
      <c r="FK577" s="40"/>
      <c r="FL577" s="40"/>
      <c r="FM577" s="40"/>
      <c r="FN577" s="40"/>
      <c r="FO577" s="40"/>
      <c r="FP577" s="40"/>
      <c r="FQ577" s="40"/>
      <c r="FR577" s="40"/>
      <c r="FS577" s="40"/>
      <c r="FT577" s="40"/>
      <c r="FU577" s="40"/>
      <c r="FV577" s="40"/>
      <c r="FW577" s="40"/>
      <c r="FX577" s="40"/>
      <c r="FY577" s="40"/>
      <c r="FZ577" s="40"/>
      <c r="GA577" s="40"/>
      <c r="GB577" s="40"/>
      <c r="GC577" s="40"/>
      <c r="GD577" s="40"/>
      <c r="GE577" s="40"/>
      <c r="GF577" s="40"/>
      <c r="GG577" s="40"/>
      <c r="GH577" s="40"/>
      <c r="GI577" s="40"/>
      <c r="GJ577" s="40"/>
      <c r="GK577" s="40"/>
      <c r="GL577" s="40"/>
      <c r="GM577" s="40"/>
      <c r="GN577" s="40"/>
    </row>
    <row r="578" spans="1:196">
      <c r="A578" s="430"/>
      <c r="B578" s="430"/>
      <c r="C578" s="430"/>
      <c r="D578" s="430"/>
      <c r="E578" s="430"/>
      <c r="F578" s="430"/>
      <c r="G578" s="180"/>
      <c r="H578" s="46"/>
      <c r="I578" s="53"/>
      <c r="J578" s="53"/>
      <c r="K578" s="193"/>
      <c r="L578" s="193"/>
      <c r="M578" s="193"/>
      <c r="N578" s="193"/>
      <c r="O578" s="193"/>
      <c r="P578" s="193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O578" s="40"/>
      <c r="BP578" s="40"/>
      <c r="BQ578" s="40"/>
      <c r="BR578" s="40"/>
      <c r="BS578" s="40"/>
      <c r="BT578" s="40"/>
      <c r="BU578" s="40"/>
      <c r="BV578" s="40"/>
      <c r="BW578" s="40"/>
      <c r="BX578" s="40"/>
      <c r="BY578" s="40"/>
      <c r="BZ578" s="40"/>
      <c r="CA578" s="40"/>
      <c r="CB578" s="40"/>
      <c r="CC578" s="40"/>
      <c r="CD578" s="40"/>
      <c r="CE578" s="40"/>
      <c r="CF578" s="40"/>
      <c r="CG578" s="40"/>
      <c r="CH578" s="40"/>
      <c r="CI578" s="40"/>
      <c r="CJ578" s="40"/>
      <c r="CK578" s="40"/>
      <c r="CL578" s="40"/>
      <c r="CM578" s="40"/>
      <c r="CN578" s="40"/>
      <c r="CO578" s="40"/>
      <c r="CP578" s="40"/>
      <c r="CQ578" s="40"/>
      <c r="CR578" s="40"/>
      <c r="CS578" s="40"/>
      <c r="CT578" s="40"/>
      <c r="CU578" s="40"/>
      <c r="CV578" s="40"/>
      <c r="CW578" s="40"/>
      <c r="CX578" s="40"/>
      <c r="CY578" s="40"/>
      <c r="CZ578" s="40"/>
      <c r="DA578" s="40"/>
      <c r="DB578" s="40"/>
      <c r="DC578" s="40"/>
      <c r="DD578" s="40"/>
      <c r="DE578" s="40"/>
      <c r="DF578" s="40"/>
      <c r="DG578" s="40"/>
      <c r="DH578" s="40"/>
      <c r="DI578" s="40"/>
      <c r="DJ578" s="40"/>
      <c r="DK578" s="40"/>
      <c r="DL578" s="40"/>
      <c r="DM578" s="40"/>
      <c r="DN578" s="40"/>
      <c r="DO578" s="40"/>
      <c r="DP578" s="40"/>
      <c r="DQ578" s="40"/>
      <c r="DR578" s="40"/>
      <c r="DS578" s="40"/>
      <c r="DT578" s="40"/>
      <c r="DU578" s="40"/>
      <c r="DV578" s="40"/>
      <c r="DW578" s="40"/>
      <c r="DX578" s="40"/>
      <c r="DY578" s="40"/>
      <c r="DZ578" s="40"/>
      <c r="EA578" s="40"/>
      <c r="EB578" s="40"/>
      <c r="EC578" s="40"/>
      <c r="ED578" s="40"/>
      <c r="EE578" s="40"/>
      <c r="EF578" s="40"/>
      <c r="EG578" s="40"/>
      <c r="EH578" s="40"/>
      <c r="EI578" s="40"/>
      <c r="EJ578" s="40"/>
      <c r="EK578" s="40"/>
      <c r="EL578" s="40"/>
      <c r="EM578" s="40"/>
      <c r="EN578" s="40"/>
      <c r="EO578" s="40"/>
      <c r="EP578" s="40"/>
      <c r="EQ578" s="40"/>
      <c r="ER578" s="40"/>
      <c r="ES578" s="40"/>
      <c r="ET578" s="40"/>
      <c r="EU578" s="40"/>
      <c r="EV578" s="40"/>
      <c r="EW578" s="40"/>
      <c r="EX578" s="40"/>
      <c r="EY578" s="40"/>
      <c r="EZ578" s="40"/>
      <c r="FA578" s="40"/>
      <c r="FB578" s="40"/>
      <c r="FC578" s="40"/>
      <c r="FD578" s="40"/>
      <c r="FE578" s="40"/>
      <c r="FF578" s="40"/>
      <c r="FG578" s="40"/>
      <c r="FH578" s="40"/>
      <c r="FI578" s="40"/>
      <c r="FJ578" s="40"/>
      <c r="FK578" s="40"/>
      <c r="FL578" s="40"/>
      <c r="FM578" s="40"/>
      <c r="FN578" s="40"/>
      <c r="FO578" s="40"/>
      <c r="FP578" s="40"/>
      <c r="FQ578" s="40"/>
      <c r="FR578" s="40"/>
      <c r="FS578" s="40"/>
      <c r="FT578" s="40"/>
      <c r="FU578" s="40"/>
      <c r="FV578" s="40"/>
      <c r="FW578" s="40"/>
      <c r="FX578" s="40"/>
      <c r="FY578" s="40"/>
      <c r="FZ578" s="40"/>
      <c r="GA578" s="40"/>
      <c r="GB578" s="40"/>
      <c r="GC578" s="40"/>
      <c r="GD578" s="40"/>
      <c r="GE578" s="40"/>
      <c r="GF578" s="40"/>
      <c r="GG578" s="40"/>
      <c r="GH578" s="40"/>
      <c r="GI578" s="40"/>
      <c r="GJ578" s="40"/>
      <c r="GK578" s="40"/>
      <c r="GL578" s="40"/>
      <c r="GM578" s="40"/>
      <c r="GN578" s="40"/>
    </row>
    <row r="579" spans="1:196">
      <c r="A579" s="430"/>
      <c r="B579" s="430"/>
      <c r="C579" s="430"/>
      <c r="D579" s="430"/>
      <c r="E579" s="430"/>
      <c r="F579" s="430"/>
      <c r="G579" s="180"/>
      <c r="H579" s="46"/>
      <c r="I579" s="53"/>
      <c r="J579" s="53"/>
      <c r="K579" s="193"/>
      <c r="L579" s="193"/>
      <c r="M579" s="193"/>
      <c r="N579" s="193"/>
      <c r="O579" s="193"/>
      <c r="P579" s="193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O579" s="40"/>
      <c r="BP579" s="40"/>
      <c r="BQ579" s="40"/>
      <c r="BR579" s="40"/>
      <c r="BS579" s="40"/>
      <c r="BT579" s="40"/>
      <c r="BU579" s="40"/>
      <c r="BV579" s="40"/>
      <c r="BW579" s="40"/>
      <c r="BX579" s="40"/>
      <c r="BY579" s="40"/>
      <c r="BZ579" s="40"/>
      <c r="CA579" s="40"/>
      <c r="CB579" s="40"/>
      <c r="CC579" s="40"/>
      <c r="CD579" s="40"/>
      <c r="CE579" s="40"/>
      <c r="CF579" s="40"/>
      <c r="CG579" s="40"/>
      <c r="CH579" s="40"/>
      <c r="CI579" s="40"/>
      <c r="CJ579" s="40"/>
      <c r="CK579" s="40"/>
      <c r="CL579" s="40"/>
      <c r="CM579" s="40"/>
      <c r="CN579" s="40"/>
      <c r="CO579" s="40"/>
      <c r="CP579" s="40"/>
      <c r="CQ579" s="40"/>
      <c r="CR579" s="40"/>
      <c r="CS579" s="40"/>
      <c r="CT579" s="40"/>
      <c r="CU579" s="40"/>
      <c r="CV579" s="40"/>
      <c r="CW579" s="40"/>
      <c r="CX579" s="40"/>
      <c r="CY579" s="40"/>
      <c r="CZ579" s="40"/>
      <c r="DA579" s="40"/>
      <c r="DB579" s="40"/>
      <c r="DC579" s="40"/>
      <c r="DD579" s="40"/>
      <c r="DE579" s="40"/>
      <c r="DF579" s="40"/>
      <c r="DG579" s="40"/>
      <c r="DH579" s="40"/>
      <c r="DI579" s="40"/>
      <c r="DJ579" s="40"/>
      <c r="DK579" s="40"/>
      <c r="DL579" s="40"/>
      <c r="DM579" s="40"/>
      <c r="DN579" s="40"/>
      <c r="DO579" s="40"/>
      <c r="DP579" s="40"/>
      <c r="DQ579" s="40"/>
      <c r="DR579" s="40"/>
      <c r="DS579" s="40"/>
      <c r="DT579" s="40"/>
      <c r="DU579" s="40"/>
      <c r="DV579" s="40"/>
      <c r="DW579" s="40"/>
      <c r="DX579" s="40"/>
      <c r="DY579" s="40"/>
      <c r="DZ579" s="40"/>
      <c r="EA579" s="40"/>
      <c r="EB579" s="40"/>
      <c r="EC579" s="40"/>
      <c r="ED579" s="40"/>
      <c r="EE579" s="40"/>
      <c r="EF579" s="40"/>
      <c r="EG579" s="40"/>
      <c r="EH579" s="40"/>
      <c r="EI579" s="40"/>
      <c r="EJ579" s="40"/>
      <c r="EK579" s="40"/>
      <c r="EL579" s="40"/>
      <c r="EM579" s="40"/>
      <c r="EN579" s="40"/>
      <c r="EO579" s="40"/>
      <c r="EP579" s="40"/>
      <c r="EQ579" s="40"/>
      <c r="ER579" s="40"/>
      <c r="ES579" s="40"/>
      <c r="ET579" s="40"/>
      <c r="EU579" s="40"/>
      <c r="EV579" s="40"/>
      <c r="EW579" s="40"/>
      <c r="EX579" s="40"/>
      <c r="EY579" s="40"/>
      <c r="EZ579" s="40"/>
      <c r="FA579" s="40"/>
      <c r="FB579" s="40"/>
      <c r="FC579" s="40"/>
      <c r="FD579" s="40"/>
      <c r="FE579" s="40"/>
      <c r="FF579" s="40"/>
      <c r="FG579" s="40"/>
      <c r="FH579" s="40"/>
      <c r="FI579" s="40"/>
      <c r="FJ579" s="40"/>
      <c r="FK579" s="40"/>
      <c r="FL579" s="40"/>
      <c r="FM579" s="40"/>
      <c r="FN579" s="40"/>
      <c r="FO579" s="40"/>
      <c r="FP579" s="40"/>
      <c r="FQ579" s="40"/>
      <c r="FR579" s="40"/>
      <c r="FS579" s="40"/>
      <c r="FT579" s="40"/>
      <c r="FU579" s="40"/>
      <c r="FV579" s="40"/>
      <c r="FW579" s="40"/>
      <c r="FX579" s="40"/>
      <c r="FY579" s="40"/>
      <c r="FZ579" s="40"/>
      <c r="GA579" s="40"/>
      <c r="GB579" s="40"/>
      <c r="GC579" s="40"/>
      <c r="GD579" s="40"/>
      <c r="GE579" s="40"/>
      <c r="GF579" s="40"/>
      <c r="GG579" s="40"/>
      <c r="GH579" s="40"/>
      <c r="GI579" s="40"/>
      <c r="GJ579" s="40"/>
      <c r="GK579" s="40"/>
      <c r="GL579" s="40"/>
      <c r="GM579" s="40"/>
      <c r="GN579" s="40"/>
    </row>
    <row r="580" spans="1:196">
      <c r="A580" s="430"/>
      <c r="B580" s="430"/>
      <c r="C580" s="430"/>
      <c r="D580" s="430"/>
      <c r="E580" s="430"/>
      <c r="F580" s="430"/>
      <c r="G580" s="180"/>
      <c r="H580" s="46"/>
      <c r="I580" s="53"/>
      <c r="J580" s="53"/>
      <c r="K580" s="193"/>
      <c r="L580" s="193"/>
      <c r="M580" s="193"/>
      <c r="N580" s="193"/>
      <c r="O580" s="193"/>
      <c r="P580" s="193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O580" s="40"/>
      <c r="BP580" s="40"/>
      <c r="BQ580" s="40"/>
      <c r="BR580" s="40"/>
      <c r="BS580" s="40"/>
      <c r="BT580" s="40"/>
      <c r="BU580" s="40"/>
      <c r="BV580" s="40"/>
      <c r="BW580" s="40"/>
      <c r="BX580" s="40"/>
      <c r="BY580" s="40"/>
      <c r="BZ580" s="40"/>
      <c r="CA580" s="40"/>
      <c r="CB580" s="40"/>
      <c r="CC580" s="40"/>
      <c r="CD580" s="40"/>
      <c r="CE580" s="40"/>
      <c r="CF580" s="40"/>
      <c r="CG580" s="40"/>
      <c r="CH580" s="40"/>
      <c r="CI580" s="40"/>
      <c r="CJ580" s="40"/>
      <c r="CK580" s="40"/>
      <c r="CL580" s="40"/>
      <c r="CM580" s="40"/>
      <c r="CN580" s="40"/>
      <c r="CO580" s="40"/>
      <c r="CP580" s="40"/>
      <c r="CQ580" s="40"/>
      <c r="CR580" s="40"/>
      <c r="CS580" s="40"/>
      <c r="CT580" s="40"/>
      <c r="CU580" s="40"/>
      <c r="CV580" s="40"/>
      <c r="CW580" s="40"/>
      <c r="CX580" s="40"/>
      <c r="CY580" s="40"/>
      <c r="CZ580" s="40"/>
      <c r="DA580" s="40"/>
      <c r="DB580" s="40"/>
      <c r="DC580" s="40"/>
      <c r="DD580" s="40"/>
      <c r="DE580" s="40"/>
      <c r="DF580" s="40"/>
      <c r="DG580" s="40"/>
      <c r="DH580" s="40"/>
      <c r="DI580" s="40"/>
      <c r="DJ580" s="40"/>
      <c r="DK580" s="40"/>
      <c r="DL580" s="40"/>
      <c r="DM580" s="40"/>
      <c r="DN580" s="40"/>
      <c r="DO580" s="40"/>
      <c r="DP580" s="40"/>
      <c r="DQ580" s="40"/>
      <c r="DR580" s="40"/>
      <c r="DS580" s="40"/>
      <c r="DT580" s="40"/>
      <c r="DU580" s="40"/>
      <c r="DV580" s="40"/>
      <c r="DW580" s="40"/>
      <c r="DX580" s="40"/>
      <c r="DY580" s="40"/>
      <c r="DZ580" s="40"/>
      <c r="EA580" s="40"/>
      <c r="EB580" s="40"/>
      <c r="EC580" s="40"/>
      <c r="ED580" s="40"/>
      <c r="EE580" s="40"/>
      <c r="EF580" s="40"/>
      <c r="EG580" s="40"/>
      <c r="EH580" s="40"/>
      <c r="EI580" s="40"/>
      <c r="EJ580" s="40"/>
      <c r="EK580" s="40"/>
      <c r="EL580" s="40"/>
      <c r="EM580" s="40"/>
      <c r="EN580" s="40"/>
      <c r="EO580" s="40"/>
      <c r="EP580" s="40"/>
      <c r="EQ580" s="40"/>
      <c r="ER580" s="40"/>
      <c r="ES580" s="40"/>
      <c r="ET580" s="40"/>
      <c r="EU580" s="40"/>
      <c r="EV580" s="40"/>
      <c r="EW580" s="40"/>
      <c r="EX580" s="40"/>
      <c r="EY580" s="40"/>
      <c r="EZ580" s="40"/>
      <c r="FA580" s="40"/>
      <c r="FB580" s="40"/>
      <c r="FC580" s="40"/>
      <c r="FD580" s="40"/>
      <c r="FE580" s="40"/>
      <c r="FF580" s="40"/>
      <c r="FG580" s="40"/>
      <c r="FH580" s="40"/>
      <c r="FI580" s="40"/>
      <c r="FJ580" s="40"/>
      <c r="FK580" s="40"/>
      <c r="FL580" s="40"/>
      <c r="FM580" s="40"/>
      <c r="FN580" s="40"/>
      <c r="FO580" s="40"/>
      <c r="FP580" s="40"/>
      <c r="FQ580" s="40"/>
      <c r="FR580" s="40"/>
      <c r="FS580" s="40"/>
      <c r="FT580" s="40"/>
      <c r="FU580" s="40"/>
      <c r="FV580" s="40"/>
      <c r="FW580" s="40"/>
      <c r="FX580" s="40"/>
      <c r="FY580" s="40"/>
      <c r="FZ580" s="40"/>
      <c r="GA580" s="40"/>
      <c r="GB580" s="40"/>
      <c r="GC580" s="40"/>
      <c r="GD580" s="40"/>
      <c r="GE580" s="40"/>
      <c r="GF580" s="40"/>
      <c r="GG580" s="40"/>
      <c r="GH580" s="40"/>
      <c r="GI580" s="40"/>
      <c r="GJ580" s="40"/>
      <c r="GK580" s="40"/>
      <c r="GL580" s="40"/>
      <c r="GM580" s="40"/>
      <c r="GN580" s="40"/>
    </row>
    <row r="581" spans="1:196">
      <c r="A581" s="430"/>
      <c r="B581" s="430"/>
      <c r="C581" s="430"/>
      <c r="D581" s="430"/>
      <c r="E581" s="430"/>
      <c r="F581" s="430"/>
      <c r="G581" s="180"/>
      <c r="H581" s="46"/>
      <c r="I581" s="53"/>
      <c r="J581" s="53"/>
      <c r="K581" s="193"/>
      <c r="L581" s="193"/>
      <c r="M581" s="193"/>
      <c r="N581" s="193"/>
      <c r="O581" s="193"/>
      <c r="P581" s="193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O581" s="40"/>
      <c r="BP581" s="40"/>
      <c r="BQ581" s="40"/>
      <c r="BR581" s="40"/>
      <c r="BS581" s="40"/>
      <c r="BT581" s="40"/>
      <c r="BU581" s="40"/>
      <c r="BV581" s="40"/>
      <c r="BW581" s="40"/>
      <c r="BX581" s="40"/>
      <c r="BY581" s="40"/>
      <c r="BZ581" s="40"/>
      <c r="CA581" s="40"/>
      <c r="CB581" s="40"/>
      <c r="CC581" s="40"/>
      <c r="CD581" s="40"/>
      <c r="CE581" s="40"/>
      <c r="CF581" s="40"/>
      <c r="CG581" s="40"/>
      <c r="CH581" s="40"/>
      <c r="CI581" s="40"/>
      <c r="CJ581" s="40"/>
      <c r="CK581" s="40"/>
      <c r="CL581" s="40"/>
      <c r="CM581" s="40"/>
      <c r="CN581" s="40"/>
      <c r="CO581" s="40"/>
      <c r="CP581" s="40"/>
      <c r="CQ581" s="40"/>
      <c r="CR581" s="40"/>
      <c r="CS581" s="40"/>
      <c r="CT581" s="40"/>
      <c r="CU581" s="40"/>
      <c r="CV581" s="40"/>
      <c r="CW581" s="40"/>
      <c r="CX581" s="40"/>
      <c r="CY581" s="40"/>
      <c r="CZ581" s="40"/>
      <c r="DA581" s="40"/>
      <c r="DB581" s="40"/>
      <c r="DC581" s="40"/>
      <c r="DD581" s="40"/>
      <c r="DE581" s="40"/>
      <c r="DF581" s="40"/>
      <c r="DG581" s="40"/>
      <c r="DH581" s="40"/>
      <c r="DI581" s="40"/>
      <c r="DJ581" s="40"/>
      <c r="DK581" s="40"/>
      <c r="DL581" s="40"/>
      <c r="DM581" s="40"/>
      <c r="DN581" s="40"/>
      <c r="DO581" s="40"/>
      <c r="DP581" s="40"/>
      <c r="DQ581" s="40"/>
      <c r="DR581" s="40"/>
      <c r="DS581" s="40"/>
      <c r="DT581" s="40"/>
      <c r="DU581" s="40"/>
      <c r="DV581" s="40"/>
      <c r="DW581" s="40"/>
      <c r="DX581" s="40"/>
      <c r="DY581" s="40"/>
      <c r="DZ581" s="40"/>
      <c r="EA581" s="40"/>
      <c r="EB581" s="40"/>
      <c r="EC581" s="40"/>
      <c r="ED581" s="40"/>
      <c r="EE581" s="40"/>
      <c r="EF581" s="40"/>
      <c r="EG581" s="40"/>
      <c r="EH581" s="40"/>
      <c r="EI581" s="40"/>
      <c r="EJ581" s="40"/>
      <c r="EK581" s="40"/>
      <c r="EL581" s="40"/>
      <c r="EM581" s="40"/>
      <c r="EN581" s="40"/>
      <c r="EO581" s="40"/>
      <c r="EP581" s="40"/>
      <c r="EQ581" s="40"/>
      <c r="ER581" s="40"/>
      <c r="ES581" s="40"/>
      <c r="ET581" s="40"/>
      <c r="EU581" s="40"/>
      <c r="EV581" s="40"/>
      <c r="EW581" s="40"/>
      <c r="EX581" s="40"/>
      <c r="EY581" s="40"/>
      <c r="EZ581" s="40"/>
      <c r="FA581" s="40"/>
      <c r="FB581" s="40"/>
      <c r="FC581" s="40"/>
      <c r="FD581" s="40"/>
      <c r="FE581" s="40"/>
      <c r="FF581" s="40"/>
      <c r="FG581" s="40"/>
      <c r="FH581" s="40"/>
      <c r="FI581" s="40"/>
      <c r="FJ581" s="40"/>
      <c r="FK581" s="40"/>
      <c r="FL581" s="40"/>
      <c r="FM581" s="40"/>
      <c r="FN581" s="40"/>
      <c r="FO581" s="40"/>
      <c r="FP581" s="40"/>
      <c r="FQ581" s="40"/>
      <c r="FR581" s="40"/>
      <c r="FS581" s="40"/>
      <c r="FT581" s="40"/>
      <c r="FU581" s="40"/>
      <c r="FV581" s="40"/>
      <c r="FW581" s="40"/>
      <c r="FX581" s="40"/>
      <c r="FY581" s="40"/>
      <c r="FZ581" s="40"/>
      <c r="GA581" s="40"/>
      <c r="GB581" s="40"/>
      <c r="GC581" s="40"/>
      <c r="GD581" s="40"/>
      <c r="GE581" s="40"/>
      <c r="GF581" s="40"/>
      <c r="GG581" s="40"/>
      <c r="GH581" s="40"/>
      <c r="GI581" s="40"/>
      <c r="GJ581" s="40"/>
      <c r="GK581" s="40"/>
      <c r="GL581" s="40"/>
      <c r="GM581" s="40"/>
      <c r="GN581" s="40"/>
    </row>
    <row r="582" spans="1:196">
      <c r="A582" s="430"/>
      <c r="B582" s="430"/>
      <c r="C582" s="430"/>
      <c r="D582" s="430"/>
      <c r="E582" s="430"/>
      <c r="F582" s="430"/>
      <c r="G582" s="180"/>
      <c r="H582" s="46"/>
      <c r="I582" s="53"/>
      <c r="J582" s="53"/>
      <c r="K582" s="193"/>
      <c r="L582" s="193"/>
      <c r="M582" s="193"/>
      <c r="N582" s="193"/>
      <c r="O582" s="193"/>
      <c r="P582" s="193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O582" s="40"/>
      <c r="BP582" s="40"/>
      <c r="BQ582" s="40"/>
      <c r="BR582" s="40"/>
      <c r="BS582" s="40"/>
      <c r="BT582" s="40"/>
      <c r="BU582" s="40"/>
      <c r="BV582" s="40"/>
      <c r="BW582" s="40"/>
      <c r="BX582" s="40"/>
      <c r="BY582" s="40"/>
      <c r="BZ582" s="40"/>
      <c r="CA582" s="40"/>
      <c r="CB582" s="40"/>
      <c r="CC582" s="40"/>
      <c r="CD582" s="40"/>
      <c r="CE582" s="40"/>
      <c r="CF582" s="40"/>
      <c r="CG582" s="40"/>
      <c r="CH582" s="40"/>
      <c r="CI582" s="40"/>
      <c r="CJ582" s="40"/>
      <c r="CK582" s="40"/>
      <c r="CL582" s="40"/>
      <c r="CM582" s="40"/>
      <c r="CN582" s="40"/>
      <c r="CO582" s="40"/>
      <c r="CP582" s="40"/>
      <c r="CQ582" s="40"/>
      <c r="CR582" s="40"/>
      <c r="CS582" s="40"/>
      <c r="CT582" s="40"/>
      <c r="CU582" s="40"/>
      <c r="CV582" s="40"/>
      <c r="CW582" s="40"/>
      <c r="CX582" s="40"/>
      <c r="CY582" s="40"/>
      <c r="CZ582" s="40"/>
      <c r="DA582" s="40"/>
      <c r="DB582" s="40"/>
      <c r="DC582" s="40"/>
      <c r="DD582" s="40"/>
      <c r="DE582" s="40"/>
      <c r="DF582" s="40"/>
      <c r="DG582" s="40"/>
      <c r="DH582" s="40"/>
      <c r="DI582" s="40"/>
      <c r="DJ582" s="40"/>
      <c r="DK582" s="40"/>
      <c r="DL582" s="40"/>
      <c r="DM582" s="40"/>
      <c r="DN582" s="40"/>
      <c r="DO582" s="40"/>
      <c r="DP582" s="40"/>
      <c r="DQ582" s="40"/>
      <c r="DR582" s="40"/>
      <c r="DS582" s="40"/>
      <c r="DT582" s="40"/>
      <c r="DU582" s="40"/>
      <c r="DV582" s="40"/>
      <c r="DW582" s="40"/>
      <c r="DX582" s="40"/>
      <c r="DY582" s="40"/>
      <c r="DZ582" s="40"/>
      <c r="EA582" s="40"/>
      <c r="EB582" s="40"/>
      <c r="EC582" s="40"/>
      <c r="ED582" s="40"/>
      <c r="EE582" s="40"/>
      <c r="EF582" s="40"/>
      <c r="EG582" s="40"/>
      <c r="EH582" s="40"/>
      <c r="EI582" s="40"/>
      <c r="EJ582" s="40"/>
      <c r="EK582" s="40"/>
      <c r="EL582" s="40"/>
      <c r="EM582" s="40"/>
      <c r="EN582" s="40"/>
      <c r="EO582" s="40"/>
      <c r="EP582" s="40"/>
      <c r="EQ582" s="40"/>
      <c r="ER582" s="40"/>
      <c r="ES582" s="40"/>
      <c r="ET582" s="40"/>
      <c r="EU582" s="40"/>
      <c r="EV582" s="40"/>
      <c r="EW582" s="40"/>
      <c r="EX582" s="40"/>
      <c r="EY582" s="40"/>
      <c r="EZ582" s="40"/>
      <c r="FA582" s="40"/>
      <c r="FB582" s="40"/>
      <c r="FC582" s="40"/>
      <c r="FD582" s="40"/>
      <c r="FE582" s="40"/>
      <c r="FF582" s="40"/>
      <c r="FG582" s="40"/>
      <c r="FH582" s="40"/>
      <c r="FI582" s="40"/>
      <c r="FJ582" s="40"/>
      <c r="FK582" s="40"/>
      <c r="FL582" s="40"/>
      <c r="FM582" s="40"/>
      <c r="FN582" s="40"/>
      <c r="FO582" s="40"/>
      <c r="FP582" s="40"/>
      <c r="FQ582" s="40"/>
      <c r="FR582" s="40"/>
      <c r="FS582" s="40"/>
      <c r="FT582" s="40"/>
      <c r="FU582" s="40"/>
      <c r="FV582" s="40"/>
      <c r="FW582" s="40"/>
      <c r="FX582" s="40"/>
      <c r="FY582" s="40"/>
      <c r="FZ582" s="40"/>
      <c r="GA582" s="40"/>
      <c r="GB582" s="40"/>
      <c r="GC582" s="40"/>
      <c r="GD582" s="40"/>
      <c r="GE582" s="40"/>
      <c r="GF582" s="40"/>
      <c r="GG582" s="40"/>
      <c r="GH582" s="40"/>
      <c r="GI582" s="40"/>
      <c r="GJ582" s="40"/>
      <c r="GK582" s="40"/>
      <c r="GL582" s="40"/>
      <c r="GM582" s="40"/>
      <c r="GN582" s="40"/>
    </row>
    <row r="583" spans="1:196">
      <c r="A583" s="430"/>
      <c r="B583" s="430"/>
      <c r="C583" s="430"/>
      <c r="D583" s="430"/>
      <c r="E583" s="430"/>
      <c r="F583" s="430"/>
      <c r="G583" s="180"/>
      <c r="H583" s="46"/>
      <c r="I583" s="53"/>
      <c r="J583" s="53"/>
      <c r="K583" s="193"/>
      <c r="L583" s="193"/>
      <c r="M583" s="193"/>
      <c r="N583" s="193"/>
      <c r="O583" s="193"/>
      <c r="P583" s="193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O583" s="40"/>
      <c r="BP583" s="40"/>
      <c r="BQ583" s="40"/>
      <c r="BR583" s="40"/>
      <c r="BS583" s="40"/>
      <c r="BT583" s="40"/>
      <c r="BU583" s="40"/>
      <c r="BV583" s="40"/>
      <c r="BW583" s="40"/>
      <c r="BX583" s="40"/>
      <c r="BY583" s="40"/>
      <c r="BZ583" s="40"/>
      <c r="CA583" s="40"/>
      <c r="CB583" s="40"/>
      <c r="CC583" s="40"/>
      <c r="CD583" s="40"/>
      <c r="CE583" s="40"/>
      <c r="CF583" s="40"/>
      <c r="CG583" s="40"/>
      <c r="CH583" s="40"/>
      <c r="CI583" s="40"/>
      <c r="CJ583" s="40"/>
      <c r="CK583" s="40"/>
      <c r="CL583" s="40"/>
      <c r="CM583" s="40"/>
      <c r="CN583" s="40"/>
      <c r="CO583" s="40"/>
      <c r="CP583" s="40"/>
      <c r="CQ583" s="40"/>
      <c r="CR583" s="40"/>
      <c r="CS583" s="40"/>
      <c r="CT583" s="40"/>
      <c r="CU583" s="40"/>
      <c r="CV583" s="40"/>
      <c r="CW583" s="40"/>
      <c r="CX583" s="40"/>
      <c r="CY583" s="40"/>
      <c r="CZ583" s="40"/>
      <c r="DA583" s="40"/>
      <c r="DB583" s="40"/>
      <c r="DC583" s="40"/>
      <c r="DD583" s="40"/>
      <c r="DE583" s="40"/>
      <c r="DF583" s="40"/>
      <c r="DG583" s="40"/>
      <c r="DH583" s="40"/>
      <c r="DI583" s="40"/>
      <c r="DJ583" s="40"/>
      <c r="DK583" s="40"/>
      <c r="DL583" s="40"/>
      <c r="DM583" s="40"/>
      <c r="DN583" s="40"/>
      <c r="DO583" s="40"/>
      <c r="DP583" s="40"/>
      <c r="DQ583" s="40"/>
      <c r="DR583" s="40"/>
      <c r="DS583" s="40"/>
      <c r="DT583" s="40"/>
      <c r="DU583" s="40"/>
      <c r="DV583" s="40"/>
      <c r="DW583" s="40"/>
      <c r="DX583" s="40"/>
      <c r="DY583" s="40"/>
      <c r="DZ583" s="40"/>
      <c r="EA583" s="40"/>
      <c r="EB583" s="40"/>
      <c r="EC583" s="40"/>
      <c r="ED583" s="40"/>
      <c r="EE583" s="40"/>
      <c r="EF583" s="40"/>
      <c r="EG583" s="40"/>
      <c r="EH583" s="40"/>
      <c r="EI583" s="40"/>
      <c r="EJ583" s="40"/>
      <c r="EK583" s="40"/>
      <c r="EL583" s="40"/>
      <c r="EM583" s="40"/>
      <c r="EN583" s="40"/>
      <c r="EO583" s="40"/>
      <c r="EP583" s="40"/>
      <c r="EQ583" s="40"/>
      <c r="ER583" s="40"/>
      <c r="ES583" s="40"/>
      <c r="ET583" s="40"/>
      <c r="EU583" s="40"/>
      <c r="EV583" s="40"/>
      <c r="EW583" s="40"/>
      <c r="EX583" s="40"/>
      <c r="EY583" s="40"/>
      <c r="EZ583" s="40"/>
      <c r="FA583" s="40"/>
      <c r="FB583" s="40"/>
      <c r="FC583" s="40"/>
      <c r="FD583" s="40"/>
      <c r="FE583" s="40"/>
      <c r="FF583" s="40"/>
      <c r="FG583" s="40"/>
      <c r="FH583" s="40"/>
      <c r="FI583" s="40"/>
      <c r="FJ583" s="40"/>
      <c r="FK583" s="40"/>
      <c r="FL583" s="40"/>
      <c r="FM583" s="40"/>
      <c r="FN583" s="40"/>
      <c r="FO583" s="40"/>
      <c r="FP583" s="40"/>
      <c r="FQ583" s="40"/>
      <c r="FR583" s="40"/>
      <c r="FS583" s="40"/>
      <c r="FT583" s="40"/>
      <c r="FU583" s="40"/>
      <c r="FV583" s="40"/>
      <c r="FW583" s="40"/>
      <c r="FX583" s="40"/>
      <c r="FY583" s="40"/>
      <c r="FZ583" s="40"/>
      <c r="GA583" s="40"/>
      <c r="GB583" s="40"/>
      <c r="GC583" s="40"/>
      <c r="GD583" s="40"/>
      <c r="GE583" s="40"/>
      <c r="GF583" s="40"/>
      <c r="GG583" s="40"/>
      <c r="GH583" s="40"/>
      <c r="GI583" s="40"/>
      <c r="GJ583" s="40"/>
      <c r="GK583" s="40"/>
      <c r="GL583" s="40"/>
      <c r="GM583" s="40"/>
      <c r="GN583" s="40"/>
    </row>
    <row r="584" spans="1:196">
      <c r="A584" s="430"/>
      <c r="B584" s="430"/>
      <c r="C584" s="430"/>
      <c r="D584" s="430"/>
      <c r="E584" s="430"/>
      <c r="F584" s="430"/>
      <c r="G584" s="180"/>
      <c r="H584" s="46"/>
      <c r="I584" s="53"/>
      <c r="J584" s="53"/>
      <c r="K584" s="193"/>
      <c r="L584" s="193"/>
      <c r="M584" s="193"/>
      <c r="N584" s="193"/>
      <c r="O584" s="193"/>
      <c r="P584" s="193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O584" s="40"/>
      <c r="BP584" s="40"/>
      <c r="BQ584" s="40"/>
      <c r="BR584" s="40"/>
      <c r="BS584" s="40"/>
      <c r="BT584" s="40"/>
      <c r="BU584" s="40"/>
      <c r="BV584" s="40"/>
      <c r="BW584" s="40"/>
      <c r="BX584" s="40"/>
      <c r="BY584" s="40"/>
      <c r="BZ584" s="40"/>
      <c r="CA584" s="40"/>
      <c r="CB584" s="40"/>
      <c r="CC584" s="40"/>
      <c r="CD584" s="40"/>
      <c r="CE584" s="40"/>
      <c r="CF584" s="40"/>
      <c r="CG584" s="40"/>
      <c r="CH584" s="40"/>
      <c r="CI584" s="40"/>
      <c r="CJ584" s="40"/>
      <c r="CK584" s="40"/>
      <c r="CL584" s="40"/>
      <c r="CM584" s="40"/>
      <c r="CN584" s="40"/>
      <c r="CO584" s="40"/>
      <c r="CP584" s="40"/>
      <c r="CQ584" s="40"/>
      <c r="CR584" s="40"/>
      <c r="CS584" s="40"/>
      <c r="CT584" s="40"/>
      <c r="CU584" s="40"/>
      <c r="CV584" s="40"/>
      <c r="CW584" s="40"/>
      <c r="CX584" s="40"/>
      <c r="CY584" s="40"/>
      <c r="CZ584" s="40"/>
      <c r="DA584" s="40"/>
      <c r="DB584" s="40"/>
      <c r="DC584" s="40"/>
      <c r="DD584" s="40"/>
      <c r="DE584" s="40"/>
      <c r="DF584" s="40"/>
      <c r="DG584" s="40"/>
      <c r="DH584" s="40"/>
      <c r="DI584" s="40"/>
      <c r="DJ584" s="40"/>
      <c r="DK584" s="40"/>
      <c r="DL584" s="40"/>
      <c r="DM584" s="40"/>
      <c r="DN584" s="40"/>
      <c r="DO584" s="40"/>
      <c r="DP584" s="40"/>
      <c r="DQ584" s="40"/>
      <c r="DR584" s="40"/>
      <c r="DS584" s="40"/>
      <c r="DT584" s="40"/>
      <c r="DU584" s="40"/>
      <c r="DV584" s="40"/>
      <c r="DW584" s="40"/>
      <c r="DX584" s="40"/>
      <c r="DY584" s="40"/>
      <c r="DZ584" s="40"/>
      <c r="EA584" s="40"/>
      <c r="EB584" s="40"/>
      <c r="EC584" s="40"/>
      <c r="ED584" s="40"/>
      <c r="EE584" s="40"/>
      <c r="EF584" s="40"/>
      <c r="EG584" s="40"/>
      <c r="EH584" s="40"/>
      <c r="EI584" s="40"/>
      <c r="EJ584" s="40"/>
      <c r="EK584" s="40"/>
      <c r="EL584" s="40"/>
      <c r="EM584" s="40"/>
      <c r="EN584" s="40"/>
      <c r="EO584" s="40"/>
      <c r="EP584" s="40"/>
      <c r="EQ584" s="40"/>
      <c r="ER584" s="40"/>
      <c r="ES584" s="40"/>
      <c r="ET584" s="40"/>
      <c r="EU584" s="40"/>
      <c r="EV584" s="40"/>
      <c r="EW584" s="40"/>
      <c r="EX584" s="40"/>
      <c r="EY584" s="40"/>
      <c r="EZ584" s="40"/>
      <c r="FA584" s="40"/>
      <c r="FB584" s="40"/>
      <c r="FC584" s="40"/>
      <c r="FD584" s="40"/>
      <c r="FE584" s="40"/>
      <c r="FF584" s="40"/>
      <c r="FG584" s="40"/>
      <c r="FH584" s="40"/>
      <c r="FI584" s="40"/>
      <c r="FJ584" s="40"/>
      <c r="FK584" s="40"/>
      <c r="FL584" s="40"/>
      <c r="FM584" s="40"/>
      <c r="FN584" s="40"/>
      <c r="FO584" s="40"/>
      <c r="FP584" s="40"/>
      <c r="FQ584" s="40"/>
      <c r="FR584" s="40"/>
      <c r="FS584" s="40"/>
      <c r="FT584" s="40"/>
      <c r="FU584" s="40"/>
      <c r="FV584" s="40"/>
      <c r="FW584" s="40"/>
      <c r="FX584" s="40"/>
      <c r="FY584" s="40"/>
      <c r="FZ584" s="40"/>
      <c r="GA584" s="40"/>
      <c r="GB584" s="40"/>
      <c r="GC584" s="40"/>
      <c r="GD584" s="40"/>
      <c r="GE584" s="40"/>
      <c r="GF584" s="40"/>
      <c r="GG584" s="40"/>
      <c r="GH584" s="40"/>
      <c r="GI584" s="40"/>
      <c r="GJ584" s="40"/>
      <c r="GK584" s="40"/>
      <c r="GL584" s="40"/>
      <c r="GM584" s="40"/>
      <c r="GN584" s="40"/>
    </row>
    <row r="585" spans="1:196">
      <c r="A585" s="430"/>
      <c r="B585" s="430"/>
      <c r="C585" s="430"/>
      <c r="D585" s="430"/>
      <c r="E585" s="430"/>
      <c r="F585" s="430"/>
      <c r="G585" s="180"/>
      <c r="H585" s="46"/>
      <c r="I585" s="53"/>
      <c r="J585" s="53"/>
      <c r="K585" s="193"/>
      <c r="L585" s="193"/>
      <c r="M585" s="193"/>
      <c r="N585" s="193"/>
      <c r="O585" s="193"/>
      <c r="P585" s="193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O585" s="40"/>
      <c r="BP585" s="40"/>
      <c r="BQ585" s="40"/>
      <c r="BR585" s="40"/>
      <c r="BS585" s="40"/>
      <c r="BT585" s="40"/>
      <c r="BU585" s="40"/>
      <c r="BV585" s="40"/>
      <c r="BW585" s="40"/>
      <c r="BX585" s="40"/>
      <c r="BY585" s="40"/>
      <c r="BZ585" s="40"/>
      <c r="CA585" s="40"/>
      <c r="CB585" s="40"/>
      <c r="CC585" s="40"/>
      <c r="CD585" s="40"/>
      <c r="CE585" s="40"/>
      <c r="CF585" s="40"/>
      <c r="CG585" s="40"/>
      <c r="CH585" s="40"/>
      <c r="CI585" s="40"/>
      <c r="CJ585" s="40"/>
      <c r="CK585" s="40"/>
      <c r="CL585" s="40"/>
      <c r="CM585" s="40"/>
      <c r="CN585" s="40"/>
      <c r="CO585" s="40"/>
      <c r="CP585" s="40"/>
      <c r="CQ585" s="40"/>
      <c r="CR585" s="40"/>
      <c r="CS585" s="40"/>
      <c r="CT585" s="40"/>
      <c r="CU585" s="40"/>
      <c r="CV585" s="40"/>
      <c r="CW585" s="40"/>
      <c r="CX585" s="40"/>
      <c r="CY585" s="40"/>
      <c r="CZ585" s="40"/>
      <c r="DA585" s="40"/>
      <c r="DB585" s="40"/>
      <c r="DC585" s="40"/>
      <c r="DD585" s="40"/>
      <c r="DE585" s="40"/>
      <c r="DF585" s="40"/>
      <c r="DG585" s="40"/>
      <c r="DH585" s="40"/>
      <c r="DI585" s="40"/>
      <c r="DJ585" s="40"/>
      <c r="DK585" s="40"/>
      <c r="DL585" s="40"/>
      <c r="DM585" s="40"/>
      <c r="DN585" s="40"/>
      <c r="DO585" s="40"/>
      <c r="DP585" s="40"/>
      <c r="DQ585" s="40"/>
      <c r="DR585" s="40"/>
      <c r="DS585" s="40"/>
      <c r="DT585" s="40"/>
      <c r="DU585" s="40"/>
      <c r="DV585" s="40"/>
      <c r="DW585" s="40"/>
      <c r="DX585" s="40"/>
      <c r="DY585" s="40"/>
      <c r="DZ585" s="40"/>
      <c r="EA585" s="40"/>
      <c r="EB585" s="40"/>
      <c r="EC585" s="40"/>
      <c r="ED585" s="40"/>
      <c r="EE585" s="40"/>
      <c r="EF585" s="40"/>
      <c r="EG585" s="40"/>
      <c r="EH585" s="40"/>
      <c r="EI585" s="40"/>
      <c r="EJ585" s="40"/>
      <c r="EK585" s="40"/>
      <c r="EL585" s="40"/>
      <c r="EM585" s="40"/>
      <c r="EN585" s="40"/>
      <c r="EO585" s="40"/>
      <c r="EP585" s="40"/>
      <c r="EQ585" s="40"/>
      <c r="ER585" s="40"/>
      <c r="ES585" s="40"/>
      <c r="ET585" s="40"/>
      <c r="EU585" s="40"/>
      <c r="EV585" s="40"/>
      <c r="EW585" s="40"/>
      <c r="EX585" s="40"/>
      <c r="EY585" s="40"/>
      <c r="EZ585" s="40"/>
      <c r="FA585" s="40"/>
      <c r="FB585" s="40"/>
      <c r="FC585" s="40"/>
      <c r="FD585" s="40"/>
      <c r="FE585" s="40"/>
      <c r="FF585" s="40"/>
      <c r="FG585" s="40"/>
      <c r="FH585" s="40"/>
      <c r="FI585" s="40"/>
      <c r="FJ585" s="40"/>
      <c r="FK585" s="40"/>
      <c r="FL585" s="40"/>
      <c r="FM585" s="40"/>
      <c r="FN585" s="40"/>
      <c r="FO585" s="40"/>
      <c r="FP585" s="40"/>
      <c r="FQ585" s="40"/>
      <c r="FR585" s="40"/>
      <c r="FS585" s="40"/>
      <c r="FT585" s="40"/>
      <c r="FU585" s="40"/>
      <c r="FV585" s="40"/>
      <c r="FW585" s="40"/>
      <c r="FX585" s="40"/>
      <c r="FY585" s="40"/>
      <c r="FZ585" s="40"/>
      <c r="GA585" s="40"/>
      <c r="GB585" s="40"/>
      <c r="GC585" s="40"/>
      <c r="GD585" s="40"/>
      <c r="GE585" s="40"/>
      <c r="GF585" s="40"/>
      <c r="GG585" s="40"/>
      <c r="GH585" s="40"/>
      <c r="GI585" s="40"/>
      <c r="GJ585" s="40"/>
      <c r="GK585" s="40"/>
      <c r="GL585" s="40"/>
      <c r="GM585" s="40"/>
      <c r="GN585" s="40"/>
    </row>
    <row r="586" spans="1:196">
      <c r="A586" s="430"/>
      <c r="B586" s="430"/>
      <c r="C586" s="430"/>
      <c r="D586" s="430"/>
      <c r="E586" s="430"/>
      <c r="F586" s="430"/>
      <c r="G586" s="180"/>
      <c r="H586" s="46"/>
      <c r="I586" s="53"/>
      <c r="J586" s="53"/>
      <c r="K586" s="193"/>
      <c r="L586" s="193"/>
      <c r="M586" s="193"/>
      <c r="N586" s="193"/>
      <c r="O586" s="193"/>
      <c r="P586" s="193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O586" s="40"/>
      <c r="BP586" s="40"/>
      <c r="BQ586" s="40"/>
      <c r="BR586" s="40"/>
      <c r="BS586" s="40"/>
      <c r="BT586" s="40"/>
      <c r="BU586" s="40"/>
      <c r="BV586" s="40"/>
      <c r="BW586" s="40"/>
      <c r="BX586" s="40"/>
      <c r="BY586" s="40"/>
      <c r="BZ586" s="40"/>
      <c r="CA586" s="40"/>
      <c r="CB586" s="40"/>
      <c r="CC586" s="40"/>
      <c r="CD586" s="40"/>
      <c r="CE586" s="40"/>
      <c r="CF586" s="40"/>
      <c r="CG586" s="40"/>
      <c r="CH586" s="40"/>
      <c r="CI586" s="40"/>
      <c r="CJ586" s="40"/>
      <c r="CK586" s="40"/>
      <c r="CL586" s="40"/>
      <c r="CM586" s="40"/>
      <c r="CN586" s="40"/>
      <c r="CO586" s="40"/>
      <c r="CP586" s="40"/>
      <c r="CQ586" s="40"/>
      <c r="CR586" s="40"/>
      <c r="CS586" s="40"/>
      <c r="CT586" s="40"/>
      <c r="CU586" s="40"/>
      <c r="CV586" s="40"/>
      <c r="CW586" s="40"/>
      <c r="CX586" s="40"/>
      <c r="CY586" s="40"/>
      <c r="CZ586" s="40"/>
      <c r="DA586" s="40"/>
      <c r="DB586" s="40"/>
      <c r="DC586" s="40"/>
      <c r="DD586" s="40"/>
      <c r="DE586" s="40"/>
      <c r="DF586" s="40"/>
      <c r="DG586" s="40"/>
      <c r="DH586" s="40"/>
      <c r="DI586" s="40"/>
      <c r="DJ586" s="40"/>
      <c r="DK586" s="40"/>
      <c r="DL586" s="40"/>
      <c r="DM586" s="40"/>
      <c r="DN586" s="40"/>
      <c r="DO586" s="40"/>
      <c r="DP586" s="40"/>
      <c r="DQ586" s="40"/>
      <c r="DR586" s="40"/>
      <c r="DS586" s="40"/>
      <c r="DT586" s="40"/>
      <c r="DU586" s="40"/>
      <c r="DV586" s="40"/>
      <c r="DW586" s="40"/>
      <c r="DX586" s="40"/>
      <c r="DY586" s="40"/>
      <c r="DZ586" s="40"/>
      <c r="EA586" s="40"/>
      <c r="EB586" s="40"/>
      <c r="EC586" s="40"/>
      <c r="ED586" s="40"/>
      <c r="EE586" s="40"/>
      <c r="EF586" s="40"/>
      <c r="EG586" s="40"/>
      <c r="EH586" s="40"/>
      <c r="EI586" s="40"/>
      <c r="EJ586" s="40"/>
      <c r="EK586" s="40"/>
      <c r="EL586" s="40"/>
      <c r="EM586" s="40"/>
      <c r="EN586" s="40"/>
      <c r="EO586" s="40"/>
      <c r="EP586" s="40"/>
      <c r="EQ586" s="40"/>
      <c r="ER586" s="40"/>
      <c r="ES586" s="40"/>
      <c r="ET586" s="40"/>
      <c r="EU586" s="40"/>
      <c r="EV586" s="40"/>
      <c r="EW586" s="40"/>
      <c r="EX586" s="40"/>
      <c r="EY586" s="40"/>
      <c r="EZ586" s="40"/>
      <c r="FA586" s="40"/>
      <c r="FB586" s="40"/>
      <c r="FC586" s="40"/>
      <c r="FD586" s="40"/>
      <c r="FE586" s="40"/>
      <c r="FF586" s="40"/>
      <c r="FG586" s="40"/>
      <c r="FH586" s="40"/>
      <c r="FI586" s="40"/>
      <c r="FJ586" s="40"/>
      <c r="FK586" s="40"/>
      <c r="FL586" s="40"/>
      <c r="FM586" s="40"/>
      <c r="FN586" s="40"/>
      <c r="FO586" s="40"/>
      <c r="FP586" s="40"/>
      <c r="FQ586" s="40"/>
      <c r="FR586" s="40"/>
      <c r="FS586" s="40"/>
      <c r="FT586" s="40"/>
      <c r="FU586" s="40"/>
      <c r="FV586" s="40"/>
      <c r="FW586" s="40"/>
      <c r="FX586" s="40"/>
      <c r="FY586" s="40"/>
      <c r="FZ586" s="40"/>
      <c r="GA586" s="40"/>
      <c r="GB586" s="40"/>
      <c r="GC586" s="40"/>
      <c r="GD586" s="40"/>
      <c r="GE586" s="40"/>
      <c r="GF586" s="40"/>
      <c r="GG586" s="40"/>
      <c r="GH586" s="40"/>
      <c r="GI586" s="40"/>
      <c r="GJ586" s="40"/>
      <c r="GK586" s="40"/>
      <c r="GL586" s="40"/>
      <c r="GM586" s="40"/>
      <c r="GN586" s="40"/>
    </row>
    <row r="587" spans="1:196">
      <c r="A587" s="430"/>
      <c r="B587" s="430"/>
      <c r="C587" s="430"/>
      <c r="D587" s="430"/>
      <c r="E587" s="430"/>
      <c r="F587" s="430"/>
      <c r="G587" s="180"/>
      <c r="H587" s="46"/>
      <c r="I587" s="53"/>
      <c r="J587" s="53"/>
      <c r="K587" s="193"/>
      <c r="L587" s="193"/>
      <c r="M587" s="193"/>
      <c r="N587" s="193"/>
      <c r="O587" s="193"/>
      <c r="P587" s="193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O587" s="40"/>
      <c r="BP587" s="40"/>
      <c r="BQ587" s="40"/>
      <c r="BR587" s="40"/>
      <c r="BS587" s="40"/>
      <c r="BT587" s="40"/>
      <c r="BU587" s="40"/>
      <c r="BV587" s="40"/>
      <c r="BW587" s="40"/>
      <c r="BX587" s="40"/>
      <c r="BY587" s="40"/>
      <c r="BZ587" s="40"/>
      <c r="CA587" s="40"/>
      <c r="CB587" s="40"/>
      <c r="CC587" s="40"/>
      <c r="CD587" s="40"/>
      <c r="CE587" s="40"/>
      <c r="CF587" s="40"/>
      <c r="CG587" s="40"/>
      <c r="CH587" s="40"/>
      <c r="CI587" s="40"/>
      <c r="CJ587" s="40"/>
      <c r="CK587" s="40"/>
      <c r="CL587" s="40"/>
      <c r="CM587" s="40"/>
      <c r="CN587" s="40"/>
      <c r="CO587" s="40"/>
      <c r="CP587" s="40"/>
      <c r="CQ587" s="40"/>
      <c r="CR587" s="40"/>
      <c r="CS587" s="40"/>
      <c r="CT587" s="40"/>
      <c r="CU587" s="40"/>
      <c r="CV587" s="40"/>
      <c r="CW587" s="40"/>
      <c r="CX587" s="40"/>
      <c r="CY587" s="40"/>
      <c r="CZ587" s="40"/>
      <c r="DA587" s="40"/>
      <c r="DB587" s="40"/>
      <c r="DC587" s="40"/>
      <c r="DD587" s="40"/>
      <c r="DE587" s="40"/>
      <c r="DF587" s="40"/>
      <c r="DG587" s="40"/>
      <c r="DH587" s="40"/>
      <c r="DI587" s="40"/>
      <c r="DJ587" s="40"/>
      <c r="DK587" s="40"/>
      <c r="DL587" s="40"/>
      <c r="DM587" s="40"/>
      <c r="DN587" s="40"/>
      <c r="DO587" s="40"/>
      <c r="DP587" s="40"/>
      <c r="DQ587" s="40"/>
      <c r="DR587" s="40"/>
      <c r="DS587" s="40"/>
      <c r="DT587" s="40"/>
      <c r="DU587" s="40"/>
      <c r="DV587" s="40"/>
      <c r="DW587" s="40"/>
      <c r="DX587" s="40"/>
      <c r="DY587" s="40"/>
      <c r="DZ587" s="40"/>
      <c r="EA587" s="40"/>
      <c r="EB587" s="40"/>
      <c r="EC587" s="40"/>
      <c r="ED587" s="40"/>
      <c r="EE587" s="40"/>
      <c r="EF587" s="40"/>
      <c r="EG587" s="40"/>
      <c r="EH587" s="40"/>
      <c r="EI587" s="40"/>
      <c r="EJ587" s="40"/>
      <c r="EK587" s="40"/>
      <c r="EL587" s="40"/>
      <c r="EM587" s="40"/>
      <c r="EN587" s="40"/>
      <c r="EO587" s="40"/>
      <c r="EP587" s="40"/>
      <c r="EQ587" s="40"/>
      <c r="ER587" s="40"/>
      <c r="ES587" s="40"/>
      <c r="ET587" s="40"/>
      <c r="EU587" s="40"/>
      <c r="EV587" s="40"/>
      <c r="EW587" s="40"/>
      <c r="EX587" s="40"/>
      <c r="EY587" s="40"/>
      <c r="EZ587" s="40"/>
      <c r="FA587" s="40"/>
      <c r="FB587" s="40"/>
      <c r="FC587" s="40"/>
      <c r="FD587" s="40"/>
      <c r="FE587" s="40"/>
      <c r="FF587" s="40"/>
      <c r="FG587" s="40"/>
      <c r="FH587" s="40"/>
      <c r="FI587" s="40"/>
      <c r="FJ587" s="40"/>
      <c r="FK587" s="40"/>
      <c r="FL587" s="40"/>
      <c r="FM587" s="40"/>
      <c r="FN587" s="40"/>
      <c r="FO587" s="40"/>
      <c r="FP587" s="40"/>
      <c r="FQ587" s="40"/>
      <c r="FR587" s="40"/>
      <c r="FS587" s="40"/>
      <c r="FT587" s="40"/>
      <c r="FU587" s="40"/>
      <c r="FV587" s="40"/>
      <c r="FW587" s="40"/>
      <c r="FX587" s="40"/>
      <c r="FY587" s="40"/>
      <c r="FZ587" s="40"/>
      <c r="GA587" s="40"/>
      <c r="GB587" s="40"/>
      <c r="GC587" s="40"/>
      <c r="GD587" s="40"/>
      <c r="GE587" s="40"/>
      <c r="GF587" s="40"/>
      <c r="GG587" s="40"/>
      <c r="GH587" s="40"/>
      <c r="GI587" s="40"/>
      <c r="GJ587" s="40"/>
      <c r="GK587" s="40"/>
      <c r="GL587" s="40"/>
      <c r="GM587" s="40"/>
      <c r="GN587" s="40"/>
    </row>
    <row r="588" spans="1:196">
      <c r="A588" s="430"/>
      <c r="B588" s="430"/>
      <c r="C588" s="430"/>
      <c r="D588" s="430"/>
      <c r="E588" s="430"/>
      <c r="F588" s="430"/>
      <c r="G588" s="180"/>
      <c r="H588" s="46"/>
      <c r="I588" s="53"/>
      <c r="J588" s="53"/>
      <c r="K588" s="193"/>
      <c r="L588" s="193"/>
      <c r="M588" s="193"/>
      <c r="N588" s="193"/>
      <c r="O588" s="193"/>
      <c r="P588" s="193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  <c r="BN588" s="40"/>
      <c r="BO588" s="40"/>
      <c r="BP588" s="40"/>
      <c r="BQ588" s="40"/>
      <c r="BR588" s="40"/>
      <c r="BS588" s="40"/>
      <c r="BT588" s="40"/>
      <c r="BU588" s="40"/>
      <c r="BV588" s="40"/>
      <c r="BW588" s="40"/>
      <c r="BX588" s="40"/>
      <c r="BY588" s="40"/>
      <c r="BZ588" s="40"/>
      <c r="CA588" s="40"/>
      <c r="CB588" s="40"/>
      <c r="CC588" s="40"/>
      <c r="CD588" s="40"/>
      <c r="CE588" s="40"/>
      <c r="CF588" s="40"/>
      <c r="CG588" s="40"/>
      <c r="CH588" s="40"/>
      <c r="CI588" s="40"/>
      <c r="CJ588" s="40"/>
      <c r="CK588" s="40"/>
      <c r="CL588" s="40"/>
      <c r="CM588" s="40"/>
      <c r="CN588" s="40"/>
      <c r="CO588" s="40"/>
      <c r="CP588" s="40"/>
      <c r="CQ588" s="40"/>
      <c r="CR588" s="40"/>
      <c r="CS588" s="40"/>
      <c r="CT588" s="40"/>
      <c r="CU588" s="40"/>
      <c r="CV588" s="40"/>
      <c r="CW588" s="40"/>
      <c r="CX588" s="40"/>
      <c r="CY588" s="40"/>
      <c r="CZ588" s="40"/>
      <c r="DA588" s="40"/>
      <c r="DB588" s="40"/>
      <c r="DC588" s="40"/>
      <c r="DD588" s="40"/>
      <c r="DE588" s="40"/>
      <c r="DF588" s="40"/>
      <c r="DG588" s="40"/>
      <c r="DH588" s="40"/>
      <c r="DI588" s="40"/>
      <c r="DJ588" s="40"/>
      <c r="DK588" s="40"/>
      <c r="DL588" s="40"/>
      <c r="DM588" s="40"/>
      <c r="DN588" s="40"/>
      <c r="DO588" s="40"/>
      <c r="DP588" s="40"/>
      <c r="DQ588" s="40"/>
      <c r="DR588" s="40"/>
      <c r="DS588" s="40"/>
      <c r="DT588" s="40"/>
      <c r="DU588" s="40"/>
      <c r="DV588" s="40"/>
      <c r="DW588" s="40"/>
      <c r="DX588" s="40"/>
      <c r="DY588" s="40"/>
      <c r="DZ588" s="40"/>
      <c r="EA588" s="40"/>
      <c r="EB588" s="40"/>
      <c r="EC588" s="40"/>
      <c r="ED588" s="40"/>
      <c r="EE588" s="40"/>
      <c r="EF588" s="40"/>
      <c r="EG588" s="40"/>
      <c r="EH588" s="40"/>
      <c r="EI588" s="40"/>
      <c r="EJ588" s="40"/>
      <c r="EK588" s="40"/>
      <c r="EL588" s="40"/>
      <c r="EM588" s="40"/>
      <c r="EN588" s="40"/>
      <c r="EO588" s="40"/>
      <c r="EP588" s="40"/>
      <c r="EQ588" s="40"/>
      <c r="ER588" s="40"/>
      <c r="ES588" s="40"/>
      <c r="ET588" s="40"/>
      <c r="EU588" s="40"/>
      <c r="EV588" s="40"/>
      <c r="EW588" s="40"/>
      <c r="EX588" s="40"/>
      <c r="EY588" s="40"/>
      <c r="EZ588" s="40"/>
      <c r="FA588" s="40"/>
      <c r="FB588" s="40"/>
      <c r="FC588" s="40"/>
      <c r="FD588" s="40"/>
      <c r="FE588" s="40"/>
      <c r="FF588" s="40"/>
      <c r="FG588" s="40"/>
      <c r="FH588" s="40"/>
      <c r="FI588" s="40"/>
      <c r="FJ588" s="40"/>
      <c r="FK588" s="40"/>
      <c r="FL588" s="40"/>
      <c r="FM588" s="40"/>
      <c r="FN588" s="40"/>
      <c r="FO588" s="40"/>
      <c r="FP588" s="40"/>
      <c r="FQ588" s="40"/>
      <c r="FR588" s="40"/>
      <c r="FS588" s="40"/>
      <c r="FT588" s="40"/>
      <c r="FU588" s="40"/>
      <c r="FV588" s="40"/>
      <c r="FW588" s="40"/>
      <c r="FX588" s="40"/>
      <c r="FY588" s="40"/>
      <c r="FZ588" s="40"/>
      <c r="GA588" s="40"/>
      <c r="GB588" s="40"/>
      <c r="GC588" s="40"/>
      <c r="GD588" s="40"/>
      <c r="GE588" s="40"/>
      <c r="GF588" s="40"/>
      <c r="GG588" s="40"/>
      <c r="GH588" s="40"/>
      <c r="GI588" s="40"/>
      <c r="GJ588" s="40"/>
      <c r="GK588" s="40"/>
      <c r="GL588" s="40"/>
      <c r="GM588" s="40"/>
      <c r="GN588" s="40"/>
    </row>
    <row r="589" spans="1:196">
      <c r="A589" s="430"/>
      <c r="B589" s="430"/>
      <c r="C589" s="430"/>
      <c r="D589" s="430"/>
      <c r="E589" s="430"/>
      <c r="F589" s="430"/>
      <c r="G589" s="180"/>
      <c r="H589" s="46"/>
      <c r="I589" s="53"/>
      <c r="J589" s="53"/>
      <c r="K589" s="193"/>
      <c r="L589" s="193"/>
      <c r="M589" s="193"/>
      <c r="N589" s="193"/>
      <c r="O589" s="193"/>
      <c r="P589" s="193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O589" s="40"/>
      <c r="BP589" s="40"/>
      <c r="BQ589" s="40"/>
      <c r="BR589" s="40"/>
      <c r="BS589" s="40"/>
      <c r="BT589" s="40"/>
      <c r="BU589" s="40"/>
      <c r="BV589" s="40"/>
      <c r="BW589" s="40"/>
      <c r="BX589" s="40"/>
      <c r="BY589" s="40"/>
      <c r="BZ589" s="40"/>
      <c r="CA589" s="40"/>
      <c r="CB589" s="40"/>
      <c r="CC589" s="40"/>
      <c r="CD589" s="40"/>
      <c r="CE589" s="40"/>
      <c r="CF589" s="40"/>
      <c r="CG589" s="40"/>
      <c r="CH589" s="40"/>
      <c r="CI589" s="40"/>
      <c r="CJ589" s="40"/>
      <c r="CK589" s="40"/>
      <c r="CL589" s="40"/>
      <c r="CM589" s="40"/>
      <c r="CN589" s="40"/>
      <c r="CO589" s="40"/>
      <c r="CP589" s="40"/>
      <c r="CQ589" s="40"/>
      <c r="CR589" s="40"/>
      <c r="CS589" s="40"/>
      <c r="CT589" s="40"/>
      <c r="CU589" s="40"/>
      <c r="CV589" s="40"/>
      <c r="CW589" s="40"/>
      <c r="CX589" s="40"/>
      <c r="CY589" s="40"/>
      <c r="CZ589" s="40"/>
      <c r="DA589" s="40"/>
      <c r="DB589" s="40"/>
      <c r="DC589" s="40"/>
      <c r="DD589" s="40"/>
      <c r="DE589" s="40"/>
      <c r="DF589" s="40"/>
      <c r="DG589" s="40"/>
      <c r="DH589" s="40"/>
      <c r="DI589" s="40"/>
      <c r="DJ589" s="40"/>
      <c r="DK589" s="40"/>
      <c r="DL589" s="40"/>
      <c r="DM589" s="40"/>
      <c r="DN589" s="40"/>
      <c r="DO589" s="40"/>
      <c r="DP589" s="40"/>
      <c r="DQ589" s="40"/>
      <c r="DR589" s="40"/>
      <c r="DS589" s="40"/>
      <c r="DT589" s="40"/>
      <c r="DU589" s="40"/>
      <c r="DV589" s="40"/>
      <c r="DW589" s="40"/>
      <c r="DX589" s="40"/>
      <c r="DY589" s="40"/>
      <c r="DZ589" s="40"/>
      <c r="EA589" s="40"/>
      <c r="EB589" s="40"/>
      <c r="EC589" s="40"/>
      <c r="ED589" s="40"/>
      <c r="EE589" s="40"/>
      <c r="EF589" s="40"/>
      <c r="EG589" s="40"/>
      <c r="EH589" s="40"/>
      <c r="EI589" s="40"/>
      <c r="EJ589" s="40"/>
      <c r="EK589" s="40"/>
      <c r="EL589" s="40"/>
      <c r="EM589" s="40"/>
      <c r="EN589" s="40"/>
      <c r="EO589" s="40"/>
      <c r="EP589" s="40"/>
      <c r="EQ589" s="40"/>
      <c r="ER589" s="40"/>
      <c r="ES589" s="40"/>
      <c r="ET589" s="40"/>
      <c r="EU589" s="40"/>
      <c r="EV589" s="40"/>
      <c r="EW589" s="40"/>
      <c r="EX589" s="40"/>
      <c r="EY589" s="40"/>
      <c r="EZ589" s="40"/>
      <c r="FA589" s="40"/>
      <c r="FB589" s="40"/>
      <c r="FC589" s="40"/>
      <c r="FD589" s="40"/>
      <c r="FE589" s="40"/>
      <c r="FF589" s="40"/>
      <c r="FG589" s="40"/>
      <c r="FH589" s="40"/>
      <c r="FI589" s="40"/>
      <c r="FJ589" s="40"/>
      <c r="FK589" s="40"/>
      <c r="FL589" s="40"/>
      <c r="FM589" s="40"/>
      <c r="FN589" s="40"/>
      <c r="FO589" s="40"/>
      <c r="FP589" s="40"/>
      <c r="FQ589" s="40"/>
      <c r="FR589" s="40"/>
      <c r="FS589" s="40"/>
      <c r="FT589" s="40"/>
      <c r="FU589" s="40"/>
      <c r="FV589" s="40"/>
      <c r="FW589" s="40"/>
      <c r="FX589" s="40"/>
      <c r="FY589" s="40"/>
      <c r="FZ589" s="40"/>
      <c r="GA589" s="40"/>
      <c r="GB589" s="40"/>
      <c r="GC589" s="40"/>
      <c r="GD589" s="40"/>
      <c r="GE589" s="40"/>
      <c r="GF589" s="40"/>
      <c r="GG589" s="40"/>
      <c r="GH589" s="40"/>
      <c r="GI589" s="40"/>
      <c r="GJ589" s="40"/>
      <c r="GK589" s="40"/>
      <c r="GL589" s="40"/>
      <c r="GM589" s="40"/>
      <c r="GN589" s="40"/>
    </row>
    <row r="590" spans="1:196">
      <c r="A590" s="430"/>
      <c r="B590" s="430"/>
      <c r="C590" s="430"/>
      <c r="D590" s="430"/>
      <c r="E590" s="430"/>
      <c r="F590" s="430"/>
      <c r="G590" s="180"/>
      <c r="H590" s="46"/>
      <c r="I590" s="53"/>
      <c r="J590" s="53"/>
      <c r="K590" s="193"/>
      <c r="L590" s="193"/>
      <c r="M590" s="193"/>
      <c r="N590" s="193"/>
      <c r="O590" s="193"/>
      <c r="P590" s="193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  <c r="BN590" s="40"/>
      <c r="BO590" s="40"/>
      <c r="BP590" s="40"/>
      <c r="BQ590" s="40"/>
      <c r="BR590" s="40"/>
      <c r="BS590" s="40"/>
      <c r="BT590" s="40"/>
      <c r="BU590" s="40"/>
      <c r="BV590" s="40"/>
      <c r="BW590" s="40"/>
      <c r="BX590" s="40"/>
      <c r="BY590" s="40"/>
      <c r="BZ590" s="40"/>
      <c r="CA590" s="40"/>
      <c r="CB590" s="40"/>
      <c r="CC590" s="40"/>
      <c r="CD590" s="40"/>
      <c r="CE590" s="40"/>
      <c r="CF590" s="40"/>
      <c r="CG590" s="40"/>
      <c r="CH590" s="40"/>
      <c r="CI590" s="40"/>
      <c r="CJ590" s="40"/>
      <c r="CK590" s="40"/>
      <c r="CL590" s="40"/>
      <c r="CM590" s="40"/>
      <c r="CN590" s="40"/>
      <c r="CO590" s="40"/>
      <c r="CP590" s="40"/>
      <c r="CQ590" s="40"/>
      <c r="CR590" s="40"/>
      <c r="CS590" s="40"/>
      <c r="CT590" s="40"/>
      <c r="CU590" s="40"/>
      <c r="CV590" s="40"/>
      <c r="CW590" s="40"/>
      <c r="CX590" s="40"/>
      <c r="CY590" s="40"/>
      <c r="CZ590" s="40"/>
      <c r="DA590" s="40"/>
      <c r="DB590" s="40"/>
      <c r="DC590" s="40"/>
      <c r="DD590" s="40"/>
      <c r="DE590" s="40"/>
      <c r="DF590" s="40"/>
      <c r="DG590" s="40"/>
      <c r="DH590" s="40"/>
      <c r="DI590" s="40"/>
      <c r="DJ590" s="40"/>
      <c r="DK590" s="40"/>
      <c r="DL590" s="40"/>
      <c r="DM590" s="40"/>
      <c r="DN590" s="40"/>
      <c r="DO590" s="40"/>
      <c r="DP590" s="40"/>
      <c r="DQ590" s="40"/>
      <c r="DR590" s="40"/>
      <c r="DS590" s="40"/>
      <c r="DT590" s="40"/>
      <c r="DU590" s="40"/>
      <c r="DV590" s="40"/>
      <c r="DW590" s="40"/>
      <c r="DX590" s="40"/>
      <c r="DY590" s="40"/>
      <c r="DZ590" s="40"/>
      <c r="EA590" s="40"/>
      <c r="EB590" s="40"/>
      <c r="EC590" s="40"/>
      <c r="ED590" s="40"/>
      <c r="EE590" s="40"/>
      <c r="EF590" s="40"/>
      <c r="EG590" s="40"/>
      <c r="EH590" s="40"/>
      <c r="EI590" s="40"/>
      <c r="EJ590" s="40"/>
      <c r="EK590" s="40"/>
      <c r="EL590" s="40"/>
      <c r="EM590" s="40"/>
      <c r="EN590" s="40"/>
      <c r="EO590" s="40"/>
      <c r="EP590" s="40"/>
      <c r="EQ590" s="40"/>
      <c r="ER590" s="40"/>
      <c r="ES590" s="40"/>
      <c r="ET590" s="40"/>
      <c r="EU590" s="40"/>
      <c r="EV590" s="40"/>
      <c r="EW590" s="40"/>
      <c r="EX590" s="40"/>
      <c r="EY590" s="40"/>
      <c r="EZ590" s="40"/>
      <c r="FA590" s="40"/>
      <c r="FB590" s="40"/>
      <c r="FC590" s="40"/>
      <c r="FD590" s="40"/>
      <c r="FE590" s="40"/>
      <c r="FF590" s="40"/>
      <c r="FG590" s="40"/>
      <c r="FH590" s="40"/>
      <c r="FI590" s="40"/>
      <c r="FJ590" s="40"/>
      <c r="FK590" s="40"/>
      <c r="FL590" s="40"/>
      <c r="FM590" s="40"/>
      <c r="FN590" s="40"/>
      <c r="FO590" s="40"/>
      <c r="FP590" s="40"/>
      <c r="FQ590" s="40"/>
      <c r="FR590" s="40"/>
      <c r="FS590" s="40"/>
      <c r="FT590" s="40"/>
      <c r="FU590" s="40"/>
      <c r="FV590" s="40"/>
      <c r="FW590" s="40"/>
      <c r="FX590" s="40"/>
      <c r="FY590" s="40"/>
      <c r="FZ590" s="40"/>
      <c r="GA590" s="40"/>
      <c r="GB590" s="40"/>
      <c r="GC590" s="40"/>
      <c r="GD590" s="40"/>
      <c r="GE590" s="40"/>
      <c r="GF590" s="40"/>
      <c r="GG590" s="40"/>
      <c r="GH590" s="40"/>
      <c r="GI590" s="40"/>
      <c r="GJ590" s="40"/>
      <c r="GK590" s="40"/>
      <c r="GL590" s="40"/>
      <c r="GM590" s="40"/>
      <c r="GN590" s="40"/>
    </row>
    <row r="591" spans="1:196">
      <c r="A591" s="430"/>
      <c r="B591" s="430"/>
      <c r="C591" s="430"/>
      <c r="D591" s="430"/>
      <c r="E591" s="430"/>
      <c r="F591" s="430"/>
      <c r="G591" s="180"/>
      <c r="H591" s="46"/>
      <c r="I591" s="53"/>
      <c r="J591" s="53"/>
      <c r="K591" s="193"/>
      <c r="L591" s="193"/>
      <c r="M591" s="193"/>
      <c r="N591" s="193"/>
      <c r="O591" s="193"/>
      <c r="P591" s="193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  <c r="BN591" s="40"/>
      <c r="BO591" s="40"/>
      <c r="BP591" s="40"/>
      <c r="BQ591" s="40"/>
      <c r="BR591" s="40"/>
      <c r="BS591" s="40"/>
      <c r="BT591" s="40"/>
      <c r="BU591" s="40"/>
      <c r="BV591" s="40"/>
      <c r="BW591" s="40"/>
      <c r="BX591" s="40"/>
      <c r="BY591" s="40"/>
      <c r="BZ591" s="40"/>
      <c r="CA591" s="40"/>
      <c r="CB591" s="40"/>
      <c r="CC591" s="40"/>
      <c r="CD591" s="40"/>
      <c r="CE591" s="40"/>
      <c r="CF591" s="40"/>
      <c r="CG591" s="40"/>
      <c r="CH591" s="40"/>
      <c r="CI591" s="40"/>
      <c r="CJ591" s="40"/>
      <c r="CK591" s="40"/>
      <c r="CL591" s="40"/>
      <c r="CM591" s="40"/>
      <c r="CN591" s="40"/>
      <c r="CO591" s="40"/>
      <c r="CP591" s="40"/>
      <c r="CQ591" s="40"/>
      <c r="CR591" s="40"/>
      <c r="CS591" s="40"/>
      <c r="CT591" s="40"/>
      <c r="CU591" s="40"/>
      <c r="CV591" s="40"/>
      <c r="CW591" s="40"/>
      <c r="CX591" s="40"/>
      <c r="CY591" s="40"/>
      <c r="CZ591" s="40"/>
      <c r="DA591" s="40"/>
      <c r="DB591" s="40"/>
      <c r="DC591" s="40"/>
      <c r="DD591" s="40"/>
      <c r="DE591" s="40"/>
      <c r="DF591" s="40"/>
      <c r="DG591" s="40"/>
      <c r="DH591" s="40"/>
      <c r="DI591" s="40"/>
      <c r="DJ591" s="40"/>
      <c r="DK591" s="40"/>
      <c r="DL591" s="40"/>
      <c r="DM591" s="40"/>
      <c r="DN591" s="40"/>
      <c r="DO591" s="40"/>
      <c r="DP591" s="40"/>
      <c r="DQ591" s="40"/>
      <c r="DR591" s="40"/>
      <c r="DS591" s="40"/>
      <c r="DT591" s="40"/>
      <c r="DU591" s="40"/>
      <c r="DV591" s="40"/>
      <c r="DW591" s="40"/>
      <c r="DX591" s="40"/>
      <c r="DY591" s="40"/>
      <c r="DZ591" s="40"/>
      <c r="EA591" s="40"/>
      <c r="EB591" s="40"/>
      <c r="EC591" s="40"/>
      <c r="ED591" s="40"/>
      <c r="EE591" s="40"/>
      <c r="EF591" s="40"/>
      <c r="EG591" s="40"/>
      <c r="EH591" s="40"/>
      <c r="EI591" s="40"/>
      <c r="EJ591" s="40"/>
      <c r="EK591" s="40"/>
      <c r="EL591" s="40"/>
      <c r="EM591" s="40"/>
      <c r="EN591" s="40"/>
      <c r="EO591" s="40"/>
      <c r="EP591" s="40"/>
      <c r="EQ591" s="40"/>
      <c r="ER591" s="40"/>
      <c r="ES591" s="40"/>
      <c r="ET591" s="40"/>
      <c r="EU591" s="40"/>
      <c r="EV591" s="40"/>
      <c r="EW591" s="40"/>
      <c r="EX591" s="40"/>
      <c r="EY591" s="40"/>
      <c r="EZ591" s="40"/>
      <c r="FA591" s="40"/>
      <c r="FB591" s="40"/>
      <c r="FC591" s="40"/>
      <c r="FD591" s="40"/>
      <c r="FE591" s="40"/>
      <c r="FF591" s="40"/>
      <c r="FG591" s="40"/>
      <c r="FH591" s="40"/>
      <c r="FI591" s="40"/>
      <c r="FJ591" s="40"/>
      <c r="FK591" s="40"/>
      <c r="FL591" s="40"/>
      <c r="FM591" s="40"/>
      <c r="FN591" s="40"/>
      <c r="FO591" s="40"/>
      <c r="FP591" s="40"/>
      <c r="FQ591" s="40"/>
      <c r="FR591" s="40"/>
      <c r="FS591" s="40"/>
      <c r="FT591" s="40"/>
      <c r="FU591" s="40"/>
      <c r="FV591" s="40"/>
      <c r="FW591" s="40"/>
      <c r="FX591" s="40"/>
      <c r="FY591" s="40"/>
      <c r="FZ591" s="40"/>
      <c r="GA591" s="40"/>
      <c r="GB591" s="40"/>
      <c r="GC591" s="40"/>
      <c r="GD591" s="40"/>
      <c r="GE591" s="40"/>
      <c r="GF591" s="40"/>
      <c r="GG591" s="40"/>
      <c r="GH591" s="40"/>
      <c r="GI591" s="40"/>
      <c r="GJ591" s="40"/>
      <c r="GK591" s="40"/>
      <c r="GL591" s="40"/>
      <c r="GM591" s="40"/>
      <c r="GN591" s="40"/>
    </row>
  </sheetData>
  <autoFilter ref="A2:GN273" xr:uid="{00000000-0009-0000-0000-000003000000}"/>
  <mergeCells count="10">
    <mergeCell ref="G1:G2"/>
    <mergeCell ref="I1:I2"/>
    <mergeCell ref="H1:H2"/>
    <mergeCell ref="J1:J2"/>
    <mergeCell ref="P1:P2"/>
    <mergeCell ref="K1:K2"/>
    <mergeCell ref="L1:L2"/>
    <mergeCell ref="M1:M2"/>
    <mergeCell ref="N1:N2"/>
    <mergeCell ref="O1:O2"/>
  </mergeCells>
  <pageMargins left="0.70866141732283472" right="0.70866141732283472" top="0.74803149606299213" bottom="0.74803149606299213" header="0.31496062992125984" footer="0.31496062992125984"/>
  <pageSetup paperSize="9" scale="42" fitToHeight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72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475" t="s">
        <v>2220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2" ht="13.5" thickBot="1"/>
    <row r="3" spans="1:12" ht="16.899999999999999" customHeight="1" thickTop="1">
      <c r="A3" s="478" t="s">
        <v>2123</v>
      </c>
      <c r="B3" s="325"/>
      <c r="C3" s="480" t="s">
        <v>2124</v>
      </c>
      <c r="D3" s="476" t="s">
        <v>2115</v>
      </c>
      <c r="E3" s="476" t="s">
        <v>2116</v>
      </c>
      <c r="F3" s="477" t="s">
        <v>2117</v>
      </c>
      <c r="G3" s="477"/>
      <c r="H3" s="476" t="s">
        <v>2111</v>
      </c>
      <c r="I3" s="476" t="s">
        <v>2112</v>
      </c>
      <c r="J3" s="476" t="s">
        <v>2113</v>
      </c>
      <c r="K3" s="476" t="s">
        <v>2108</v>
      </c>
      <c r="L3" s="476" t="s">
        <v>2109</v>
      </c>
    </row>
    <row r="4" spans="1:12" ht="93" customHeight="1">
      <c r="A4" s="479"/>
      <c r="B4" s="326"/>
      <c r="C4" s="481"/>
      <c r="D4" s="476"/>
      <c r="E4" s="476"/>
      <c r="F4" s="476" t="s">
        <v>2118</v>
      </c>
      <c r="G4" s="476" t="s">
        <v>2119</v>
      </c>
      <c r="H4" s="476"/>
      <c r="I4" s="476"/>
      <c r="J4" s="476"/>
      <c r="K4" s="476"/>
      <c r="L4" s="476"/>
    </row>
    <row r="5" spans="1:12" ht="15.75">
      <c r="A5" s="278" t="s">
        <v>2125</v>
      </c>
      <c r="B5" s="327"/>
      <c r="C5" s="482"/>
      <c r="D5" s="476"/>
      <c r="E5" s="476"/>
      <c r="F5" s="476"/>
      <c r="G5" s="476"/>
      <c r="H5" s="476"/>
      <c r="I5" s="476"/>
      <c r="J5" s="476"/>
      <c r="K5" s="476"/>
      <c r="L5" s="476"/>
    </row>
    <row r="6" spans="1:12" ht="25.5">
      <c r="A6" s="279" t="s">
        <v>2126</v>
      </c>
      <c r="B6" s="328" t="s">
        <v>2127</v>
      </c>
      <c r="C6" s="307" t="s">
        <v>2128</v>
      </c>
      <c r="D6" s="313" t="e">
        <f>+'CE Min'!#REF!</f>
        <v>#REF!</v>
      </c>
      <c r="E6" s="313" t="e">
        <f>+'CE Min'!#REF!</f>
        <v>#REF!</v>
      </c>
      <c r="F6" s="313" t="e">
        <f>+'CE Min'!#REF!</f>
        <v>#REF!</v>
      </c>
      <c r="G6" s="313" t="e">
        <f>+'CE Min'!#REF!</f>
        <v>#REF!</v>
      </c>
      <c r="H6" s="313" t="e">
        <f>+'CE Min'!#REF!</f>
        <v>#REF!</v>
      </c>
      <c r="I6" s="313" t="e">
        <f>+'CE Min'!#REF!</f>
        <v>#REF!</v>
      </c>
      <c r="J6" s="313" t="e">
        <f>+'CE Min'!#REF!</f>
        <v>#REF!</v>
      </c>
      <c r="K6" s="313" t="e">
        <f>+'CE Min'!#REF!</f>
        <v>#REF!</v>
      </c>
      <c r="L6" s="313" t="e">
        <f>+'CE Min'!#REF!</f>
        <v>#REF!</v>
      </c>
    </row>
    <row r="7" spans="1:12" ht="25.5">
      <c r="A7" s="280" t="s">
        <v>2129</v>
      </c>
      <c r="B7" s="329">
        <f>+B6+1</f>
        <v>2</v>
      </c>
      <c r="C7" s="308" t="s">
        <v>203</v>
      </c>
      <c r="D7" s="313" t="e">
        <f>+'CE Min'!#REF!</f>
        <v>#REF!</v>
      </c>
      <c r="E7" s="313" t="e">
        <f>+'CE Min'!#REF!</f>
        <v>#REF!</v>
      </c>
      <c r="F7" s="313" t="e">
        <f>+'CE Min'!#REF!</f>
        <v>#REF!</v>
      </c>
      <c r="G7" s="313" t="e">
        <f>+'CE Min'!#REF!</f>
        <v>#REF!</v>
      </c>
      <c r="H7" s="313" t="e">
        <f>+'CE Min'!#REF!</f>
        <v>#REF!</v>
      </c>
      <c r="I7" s="313" t="e">
        <f>+'CE Min'!#REF!</f>
        <v>#REF!</v>
      </c>
      <c r="J7" s="313" t="e">
        <f>+'CE Min'!#REF!</f>
        <v>#REF!</v>
      </c>
      <c r="K7" s="313" t="e">
        <f>+'CE Min'!#REF!</f>
        <v>#REF!</v>
      </c>
      <c r="L7" s="313" t="e">
        <f>+'CE Min'!#REF!</f>
        <v>#REF!</v>
      </c>
    </row>
    <row r="8" spans="1:12">
      <c r="A8" s="280" t="s">
        <v>2130</v>
      </c>
      <c r="B8" s="329">
        <f t="shared" ref="B8:B18" si="0">+B7+1</f>
        <v>3</v>
      </c>
      <c r="C8" s="308" t="s">
        <v>158</v>
      </c>
      <c r="D8" s="313" t="e">
        <f>+'CE Min'!#REF!</f>
        <v>#REF!</v>
      </c>
      <c r="E8" s="313" t="e">
        <f>+'CE Min'!#REF!</f>
        <v>#REF!</v>
      </c>
      <c r="F8" s="313" t="e">
        <f>+'CE Min'!#REF!</f>
        <v>#REF!</v>
      </c>
      <c r="G8" s="313" t="e">
        <f>+'CE Min'!#REF!</f>
        <v>#REF!</v>
      </c>
      <c r="H8" s="313" t="e">
        <f>+'CE Min'!#REF!</f>
        <v>#REF!</v>
      </c>
      <c r="I8" s="313" t="e">
        <f>+'CE Min'!#REF!</f>
        <v>#REF!</v>
      </c>
      <c r="J8" s="313" t="e">
        <f>+'CE Min'!#REF!</f>
        <v>#REF!</v>
      </c>
      <c r="K8" s="313" t="e">
        <f>+'CE Min'!#REF!</f>
        <v>#REF!</v>
      </c>
      <c r="L8" s="313" t="e">
        <f>+'CE Min'!#REF!</f>
        <v>#REF!</v>
      </c>
    </row>
    <row r="9" spans="1:12">
      <c r="A9" s="280" t="s">
        <v>2131</v>
      </c>
      <c r="B9" s="329">
        <f t="shared" si="0"/>
        <v>4</v>
      </c>
      <c r="C9" s="308" t="s">
        <v>159</v>
      </c>
      <c r="D9" s="313" t="e">
        <f>+'CE Min'!#REF!</f>
        <v>#REF!</v>
      </c>
      <c r="E9" s="313" t="e">
        <f>+'CE Min'!#REF!</f>
        <v>#REF!</v>
      </c>
      <c r="F9" s="313" t="e">
        <f>+'CE Min'!#REF!</f>
        <v>#REF!</v>
      </c>
      <c r="G9" s="313" t="e">
        <f>+'CE Min'!#REF!</f>
        <v>#REF!</v>
      </c>
      <c r="H9" s="313" t="e">
        <f>+'CE Min'!#REF!</f>
        <v>#REF!</v>
      </c>
      <c r="I9" s="313" t="e">
        <f>+'CE Min'!#REF!</f>
        <v>#REF!</v>
      </c>
      <c r="J9" s="313" t="e">
        <f>+'CE Min'!#REF!</f>
        <v>#REF!</v>
      </c>
      <c r="K9" s="313" t="e">
        <f>+'CE Min'!#REF!</f>
        <v>#REF!</v>
      </c>
      <c r="L9" s="313" t="e">
        <f>+'CE Min'!#REF!</f>
        <v>#REF!</v>
      </c>
    </row>
    <row r="10" spans="1:12" ht="25.5">
      <c r="A10" s="281" t="s">
        <v>2132</v>
      </c>
      <c r="B10" s="329">
        <f t="shared" si="0"/>
        <v>5</v>
      </c>
      <c r="C10" s="308" t="s">
        <v>207</v>
      </c>
      <c r="D10" s="313" t="e">
        <f>+'CE Min'!#REF!</f>
        <v>#REF!</v>
      </c>
      <c r="E10" s="313" t="e">
        <f>+'CE Min'!#REF!</f>
        <v>#REF!</v>
      </c>
      <c r="F10" s="313" t="e">
        <f>+'CE Min'!#REF!</f>
        <v>#REF!</v>
      </c>
      <c r="G10" s="313" t="e">
        <f>+'CE Min'!#REF!</f>
        <v>#REF!</v>
      </c>
      <c r="H10" s="313" t="e">
        <f>+'CE Min'!#REF!</f>
        <v>#REF!</v>
      </c>
      <c r="I10" s="313" t="e">
        <f>+'CE Min'!#REF!</f>
        <v>#REF!</v>
      </c>
      <c r="J10" s="313" t="e">
        <f>+'CE Min'!#REF!</f>
        <v>#REF!</v>
      </c>
      <c r="K10" s="313" t="e">
        <f>+'CE Min'!#REF!</f>
        <v>#REF!</v>
      </c>
      <c r="L10" s="313" t="e">
        <f>+'CE Min'!#REF!</f>
        <v>#REF!</v>
      </c>
    </row>
    <row r="11" spans="1:12" ht="25.5">
      <c r="A11" s="281" t="s">
        <v>2133</v>
      </c>
      <c r="B11" s="329">
        <f t="shared" si="0"/>
        <v>6</v>
      </c>
      <c r="C11" s="308" t="s">
        <v>2134</v>
      </c>
      <c r="D11" s="313" t="e">
        <f>+'CE Min'!#REF!-'ce art. 44'!D8-'ce art. 44'!D9+'CE Min'!#REF!+'CE Min'!#REF!</f>
        <v>#REF!</v>
      </c>
      <c r="E11" s="313" t="e">
        <f>+'CE Min'!#REF!-'ce art. 44'!E8-'ce art. 44'!E9+'CE Min'!#REF!+'CE Min'!#REF!</f>
        <v>#REF!</v>
      </c>
      <c r="F11" s="313" t="e">
        <f>+'CE Min'!#REF!-'ce art. 44'!F8-'ce art. 44'!F9+'CE Min'!#REF!+'CE Min'!#REF!</f>
        <v>#REF!</v>
      </c>
      <c r="G11" s="313" t="e">
        <f>+'CE Min'!#REF!-'ce art. 44'!G8-'ce art. 44'!G9+'CE Min'!#REF!+'CE Min'!#REF!</f>
        <v>#REF!</v>
      </c>
      <c r="H11" s="313" t="e">
        <f>+'CE Min'!#REF!-'ce art. 44'!H8-'ce art. 44'!H9+'CE Min'!#REF!+'CE Min'!#REF!</f>
        <v>#REF!</v>
      </c>
      <c r="I11" s="313" t="e">
        <f>+'CE Min'!#REF!-'ce art. 44'!I8-'ce art. 44'!I9+'CE Min'!#REF!+'CE Min'!#REF!</f>
        <v>#REF!</v>
      </c>
      <c r="J11" s="313" t="e">
        <f>+'CE Min'!#REF!-'ce art. 44'!J8-'ce art. 44'!J9+'CE Min'!#REF!+'CE Min'!#REF!</f>
        <v>#REF!</v>
      </c>
      <c r="K11" s="313" t="e">
        <f>+'CE Min'!#REF!-'ce art. 44'!K8-'ce art. 44'!K9+'CE Min'!#REF!+'CE Min'!#REF!</f>
        <v>#REF!</v>
      </c>
      <c r="L11" s="313" t="e">
        <f>+'CE Min'!#REF!-'ce art. 44'!L8-'ce art. 44'!L9+'CE Min'!#REF!+'CE Min'!#REF!</f>
        <v>#REF!</v>
      </c>
    </row>
    <row r="12" spans="1:12">
      <c r="A12" s="281" t="s">
        <v>2135</v>
      </c>
      <c r="B12" s="329">
        <f t="shared" si="0"/>
        <v>7</v>
      </c>
      <c r="C12" s="308" t="s">
        <v>423</v>
      </c>
      <c r="D12" s="313" t="e">
        <f>+'CE Min'!#REF!</f>
        <v>#REF!</v>
      </c>
      <c r="E12" s="313" t="e">
        <f>+'CE Min'!#REF!</f>
        <v>#REF!</v>
      </c>
      <c r="F12" s="313" t="e">
        <f>+'CE Min'!#REF!</f>
        <v>#REF!</v>
      </c>
      <c r="G12" s="313" t="e">
        <f>+'CE Min'!#REF!</f>
        <v>#REF!</v>
      </c>
      <c r="H12" s="313" t="e">
        <f>+'CE Min'!#REF!</f>
        <v>#REF!</v>
      </c>
      <c r="I12" s="313" t="e">
        <f>+'CE Min'!#REF!</f>
        <v>#REF!</v>
      </c>
      <c r="J12" s="313" t="e">
        <f>+'CE Min'!#REF!</f>
        <v>#REF!</v>
      </c>
      <c r="K12" s="313" t="e">
        <f>+'CE Min'!#REF!</f>
        <v>#REF!</v>
      </c>
      <c r="L12" s="313" t="e">
        <f>+'CE Min'!#REF!</f>
        <v>#REF!</v>
      </c>
    </row>
    <row r="13" spans="1:12">
      <c r="A13" s="281" t="s">
        <v>2136</v>
      </c>
      <c r="B13" s="329">
        <f t="shared" si="0"/>
        <v>8</v>
      </c>
      <c r="C13" s="309" t="s">
        <v>399</v>
      </c>
      <c r="D13" s="313" t="e">
        <f>+'CE Min'!#REF!</f>
        <v>#REF!</v>
      </c>
      <c r="E13" s="313" t="e">
        <f>+'CE Min'!#REF!</f>
        <v>#REF!</v>
      </c>
      <c r="F13" s="313" t="e">
        <f>+'CE Min'!#REF!</f>
        <v>#REF!</v>
      </c>
      <c r="G13" s="313" t="e">
        <f>+'CE Min'!#REF!</f>
        <v>#REF!</v>
      </c>
      <c r="H13" s="313" t="e">
        <f>+'CE Min'!#REF!</f>
        <v>#REF!</v>
      </c>
      <c r="I13" s="313" t="e">
        <f>+'CE Min'!#REF!</f>
        <v>#REF!</v>
      </c>
      <c r="J13" s="313" t="e">
        <f>+'CE Min'!#REF!</f>
        <v>#REF!</v>
      </c>
      <c r="K13" s="313" t="e">
        <f>+'CE Min'!#REF!</f>
        <v>#REF!</v>
      </c>
      <c r="L13" s="313" t="e">
        <f>+'CE Min'!#REF!</f>
        <v>#REF!</v>
      </c>
    </row>
    <row r="14" spans="1:12" ht="66.599999999999994" customHeight="1">
      <c r="A14" s="281" t="s">
        <v>2137</v>
      </c>
      <c r="B14" s="329">
        <f t="shared" si="0"/>
        <v>9</v>
      </c>
      <c r="C14" s="310" t="s">
        <v>2138</v>
      </c>
      <c r="D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82" t="s">
        <v>2139</v>
      </c>
      <c r="B15" s="329">
        <f t="shared" si="0"/>
        <v>10</v>
      </c>
      <c r="C15" s="308" t="s">
        <v>205</v>
      </c>
      <c r="D15" s="313" t="e">
        <f>+'CE Min'!#REF!</f>
        <v>#REF!</v>
      </c>
      <c r="E15" s="313" t="e">
        <f>+'CE Min'!#REF!</f>
        <v>#REF!</v>
      </c>
      <c r="F15" s="313" t="e">
        <f>+'CE Min'!#REF!</f>
        <v>#REF!</v>
      </c>
      <c r="G15" s="313" t="e">
        <f>+'CE Min'!#REF!</f>
        <v>#REF!</v>
      </c>
      <c r="H15" s="313" t="e">
        <f>+'CE Min'!#REF!</f>
        <v>#REF!</v>
      </c>
      <c r="I15" s="313" t="e">
        <f>+'CE Min'!#REF!</f>
        <v>#REF!</v>
      </c>
      <c r="J15" s="313" t="e">
        <f>+'CE Min'!#REF!</f>
        <v>#REF!</v>
      </c>
      <c r="K15" s="313" t="e">
        <f>+'CE Min'!#REF!</f>
        <v>#REF!</v>
      </c>
      <c r="L15" s="313" t="e">
        <f>+'CE Min'!#REF!</f>
        <v>#REF!</v>
      </c>
    </row>
    <row r="16" spans="1:12">
      <c r="A16" s="281" t="s">
        <v>2140</v>
      </c>
      <c r="B16" s="329">
        <f t="shared" si="0"/>
        <v>11</v>
      </c>
      <c r="C16" s="308" t="s">
        <v>2141</v>
      </c>
      <c r="D16" s="313" t="e">
        <f>+'CE Min'!#REF!+'CE Min'!#REF!</f>
        <v>#REF!</v>
      </c>
      <c r="E16" s="313" t="e">
        <f>+'CE Min'!#REF!+'CE Min'!#REF!</f>
        <v>#REF!</v>
      </c>
      <c r="F16" s="313" t="e">
        <f>+'CE Min'!#REF!+'CE Min'!#REF!</f>
        <v>#REF!</v>
      </c>
      <c r="G16" s="313" t="e">
        <f>+'CE Min'!#REF!+'CE Min'!#REF!</f>
        <v>#REF!</v>
      </c>
      <c r="H16" s="313" t="e">
        <f>+'CE Min'!#REF!+'CE Min'!#REF!</f>
        <v>#REF!</v>
      </c>
      <c r="I16" s="313" t="e">
        <f>+'CE Min'!#REF!+'CE Min'!#REF!</f>
        <v>#REF!</v>
      </c>
      <c r="J16" s="313" t="e">
        <f>+'CE Min'!#REF!+'CE Min'!#REF!</f>
        <v>#REF!</v>
      </c>
      <c r="K16" s="313" t="e">
        <f>+'CE Min'!#REF!+'CE Min'!#REF!</f>
        <v>#REF!</v>
      </c>
      <c r="L16" s="313" t="e">
        <f>+'CE Min'!#REF!+'CE Min'!#REF!</f>
        <v>#REF!</v>
      </c>
    </row>
    <row r="17" spans="1:12">
      <c r="A17" s="283" t="s">
        <v>2142</v>
      </c>
      <c r="B17" s="329">
        <f>+B16+1</f>
        <v>12</v>
      </c>
      <c r="C17" s="310" t="s">
        <v>222</v>
      </c>
      <c r="D17" s="313" t="e">
        <f>+'CE Min'!#REF!</f>
        <v>#REF!</v>
      </c>
      <c r="E17" s="313" t="e">
        <f>+'CE Min'!#REF!</f>
        <v>#REF!</v>
      </c>
      <c r="F17" s="313" t="e">
        <f>+'CE Min'!#REF!</f>
        <v>#REF!</v>
      </c>
      <c r="G17" s="313" t="e">
        <f>+'CE Min'!#REF!</f>
        <v>#REF!</v>
      </c>
      <c r="H17" s="313" t="e">
        <f>+'CE Min'!#REF!</f>
        <v>#REF!</v>
      </c>
      <c r="I17" s="313" t="e">
        <f>+'CE Min'!#REF!</f>
        <v>#REF!</v>
      </c>
      <c r="J17" s="313" t="e">
        <f>+'CE Min'!#REF!</f>
        <v>#REF!</v>
      </c>
      <c r="K17" s="313" t="e">
        <f>+'CE Min'!#REF!</f>
        <v>#REF!</v>
      </c>
      <c r="L17" s="313" t="e">
        <f>+'CE Min'!#REF!</f>
        <v>#REF!</v>
      </c>
    </row>
    <row r="18" spans="1:12" ht="65.650000000000006" customHeight="1">
      <c r="A18" s="284" t="s">
        <v>2143</v>
      </c>
      <c r="B18" s="330">
        <f t="shared" si="0"/>
        <v>13</v>
      </c>
      <c r="C18" s="311" t="s">
        <v>2144</v>
      </c>
      <c r="D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85" t="s">
        <v>2145</v>
      </c>
      <c r="B19" s="331" t="s">
        <v>2146</v>
      </c>
      <c r="C19" s="312"/>
      <c r="D19" s="313" t="e">
        <f>D6+D7+D8+D9+D10+D11+D12+D13+D14+D15+D16+D17+D18</f>
        <v>#REF!</v>
      </c>
      <c r="E19" s="313" t="e">
        <f t="shared" ref="E19:L19" si="1">E6+E7+E8+E9+E10+E11+E12+E13+E14+E15+E16+E17+E18</f>
        <v>#REF!</v>
      </c>
      <c r="F19" s="313" t="e">
        <f t="shared" si="1"/>
        <v>#REF!</v>
      </c>
      <c r="G19" s="313" t="e">
        <f t="shared" si="1"/>
        <v>#REF!</v>
      </c>
      <c r="H19" s="313" t="e">
        <f t="shared" si="1"/>
        <v>#REF!</v>
      </c>
      <c r="I19" s="313" t="e">
        <f t="shared" si="1"/>
        <v>#REF!</v>
      </c>
      <c r="J19" s="313" t="e">
        <f t="shared" si="1"/>
        <v>#REF!</v>
      </c>
      <c r="K19" s="313" t="e">
        <f t="shared" si="1"/>
        <v>#REF!</v>
      </c>
      <c r="L19" s="313" t="e">
        <f t="shared" si="1"/>
        <v>#REF!</v>
      </c>
    </row>
    <row r="20" spans="1:12" ht="13.5" thickTop="1">
      <c r="A20" s="286"/>
      <c r="B20" s="332"/>
      <c r="C20" s="287"/>
    </row>
    <row r="21" spans="1:12" ht="13.5" thickBot="1">
      <c r="A21" s="288"/>
      <c r="B21" s="333"/>
      <c r="C21" s="289"/>
    </row>
    <row r="22" spans="1:12" ht="23.65" customHeight="1" thickTop="1">
      <c r="A22" s="478" t="s">
        <v>2147</v>
      </c>
      <c r="B22" s="325"/>
      <c r="C22" s="483" t="s">
        <v>2124</v>
      </c>
      <c r="D22" s="476" t="s">
        <v>2115</v>
      </c>
      <c r="E22" s="476" t="s">
        <v>2116</v>
      </c>
      <c r="F22" s="477" t="s">
        <v>2117</v>
      </c>
      <c r="G22" s="477"/>
      <c r="H22" s="476" t="s">
        <v>2111</v>
      </c>
      <c r="I22" s="476" t="s">
        <v>2112</v>
      </c>
      <c r="J22" s="476" t="s">
        <v>2113</v>
      </c>
      <c r="K22" s="476" t="s">
        <v>2108</v>
      </c>
      <c r="L22" s="476" t="s">
        <v>2109</v>
      </c>
    </row>
    <row r="23" spans="1:12" ht="28.9" customHeight="1">
      <c r="A23" s="479"/>
      <c r="B23" s="326"/>
      <c r="C23" s="484"/>
      <c r="D23" s="476"/>
      <c r="E23" s="476"/>
      <c r="F23" s="476" t="s">
        <v>2118</v>
      </c>
      <c r="G23" s="476" t="s">
        <v>2119</v>
      </c>
      <c r="H23" s="476"/>
      <c r="I23" s="476"/>
      <c r="J23" s="476"/>
      <c r="K23" s="476"/>
      <c r="L23" s="476"/>
    </row>
    <row r="24" spans="1:12" ht="28.15" customHeight="1">
      <c r="A24" s="278" t="s">
        <v>2125</v>
      </c>
      <c r="B24" s="334"/>
      <c r="C24" s="485"/>
      <c r="D24" s="476"/>
      <c r="E24" s="476"/>
      <c r="F24" s="476"/>
      <c r="G24" s="476"/>
      <c r="H24" s="476"/>
      <c r="I24" s="476"/>
      <c r="J24" s="476"/>
      <c r="K24" s="476"/>
      <c r="L24" s="476"/>
    </row>
    <row r="25" spans="1:12" ht="22.5">
      <c r="A25" s="290" t="s">
        <v>2148</v>
      </c>
      <c r="B25" s="335" t="s">
        <v>2149</v>
      </c>
      <c r="C25" s="314"/>
      <c r="D25" s="313" t="e">
        <f>+D26+D27+D28+D29+D30</f>
        <v>#REF!</v>
      </c>
      <c r="E25" s="313" t="e">
        <f t="shared" ref="E25:L25" si="2">+E26+E27+E28+E29+E30</f>
        <v>#REF!</v>
      </c>
      <c r="F25" s="313" t="e">
        <f t="shared" si="2"/>
        <v>#REF!</v>
      </c>
      <c r="G25" s="313" t="e">
        <f t="shared" si="2"/>
        <v>#REF!</v>
      </c>
      <c r="H25" s="313" t="e">
        <f t="shared" si="2"/>
        <v>#REF!</v>
      </c>
      <c r="I25" s="313" t="e">
        <f t="shared" si="2"/>
        <v>#REF!</v>
      </c>
      <c r="J25" s="313" t="e">
        <f t="shared" si="2"/>
        <v>#REF!</v>
      </c>
      <c r="K25" s="313" t="e">
        <f t="shared" si="2"/>
        <v>#REF!</v>
      </c>
      <c r="L25" s="313" t="e">
        <f t="shared" si="2"/>
        <v>#REF!</v>
      </c>
    </row>
    <row r="26" spans="1:12">
      <c r="A26" s="291" t="s">
        <v>2150</v>
      </c>
      <c r="B26" s="292" t="s">
        <v>2151</v>
      </c>
      <c r="C26" s="315" t="s">
        <v>1101</v>
      </c>
      <c r="D26" s="313" t="e">
        <f>+'CE Min'!#REF!</f>
        <v>#REF!</v>
      </c>
      <c r="E26" s="313" t="e">
        <f>+'CE Min'!#REF!</f>
        <v>#REF!</v>
      </c>
      <c r="F26" s="313" t="e">
        <f>+'CE Min'!#REF!</f>
        <v>#REF!</v>
      </c>
      <c r="G26" s="313" t="e">
        <f>+'CE Min'!#REF!</f>
        <v>#REF!</v>
      </c>
      <c r="H26" s="313" t="e">
        <f>+'CE Min'!#REF!</f>
        <v>#REF!</v>
      </c>
      <c r="I26" s="313" t="e">
        <f>+'CE Min'!#REF!</f>
        <v>#REF!</v>
      </c>
      <c r="J26" s="313" t="e">
        <f>+'CE Min'!#REF!</f>
        <v>#REF!</v>
      </c>
      <c r="K26" s="313" t="e">
        <f>+'CE Min'!#REF!</f>
        <v>#REF!</v>
      </c>
      <c r="L26" s="313" t="e">
        <f>+'CE Min'!#REF!</f>
        <v>#REF!</v>
      </c>
    </row>
    <row r="27" spans="1:12">
      <c r="A27" s="291" t="s">
        <v>2152</v>
      </c>
      <c r="B27" s="292" t="s">
        <v>2153</v>
      </c>
      <c r="C27" s="315" t="s">
        <v>1153</v>
      </c>
      <c r="D27" s="313" t="e">
        <f>+'CE Min'!#REF!</f>
        <v>#REF!</v>
      </c>
      <c r="E27" s="313" t="e">
        <f>+'CE Min'!#REF!</f>
        <v>#REF!</v>
      </c>
      <c r="F27" s="313" t="e">
        <f>+'CE Min'!#REF!</f>
        <v>#REF!</v>
      </c>
      <c r="G27" s="313" t="e">
        <f>+'CE Min'!#REF!</f>
        <v>#REF!</v>
      </c>
      <c r="H27" s="313" t="e">
        <f>+'CE Min'!#REF!</f>
        <v>#REF!</v>
      </c>
      <c r="I27" s="313" t="e">
        <f>+'CE Min'!#REF!</f>
        <v>#REF!</v>
      </c>
      <c r="J27" s="313" t="e">
        <f>+'CE Min'!#REF!</f>
        <v>#REF!</v>
      </c>
      <c r="K27" s="313" t="e">
        <f>+'CE Min'!#REF!</f>
        <v>#REF!</v>
      </c>
      <c r="L27" s="313" t="e">
        <f>+'CE Min'!#REF!</f>
        <v>#REF!</v>
      </c>
    </row>
    <row r="28" spans="1:12">
      <c r="A28" s="291" t="s">
        <v>2154</v>
      </c>
      <c r="B28" s="292" t="s">
        <v>2155</v>
      </c>
      <c r="C28" s="315" t="s">
        <v>1172</v>
      </c>
      <c r="D28" s="313" t="e">
        <f>+'CE Min'!#REF!</f>
        <v>#REF!</v>
      </c>
      <c r="E28" s="313" t="e">
        <f>+'CE Min'!#REF!</f>
        <v>#REF!</v>
      </c>
      <c r="F28" s="313" t="e">
        <f>+'CE Min'!#REF!</f>
        <v>#REF!</v>
      </c>
      <c r="G28" s="313" t="e">
        <f>+'CE Min'!#REF!</f>
        <v>#REF!</v>
      </c>
      <c r="H28" s="313" t="e">
        <f>+'CE Min'!#REF!</f>
        <v>#REF!</v>
      </c>
      <c r="I28" s="313" t="e">
        <f>+'CE Min'!#REF!</f>
        <v>#REF!</v>
      </c>
      <c r="J28" s="313" t="e">
        <f>+'CE Min'!#REF!</f>
        <v>#REF!</v>
      </c>
      <c r="K28" s="313" t="e">
        <f>+'CE Min'!#REF!</f>
        <v>#REF!</v>
      </c>
      <c r="L28" s="313" t="e">
        <f>+'CE Min'!#REF!</f>
        <v>#REF!</v>
      </c>
    </row>
    <row r="29" spans="1:12">
      <c r="A29" s="291" t="s">
        <v>2156</v>
      </c>
      <c r="B29" s="292" t="s">
        <v>2157</v>
      </c>
      <c r="C29" s="315" t="s">
        <v>1191</v>
      </c>
      <c r="D29" s="313" t="e">
        <f>+'CE Min'!#REF!</f>
        <v>#REF!</v>
      </c>
      <c r="E29" s="313" t="e">
        <f>+'CE Min'!#REF!</f>
        <v>#REF!</v>
      </c>
      <c r="F29" s="313" t="e">
        <f>+'CE Min'!#REF!</f>
        <v>#REF!</v>
      </c>
      <c r="G29" s="313" t="e">
        <f>+'CE Min'!#REF!</f>
        <v>#REF!</v>
      </c>
      <c r="H29" s="313" t="e">
        <f>+'CE Min'!#REF!</f>
        <v>#REF!</v>
      </c>
      <c r="I29" s="313" t="e">
        <f>+'CE Min'!#REF!</f>
        <v>#REF!</v>
      </c>
      <c r="J29" s="313" t="e">
        <f>+'CE Min'!#REF!</f>
        <v>#REF!</v>
      </c>
      <c r="K29" s="313" t="e">
        <f>+'CE Min'!#REF!</f>
        <v>#REF!</v>
      </c>
      <c r="L29" s="313" t="e">
        <f>+'CE Min'!#REF!</f>
        <v>#REF!</v>
      </c>
    </row>
    <row r="30" spans="1:12">
      <c r="A30" s="293" t="s">
        <v>2158</v>
      </c>
      <c r="B30" s="292" t="s">
        <v>2159</v>
      </c>
      <c r="C30" s="315" t="s">
        <v>2160</v>
      </c>
      <c r="D30" s="313" t="e">
        <f>+'CE Min'!#REF!+'CE Min'!#REF!</f>
        <v>#REF!</v>
      </c>
      <c r="E30" s="313" t="e">
        <f>+'CE Min'!#REF!+'CE Min'!#REF!</f>
        <v>#REF!</v>
      </c>
      <c r="F30" s="313" t="e">
        <f>+'CE Min'!#REF!+'CE Min'!#REF!</f>
        <v>#REF!</v>
      </c>
      <c r="G30" s="313" t="e">
        <f>+'CE Min'!#REF!+'CE Min'!#REF!</f>
        <v>#REF!</v>
      </c>
      <c r="H30" s="313" t="e">
        <f>+'CE Min'!#REF!+'CE Min'!#REF!</f>
        <v>#REF!</v>
      </c>
      <c r="I30" s="313" t="e">
        <f>+'CE Min'!#REF!+'CE Min'!#REF!</f>
        <v>#REF!</v>
      </c>
      <c r="J30" s="313" t="e">
        <f>+'CE Min'!#REF!+'CE Min'!#REF!</f>
        <v>#REF!</v>
      </c>
      <c r="K30" s="313" t="e">
        <f>+'CE Min'!#REF!+'CE Min'!#REF!</f>
        <v>#REF!</v>
      </c>
      <c r="L30" s="313" t="e">
        <f>+'CE Min'!#REF!+'CE Min'!#REF!</f>
        <v>#REF!</v>
      </c>
    </row>
    <row r="31" spans="1:12">
      <c r="A31" s="294" t="s">
        <v>2161</v>
      </c>
      <c r="B31" s="336">
        <v>16</v>
      </c>
      <c r="C31" s="316" t="s">
        <v>1486</v>
      </c>
      <c r="D31" s="313" t="e">
        <f>+'CE Min'!#REF!</f>
        <v>#REF!</v>
      </c>
      <c r="E31" s="313" t="e">
        <f>+'CE Min'!#REF!</f>
        <v>#REF!</v>
      </c>
      <c r="F31" s="313" t="e">
        <f>+'CE Min'!#REF!</f>
        <v>#REF!</v>
      </c>
      <c r="G31" s="313" t="e">
        <f>+'CE Min'!#REF!</f>
        <v>#REF!</v>
      </c>
      <c r="H31" s="313" t="e">
        <f>+'CE Min'!#REF!</f>
        <v>#REF!</v>
      </c>
      <c r="I31" s="313" t="e">
        <f>+'CE Min'!#REF!</f>
        <v>#REF!</v>
      </c>
      <c r="J31" s="313" t="e">
        <f>+'CE Min'!#REF!</f>
        <v>#REF!</v>
      </c>
      <c r="K31" s="313" t="e">
        <f>+'CE Min'!#REF!</f>
        <v>#REF!</v>
      </c>
      <c r="L31" s="313" t="e">
        <f>+'CE Min'!#REF!</f>
        <v>#REF!</v>
      </c>
    </row>
    <row r="32" spans="1:12">
      <c r="A32" s="294" t="s">
        <v>2162</v>
      </c>
      <c r="B32" s="336" t="s">
        <v>2163</v>
      </c>
      <c r="C32" s="317"/>
      <c r="D32" s="313" t="e">
        <f>+D33+D34</f>
        <v>#REF!</v>
      </c>
      <c r="E32" s="313" t="e">
        <f t="shared" ref="E32:L32" si="3">+E33+E34</f>
        <v>#REF!</v>
      </c>
      <c r="F32" s="313" t="e">
        <f t="shared" si="3"/>
        <v>#REF!</v>
      </c>
      <c r="G32" s="313" t="e">
        <f t="shared" si="3"/>
        <v>#REF!</v>
      </c>
      <c r="H32" s="313" t="e">
        <f t="shared" si="3"/>
        <v>#REF!</v>
      </c>
      <c r="I32" s="313" t="e">
        <f t="shared" si="3"/>
        <v>#REF!</v>
      </c>
      <c r="J32" s="313" t="e">
        <f t="shared" si="3"/>
        <v>#REF!</v>
      </c>
      <c r="K32" s="313" t="e">
        <f t="shared" si="3"/>
        <v>#REF!</v>
      </c>
      <c r="L32" s="313" t="e">
        <f t="shared" si="3"/>
        <v>#REF!</v>
      </c>
    </row>
    <row r="33" spans="1:12" ht="30" customHeight="1">
      <c r="A33" s="295" t="s">
        <v>2164</v>
      </c>
      <c r="B33" s="296" t="s">
        <v>2165</v>
      </c>
      <c r="C33" s="315" t="s">
        <v>2166</v>
      </c>
      <c r="D33" s="313" t="e">
        <f>+'CE Min'!#REF!-'CE Min'!#REF!-'CE Min'!#REF!-'CE Min'!#REF!-'CE Min'!#REF!</f>
        <v>#REF!</v>
      </c>
      <c r="E33" s="313" t="e">
        <f>+'CE Min'!#REF!-'CE Min'!#REF!-'CE Min'!#REF!-'CE Min'!#REF!-'CE Min'!#REF!</f>
        <v>#REF!</v>
      </c>
      <c r="F33" s="313" t="e">
        <f>+'CE Min'!#REF!-'CE Min'!#REF!-'CE Min'!#REF!-'CE Min'!#REF!-'CE Min'!#REF!</f>
        <v>#REF!</v>
      </c>
      <c r="G33" s="313" t="e">
        <f>+'CE Min'!#REF!-'CE Min'!#REF!-'CE Min'!#REF!-'CE Min'!#REF!-'CE Min'!#REF!</f>
        <v>#REF!</v>
      </c>
      <c r="H33" s="313" t="e">
        <f>+'CE Min'!#REF!-'CE Min'!#REF!-'CE Min'!#REF!-'CE Min'!#REF!-'CE Min'!#REF!</f>
        <v>#REF!</v>
      </c>
      <c r="I33" s="313" t="e">
        <f>+'CE Min'!#REF!-'CE Min'!#REF!-'CE Min'!#REF!-'CE Min'!#REF!-'CE Min'!#REF!</f>
        <v>#REF!</v>
      </c>
      <c r="J33" s="313" t="e">
        <f>+'CE Min'!#REF!-'CE Min'!#REF!-'CE Min'!#REF!-'CE Min'!#REF!-'CE Min'!#REF!</f>
        <v>#REF!</v>
      </c>
      <c r="K33" s="313" t="e">
        <f>+'CE Min'!#REF!-'CE Min'!#REF!-'CE Min'!#REF!-'CE Min'!#REF!-'CE Min'!#REF!</f>
        <v>#REF!</v>
      </c>
      <c r="L33" s="313" t="e">
        <f>+'CE Min'!#REF!-'CE Min'!#REF!-'CE Min'!#REF!-'CE Min'!#REF!-'CE Min'!#REF!</f>
        <v>#REF!</v>
      </c>
    </row>
    <row r="34" spans="1:12">
      <c r="A34" s="295" t="s">
        <v>2167</v>
      </c>
      <c r="B34" s="296" t="s">
        <v>2168</v>
      </c>
      <c r="C34" s="316" t="s">
        <v>594</v>
      </c>
      <c r="D34" s="313" t="e">
        <f>+'CE Min'!#REF!</f>
        <v>#REF!</v>
      </c>
      <c r="E34" s="313" t="e">
        <f>+'CE Min'!#REF!</f>
        <v>#REF!</v>
      </c>
      <c r="F34" s="313" t="e">
        <f>+'CE Min'!#REF!</f>
        <v>#REF!</v>
      </c>
      <c r="G34" s="313" t="e">
        <f>+'CE Min'!#REF!</f>
        <v>#REF!</v>
      </c>
      <c r="H34" s="313" t="e">
        <f>+'CE Min'!#REF!</f>
        <v>#REF!</v>
      </c>
      <c r="I34" s="313" t="e">
        <f>+'CE Min'!#REF!</f>
        <v>#REF!</v>
      </c>
      <c r="J34" s="313" t="e">
        <f>+'CE Min'!#REF!</f>
        <v>#REF!</v>
      </c>
      <c r="K34" s="313" t="e">
        <f>+'CE Min'!#REF!</f>
        <v>#REF!</v>
      </c>
      <c r="L34" s="313" t="e">
        <f>+'CE Min'!#REF!</f>
        <v>#REF!</v>
      </c>
    </row>
    <row r="35" spans="1:12">
      <c r="A35" s="294" t="s">
        <v>2169</v>
      </c>
      <c r="B35" s="336" t="s">
        <v>2170</v>
      </c>
      <c r="C35" s="317"/>
      <c r="D35" s="313" t="e">
        <f>+D36+D37</f>
        <v>#REF!</v>
      </c>
      <c r="E35" s="313" t="e">
        <f t="shared" ref="E35:L35" si="4">+E36+E37</f>
        <v>#REF!</v>
      </c>
      <c r="F35" s="313" t="e">
        <f t="shared" si="4"/>
        <v>#REF!</v>
      </c>
      <c r="G35" s="313" t="e">
        <f t="shared" si="4"/>
        <v>#REF!</v>
      </c>
      <c r="H35" s="313" t="e">
        <f t="shared" si="4"/>
        <v>#REF!</v>
      </c>
      <c r="I35" s="313" t="e">
        <f t="shared" si="4"/>
        <v>#REF!</v>
      </c>
      <c r="J35" s="313" t="e">
        <f t="shared" si="4"/>
        <v>#REF!</v>
      </c>
      <c r="K35" s="313" t="e">
        <f t="shared" si="4"/>
        <v>#REF!</v>
      </c>
      <c r="L35" s="313" t="e">
        <f t="shared" si="4"/>
        <v>#REF!</v>
      </c>
    </row>
    <row r="36" spans="1:12">
      <c r="A36" s="295" t="s">
        <v>2171</v>
      </c>
      <c r="B36" s="296" t="s">
        <v>2172</v>
      </c>
      <c r="C36" s="316" t="s">
        <v>2173</v>
      </c>
      <c r="D36" s="313" t="e">
        <f>+'CE Min'!#REF!+'CE Min'!#REF!-'CE Min'!#REF!+'CE Min'!#REF!</f>
        <v>#REF!</v>
      </c>
      <c r="E36" s="313" t="e">
        <f>+'CE Min'!#REF!+'CE Min'!#REF!-'CE Min'!#REF!+'CE Min'!#REF!</f>
        <v>#REF!</v>
      </c>
      <c r="F36" s="313" t="e">
        <f>+'CE Min'!#REF!+'CE Min'!#REF!-'CE Min'!#REF!+'CE Min'!#REF!</f>
        <v>#REF!</v>
      </c>
      <c r="G36" s="313" t="e">
        <f>+'CE Min'!#REF!+'CE Min'!#REF!-'CE Min'!#REF!+'CE Min'!#REF!</f>
        <v>#REF!</v>
      </c>
      <c r="H36" s="313" t="e">
        <f>+'CE Min'!#REF!+'CE Min'!#REF!-'CE Min'!#REF!+'CE Min'!#REF!</f>
        <v>#REF!</v>
      </c>
      <c r="I36" s="313" t="e">
        <f>+'CE Min'!#REF!+'CE Min'!#REF!-'CE Min'!#REF!+'CE Min'!#REF!</f>
        <v>#REF!</v>
      </c>
      <c r="J36" s="313" t="e">
        <f>+'CE Min'!#REF!+'CE Min'!#REF!-'CE Min'!#REF!+'CE Min'!#REF!</f>
        <v>#REF!</v>
      </c>
      <c r="K36" s="313" t="e">
        <f>+'CE Min'!#REF!+'CE Min'!#REF!-'CE Min'!#REF!+'CE Min'!#REF!</f>
        <v>#REF!</v>
      </c>
      <c r="L36" s="313" t="e">
        <f>+'CE Min'!#REF!+'CE Min'!#REF!-'CE Min'!#REF!+'CE Min'!#REF!</f>
        <v>#REF!</v>
      </c>
    </row>
    <row r="37" spans="1:12" ht="33.6" customHeight="1">
      <c r="A37" s="295" t="s">
        <v>2174</v>
      </c>
      <c r="B37" s="296" t="s">
        <v>2175</v>
      </c>
      <c r="C37" s="315" t="s">
        <v>2176</v>
      </c>
      <c r="D37" s="313" t="e">
        <f>+'CE Min'!#REF!+'CE Min'!#REF!+'CE Min'!#REF!+'CE Min'!#REF!+'CE Min'!#REF!-'CE Min'!#REF!+'CE Min'!#REF!</f>
        <v>#REF!</v>
      </c>
      <c r="E37" s="313" t="e">
        <f>+'CE Min'!#REF!+'CE Min'!#REF!+'CE Min'!#REF!+'CE Min'!#REF!+'CE Min'!#REF!-'CE Min'!#REF!+'CE Min'!#REF!</f>
        <v>#REF!</v>
      </c>
      <c r="F37" s="313" t="e">
        <f>+'CE Min'!#REF!+'CE Min'!#REF!+'CE Min'!#REF!+'CE Min'!#REF!+'CE Min'!#REF!-'CE Min'!#REF!+'CE Min'!#REF!</f>
        <v>#REF!</v>
      </c>
      <c r="G37" s="313" t="e">
        <f>+'CE Min'!#REF!+'CE Min'!#REF!+'CE Min'!#REF!+'CE Min'!#REF!+'CE Min'!#REF!-'CE Min'!#REF!+'CE Min'!#REF!</f>
        <v>#REF!</v>
      </c>
      <c r="H37" s="313" t="e">
        <f>+'CE Min'!#REF!+'CE Min'!#REF!+'CE Min'!#REF!+'CE Min'!#REF!+'CE Min'!#REF!-'CE Min'!#REF!+'CE Min'!#REF!</f>
        <v>#REF!</v>
      </c>
      <c r="I37" s="313" t="e">
        <f>+'CE Min'!#REF!+'CE Min'!#REF!+'CE Min'!#REF!+'CE Min'!#REF!+'CE Min'!#REF!-'CE Min'!#REF!+'CE Min'!#REF!</f>
        <v>#REF!</v>
      </c>
      <c r="J37" s="313" t="e">
        <f>+'CE Min'!#REF!+'CE Min'!#REF!+'CE Min'!#REF!+'CE Min'!#REF!+'CE Min'!#REF!-'CE Min'!#REF!+'CE Min'!#REF!</f>
        <v>#REF!</v>
      </c>
      <c r="K37" s="313" t="e">
        <f>+'CE Min'!#REF!+'CE Min'!#REF!+'CE Min'!#REF!+'CE Min'!#REF!+'CE Min'!#REF!-'CE Min'!#REF!+'CE Min'!#REF!</f>
        <v>#REF!</v>
      </c>
      <c r="L37" s="313" t="e">
        <f>+'CE Min'!#REF!+'CE Min'!#REF!+'CE Min'!#REF!+'CE Min'!#REF!+'CE Min'!#REF!-'CE Min'!#REF!+'CE Min'!#REF!</f>
        <v>#REF!</v>
      </c>
    </row>
    <row r="38" spans="1:12" ht="22.5">
      <c r="A38" s="297" t="s">
        <v>2177</v>
      </c>
      <c r="B38" s="337" t="s">
        <v>2178</v>
      </c>
      <c r="C38" s="317"/>
      <c r="D38" s="313" t="e">
        <f>+D39+D40+D41+D42+D43+D44+D45</f>
        <v>#REF!</v>
      </c>
      <c r="E38" s="313" t="e">
        <f t="shared" ref="E38:L38" si="5">+E39+E40+E41+E42+E43+E44+E45</f>
        <v>#REF!</v>
      </c>
      <c r="F38" s="313" t="e">
        <f t="shared" si="5"/>
        <v>#REF!</v>
      </c>
      <c r="G38" s="313" t="e">
        <f t="shared" si="5"/>
        <v>#REF!</v>
      </c>
      <c r="H38" s="313" t="e">
        <f t="shared" si="5"/>
        <v>#REF!</v>
      </c>
      <c r="I38" s="313" t="e">
        <f t="shared" si="5"/>
        <v>#REF!</v>
      </c>
      <c r="J38" s="313" t="e">
        <f t="shared" si="5"/>
        <v>#REF!</v>
      </c>
      <c r="K38" s="313" t="e">
        <f t="shared" si="5"/>
        <v>#REF!</v>
      </c>
      <c r="L38" s="313" t="e">
        <f t="shared" si="5"/>
        <v>#REF!</v>
      </c>
    </row>
    <row r="39" spans="1:12">
      <c r="A39" s="298" t="s">
        <v>2179</v>
      </c>
      <c r="B39" s="296" t="s">
        <v>2180</v>
      </c>
      <c r="C39" s="316" t="s">
        <v>622</v>
      </c>
      <c r="D39" s="313" t="e">
        <f>+'CE Min'!#REF!</f>
        <v>#REF!</v>
      </c>
      <c r="E39" s="313" t="e">
        <f>+'CE Min'!#REF!</f>
        <v>#REF!</v>
      </c>
      <c r="F39" s="313" t="e">
        <f>+'CE Min'!#REF!</f>
        <v>#REF!</v>
      </c>
      <c r="G39" s="313" t="e">
        <f>+'CE Min'!#REF!</f>
        <v>#REF!</v>
      </c>
      <c r="H39" s="313" t="e">
        <f>+'CE Min'!#REF!</f>
        <v>#REF!</v>
      </c>
      <c r="I39" s="313" t="e">
        <f>+'CE Min'!#REF!</f>
        <v>#REF!</v>
      </c>
      <c r="J39" s="313" t="e">
        <f>+'CE Min'!#REF!</f>
        <v>#REF!</v>
      </c>
      <c r="K39" s="313" t="e">
        <f>+'CE Min'!#REF!</f>
        <v>#REF!</v>
      </c>
      <c r="L39" s="313" t="e">
        <f>+'CE Min'!#REF!</f>
        <v>#REF!</v>
      </c>
    </row>
    <row r="40" spans="1:12">
      <c r="A40" s="298" t="s">
        <v>2181</v>
      </c>
      <c r="B40" s="296" t="s">
        <v>2182</v>
      </c>
      <c r="C40" s="316" t="s">
        <v>2183</v>
      </c>
      <c r="D40" s="313" t="e">
        <f>+'CE Min'!#REF!</f>
        <v>#REF!</v>
      </c>
      <c r="E40" s="313" t="e">
        <f>+'CE Min'!#REF!</f>
        <v>#REF!</v>
      </c>
      <c r="F40" s="313" t="e">
        <f>+'CE Min'!#REF!</f>
        <v>#REF!</v>
      </c>
      <c r="G40" s="313" t="e">
        <f>+'CE Min'!#REF!</f>
        <v>#REF!</v>
      </c>
      <c r="H40" s="313" t="e">
        <f>+'CE Min'!#REF!</f>
        <v>#REF!</v>
      </c>
      <c r="I40" s="313" t="e">
        <f>+'CE Min'!#REF!</f>
        <v>#REF!</v>
      </c>
      <c r="J40" s="313" t="e">
        <f>+'CE Min'!#REF!</f>
        <v>#REF!</v>
      </c>
      <c r="K40" s="313" t="e">
        <f>+'CE Min'!#REF!</f>
        <v>#REF!</v>
      </c>
      <c r="L40" s="313" t="e">
        <f>+'CE Min'!#REF!</f>
        <v>#REF!</v>
      </c>
    </row>
    <row r="41" spans="1:12">
      <c r="A41" s="299" t="s">
        <v>2184</v>
      </c>
      <c r="B41" s="296" t="s">
        <v>2185</v>
      </c>
      <c r="C41" s="316" t="s">
        <v>2186</v>
      </c>
      <c r="D41" s="313" t="e">
        <f>+'CE Min'!#REF!</f>
        <v>#REF!</v>
      </c>
      <c r="E41" s="313" t="e">
        <f>+'CE Min'!#REF!</f>
        <v>#REF!</v>
      </c>
      <c r="F41" s="313" t="e">
        <f>+'CE Min'!#REF!</f>
        <v>#REF!</v>
      </c>
      <c r="G41" s="313" t="e">
        <f>+'CE Min'!#REF!</f>
        <v>#REF!</v>
      </c>
      <c r="H41" s="313" t="e">
        <f>+'CE Min'!#REF!</f>
        <v>#REF!</v>
      </c>
      <c r="I41" s="313" t="e">
        <f>+'CE Min'!#REF!</f>
        <v>#REF!</v>
      </c>
      <c r="J41" s="313" t="e">
        <f>+'CE Min'!#REF!</f>
        <v>#REF!</v>
      </c>
      <c r="K41" s="313" t="e">
        <f>+'CE Min'!#REF!</f>
        <v>#REF!</v>
      </c>
      <c r="L41" s="313" t="e">
        <f>+'CE Min'!#REF!</f>
        <v>#REF!</v>
      </c>
    </row>
    <row r="42" spans="1:12">
      <c r="A42" s="298" t="s">
        <v>2187</v>
      </c>
      <c r="B42" s="296" t="s">
        <v>2188</v>
      </c>
      <c r="C42" s="316" t="s">
        <v>2189</v>
      </c>
      <c r="D42" s="313" t="e">
        <f>+'CE Min'!#REF!+'CE Min'!#REF!</f>
        <v>#REF!</v>
      </c>
      <c r="E42" s="313" t="e">
        <f>+'CE Min'!#REF!+'CE Min'!#REF!</f>
        <v>#REF!</v>
      </c>
      <c r="F42" s="313" t="e">
        <f>+'CE Min'!#REF!+'CE Min'!#REF!</f>
        <v>#REF!</v>
      </c>
      <c r="G42" s="313" t="e">
        <f>+'CE Min'!#REF!+'CE Min'!#REF!</f>
        <v>#REF!</v>
      </c>
      <c r="H42" s="313" t="e">
        <f>+'CE Min'!#REF!+'CE Min'!#REF!</f>
        <v>#REF!</v>
      </c>
      <c r="I42" s="313" t="e">
        <f>+'CE Min'!#REF!+'CE Min'!#REF!</f>
        <v>#REF!</v>
      </c>
      <c r="J42" s="313" t="e">
        <f>+'CE Min'!#REF!+'CE Min'!#REF!</f>
        <v>#REF!</v>
      </c>
      <c r="K42" s="313" t="e">
        <f>+'CE Min'!#REF!+'CE Min'!#REF!</f>
        <v>#REF!</v>
      </c>
      <c r="L42" s="313" t="e">
        <f>+'CE Min'!#REF!+'CE Min'!#REF!</f>
        <v>#REF!</v>
      </c>
    </row>
    <row r="43" spans="1:12">
      <c r="A43" s="298" t="s">
        <v>2190</v>
      </c>
      <c r="B43" s="296" t="s">
        <v>2191</v>
      </c>
      <c r="C43" s="316" t="s">
        <v>2192</v>
      </c>
      <c r="D43" s="313" t="e">
        <f>+'CE Min'!#REF!+'CE Min'!#REF!</f>
        <v>#REF!</v>
      </c>
      <c r="E43" s="313" t="e">
        <f>+'CE Min'!#REF!+'CE Min'!#REF!</f>
        <v>#REF!</v>
      </c>
      <c r="F43" s="313" t="e">
        <f>+'CE Min'!#REF!+'CE Min'!#REF!</f>
        <v>#REF!</v>
      </c>
      <c r="G43" s="313" t="e">
        <f>+'CE Min'!#REF!+'CE Min'!#REF!</f>
        <v>#REF!</v>
      </c>
      <c r="H43" s="313" t="e">
        <f>+'CE Min'!#REF!+'CE Min'!#REF!</f>
        <v>#REF!</v>
      </c>
      <c r="I43" s="313" t="e">
        <f>+'CE Min'!#REF!+'CE Min'!#REF!</f>
        <v>#REF!</v>
      </c>
      <c r="J43" s="313" t="e">
        <f>+'CE Min'!#REF!+'CE Min'!#REF!</f>
        <v>#REF!</v>
      </c>
      <c r="K43" s="313" t="e">
        <f>+'CE Min'!#REF!+'CE Min'!#REF!</f>
        <v>#REF!</v>
      </c>
      <c r="L43" s="313" t="e">
        <f>+'CE Min'!#REF!+'CE Min'!#REF!</f>
        <v>#REF!</v>
      </c>
    </row>
    <row r="44" spans="1:12">
      <c r="A44" s="298" t="s">
        <v>2193</v>
      </c>
      <c r="B44" s="296" t="s">
        <v>2194</v>
      </c>
      <c r="C44" s="316" t="s">
        <v>2195</v>
      </c>
      <c r="D44" s="313" t="e">
        <f>+'CE Min'!#REF!+'CE Min'!#REF!</f>
        <v>#REF!</v>
      </c>
      <c r="E44" s="313" t="e">
        <f>+'CE Min'!#REF!+'CE Min'!#REF!</f>
        <v>#REF!</v>
      </c>
      <c r="F44" s="313" t="e">
        <f>+'CE Min'!#REF!+'CE Min'!#REF!</f>
        <v>#REF!</v>
      </c>
      <c r="G44" s="313" t="e">
        <f>+'CE Min'!#REF!+'CE Min'!#REF!</f>
        <v>#REF!</v>
      </c>
      <c r="H44" s="313" t="e">
        <f>+'CE Min'!#REF!+'CE Min'!#REF!</f>
        <v>#REF!</v>
      </c>
      <c r="I44" s="313" t="e">
        <f>+'CE Min'!#REF!+'CE Min'!#REF!</f>
        <v>#REF!</v>
      </c>
      <c r="J44" s="313" t="e">
        <f>+'CE Min'!#REF!+'CE Min'!#REF!</f>
        <v>#REF!</v>
      </c>
      <c r="K44" s="313" t="e">
        <f>+'CE Min'!#REF!+'CE Min'!#REF!</f>
        <v>#REF!</v>
      </c>
      <c r="L44" s="313" t="e">
        <f>+'CE Min'!#REF!+'CE Min'!#REF!</f>
        <v>#REF!</v>
      </c>
    </row>
    <row r="45" spans="1:12" ht="82.9" customHeight="1">
      <c r="A45" s="298" t="s">
        <v>2196</v>
      </c>
      <c r="B45" s="296" t="s">
        <v>2197</v>
      </c>
      <c r="C45" s="315" t="s">
        <v>2198</v>
      </c>
      <c r="D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300" t="s">
        <v>2199</v>
      </c>
      <c r="B46" s="336">
        <v>20</v>
      </c>
      <c r="C46" s="315" t="s">
        <v>2200</v>
      </c>
      <c r="D46" s="313" t="e">
        <f>+'CE Min'!#REF!+'CE Min'!#REF!+'CE Min'!#REF!+'CE Min'!#REF!+'CE Min'!#REF!+'CE Min'!#REF!+'CE Min'!#REF!+'CE Min'!#REF!+'CE Min'!#REF!+'CE Min'!#REF!+'CE Min'!#REF!+'CE Min'!#REF!+'CE Min'!#REF!</f>
        <v>#REF!</v>
      </c>
      <c r="E46" s="313" t="e">
        <f>+'CE Min'!#REF!+'CE Min'!#REF!+'CE Min'!#REF!+'CE Min'!#REF!+'CE Min'!#REF!+'CE Min'!#REF!+'CE Min'!#REF!+'CE Min'!#REF!+'CE Min'!#REF!+'CE Min'!#REF!+'CE Min'!#REF!+'CE Min'!#REF!+'CE Min'!#REF!</f>
        <v>#REF!</v>
      </c>
      <c r="F46" s="313" t="e">
        <f>+'CE Min'!#REF!+'CE Min'!#REF!+'CE Min'!#REF!+'CE Min'!#REF!+'CE Min'!#REF!+'CE Min'!#REF!+'CE Min'!#REF!+'CE Min'!#REF!+'CE Min'!#REF!+'CE Min'!#REF!+'CE Min'!#REF!+'CE Min'!#REF!+'CE Min'!#REF!</f>
        <v>#REF!</v>
      </c>
      <c r="G46" s="313" t="e">
        <f>+'CE Min'!#REF!+'CE Min'!#REF!+'CE Min'!#REF!+'CE Min'!#REF!+'CE Min'!#REF!+'CE Min'!#REF!+'CE Min'!#REF!+'CE Min'!#REF!+'CE Min'!#REF!+'CE Min'!#REF!+'CE Min'!#REF!+'CE Min'!#REF!+'CE Min'!#REF!</f>
        <v>#REF!</v>
      </c>
      <c r="H46" s="313" t="e">
        <f>+'CE Min'!#REF!+'CE Min'!#REF!+'CE Min'!#REF!+'CE Min'!#REF!+'CE Min'!#REF!+'CE Min'!#REF!+'CE Min'!#REF!+'CE Min'!#REF!+'CE Min'!#REF!+'CE Min'!#REF!+'CE Min'!#REF!+'CE Min'!#REF!+'CE Min'!#REF!</f>
        <v>#REF!</v>
      </c>
      <c r="I46" s="313" t="e">
        <f>+'CE Min'!#REF!+'CE Min'!#REF!+'CE Min'!#REF!+'CE Min'!#REF!+'CE Min'!#REF!+'CE Min'!#REF!+'CE Min'!#REF!+'CE Min'!#REF!+'CE Min'!#REF!+'CE Min'!#REF!+'CE Min'!#REF!+'CE Min'!#REF!+'CE Min'!#REF!</f>
        <v>#REF!</v>
      </c>
      <c r="J46" s="313" t="e">
        <f>+'CE Min'!#REF!+'CE Min'!#REF!+'CE Min'!#REF!+'CE Min'!#REF!+'CE Min'!#REF!+'CE Min'!#REF!+'CE Min'!#REF!+'CE Min'!#REF!+'CE Min'!#REF!+'CE Min'!#REF!+'CE Min'!#REF!+'CE Min'!#REF!+'CE Min'!#REF!</f>
        <v>#REF!</v>
      </c>
      <c r="K46" s="313" t="e">
        <f>+'CE Min'!#REF!+'CE Min'!#REF!+'CE Min'!#REF!+'CE Min'!#REF!+'CE Min'!#REF!+'CE Min'!#REF!+'CE Min'!#REF!+'CE Min'!#REF!+'CE Min'!#REF!+'CE Min'!#REF!+'CE Min'!#REF!+'CE Min'!#REF!+'CE Min'!#REF!</f>
        <v>#REF!</v>
      </c>
      <c r="L46" s="313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97" t="s">
        <v>2201</v>
      </c>
      <c r="B47" s="336">
        <v>21</v>
      </c>
      <c r="C47" s="316" t="s">
        <v>1349</v>
      </c>
      <c r="D47" s="313" t="e">
        <f>+'CE Min'!#REF!</f>
        <v>#REF!</v>
      </c>
      <c r="E47" s="313" t="e">
        <f>+'CE Min'!#REF!</f>
        <v>#REF!</v>
      </c>
      <c r="F47" s="313" t="e">
        <f>+'CE Min'!#REF!</f>
        <v>#REF!</v>
      </c>
      <c r="G47" s="313" t="e">
        <f>+'CE Min'!#REF!</f>
        <v>#REF!</v>
      </c>
      <c r="H47" s="313" t="e">
        <f>+'CE Min'!#REF!</f>
        <v>#REF!</v>
      </c>
      <c r="I47" s="313" t="e">
        <f>+'CE Min'!#REF!</f>
        <v>#REF!</v>
      </c>
      <c r="J47" s="313" t="e">
        <f>+'CE Min'!#REF!</f>
        <v>#REF!</v>
      </c>
      <c r="K47" s="313" t="e">
        <f>+'CE Min'!#REF!</f>
        <v>#REF!</v>
      </c>
      <c r="L47" s="313" t="e">
        <f>+'CE Min'!#REF!</f>
        <v>#REF!</v>
      </c>
    </row>
    <row r="48" spans="1:12">
      <c r="A48" s="297" t="s">
        <v>2202</v>
      </c>
      <c r="B48" s="336">
        <v>22</v>
      </c>
      <c r="C48" s="318" t="s">
        <v>2203</v>
      </c>
      <c r="D48" s="313" t="e">
        <f>+'CE Min'!#REF!+'CE Min'!#REF!</f>
        <v>#REF!</v>
      </c>
      <c r="E48" s="313" t="e">
        <f>+'CE Min'!#REF!+'CE Min'!#REF!</f>
        <v>#REF!</v>
      </c>
      <c r="F48" s="313" t="e">
        <f>+'CE Min'!#REF!+'CE Min'!#REF!</f>
        <v>#REF!</v>
      </c>
      <c r="G48" s="313" t="e">
        <f>+'CE Min'!#REF!+'CE Min'!#REF!</f>
        <v>#REF!</v>
      </c>
      <c r="H48" s="313" t="e">
        <f>+'CE Min'!#REF!+'CE Min'!#REF!</f>
        <v>#REF!</v>
      </c>
      <c r="I48" s="313" t="e">
        <f>+'CE Min'!#REF!+'CE Min'!#REF!</f>
        <v>#REF!</v>
      </c>
      <c r="J48" s="313" t="e">
        <f>+'CE Min'!#REF!+'CE Min'!#REF!</f>
        <v>#REF!</v>
      </c>
      <c r="K48" s="313" t="e">
        <f>+'CE Min'!#REF!+'CE Min'!#REF!</f>
        <v>#REF!</v>
      </c>
      <c r="L48" s="313" t="e">
        <f>+'CE Min'!#REF!+'CE Min'!#REF!</f>
        <v>#REF!</v>
      </c>
    </row>
    <row r="49" spans="1:12">
      <c r="A49" s="297" t="s">
        <v>2204</v>
      </c>
      <c r="B49" s="336">
        <v>23</v>
      </c>
      <c r="C49" s="318" t="s">
        <v>2205</v>
      </c>
      <c r="D49" s="313" t="e">
        <f>+'CE Min'!#REF!+'CE Min'!#REF!+'CE Min'!#REF!</f>
        <v>#REF!</v>
      </c>
      <c r="E49" s="313" t="e">
        <f>+'CE Min'!#REF!+'CE Min'!#REF!+'CE Min'!#REF!</f>
        <v>#REF!</v>
      </c>
      <c r="F49" s="313" t="e">
        <f>+'CE Min'!#REF!+'CE Min'!#REF!+'CE Min'!#REF!</f>
        <v>#REF!</v>
      </c>
      <c r="G49" s="313" t="e">
        <f>+'CE Min'!#REF!+'CE Min'!#REF!+'CE Min'!#REF!</f>
        <v>#REF!</v>
      </c>
      <c r="H49" s="313" t="e">
        <f>+'CE Min'!#REF!+'CE Min'!#REF!+'CE Min'!#REF!</f>
        <v>#REF!</v>
      </c>
      <c r="I49" s="313" t="e">
        <f>+'CE Min'!#REF!+'CE Min'!#REF!+'CE Min'!#REF!</f>
        <v>#REF!</v>
      </c>
      <c r="J49" s="313" t="e">
        <f>+'CE Min'!#REF!+'CE Min'!#REF!+'CE Min'!#REF!</f>
        <v>#REF!</v>
      </c>
      <c r="K49" s="313" t="e">
        <f>+'CE Min'!#REF!+'CE Min'!#REF!+'CE Min'!#REF!</f>
        <v>#REF!</v>
      </c>
      <c r="L49" s="313" t="e">
        <f>+'CE Min'!#REF!+'CE Min'!#REF!+'CE Min'!#REF!</f>
        <v>#REF!</v>
      </c>
    </row>
    <row r="50" spans="1:12">
      <c r="A50" s="301" t="s">
        <v>2206</v>
      </c>
      <c r="B50" s="336">
        <v>24</v>
      </c>
      <c r="C50" s="319" t="s">
        <v>1937</v>
      </c>
      <c r="D50" s="313" t="e">
        <f>+'CE Min'!#REF!</f>
        <v>#REF!</v>
      </c>
      <c r="E50" s="313" t="e">
        <f>+'CE Min'!#REF!</f>
        <v>#REF!</v>
      </c>
      <c r="F50" s="313" t="e">
        <f>+'CE Min'!#REF!</f>
        <v>#REF!</v>
      </c>
      <c r="G50" s="313" t="e">
        <f>+'CE Min'!#REF!</f>
        <v>#REF!</v>
      </c>
      <c r="H50" s="313" t="e">
        <f>+'CE Min'!#REF!</f>
        <v>#REF!</v>
      </c>
      <c r="I50" s="313" t="e">
        <f>+'CE Min'!#REF!</f>
        <v>#REF!</v>
      </c>
      <c r="J50" s="313" t="e">
        <f>+'CE Min'!#REF!</f>
        <v>#REF!</v>
      </c>
      <c r="K50" s="313" t="e">
        <f>+'CE Min'!#REF!</f>
        <v>#REF!</v>
      </c>
      <c r="L50" s="313" t="e">
        <f>+'CE Min'!#REF!</f>
        <v>#REF!</v>
      </c>
    </row>
    <row r="51" spans="1:12" ht="83.65" customHeight="1">
      <c r="A51" s="302" t="s">
        <v>2207</v>
      </c>
      <c r="B51" s="336">
        <v>25</v>
      </c>
      <c r="C51" s="320" t="s">
        <v>2208</v>
      </c>
      <c r="D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302" t="s">
        <v>2209</v>
      </c>
      <c r="B52" s="336">
        <v>26</v>
      </c>
      <c r="C52" s="320" t="s">
        <v>2210</v>
      </c>
      <c r="D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97" t="s">
        <v>2211</v>
      </c>
      <c r="B53" s="336">
        <v>27</v>
      </c>
      <c r="C53" s="321" t="s">
        <v>2212</v>
      </c>
      <c r="D53" s="313" t="e">
        <f>-'CE Min'!#REF!+'CE Min'!#REF!+'CE Min'!#REF!</f>
        <v>#REF!</v>
      </c>
      <c r="E53" s="313" t="e">
        <f>-'CE Min'!#REF!+'CE Min'!#REF!+'CE Min'!#REF!</f>
        <v>#REF!</v>
      </c>
      <c r="F53" s="313" t="e">
        <f>-'CE Min'!#REF!+'CE Min'!#REF!+'CE Min'!#REF!</f>
        <v>#REF!</v>
      </c>
      <c r="G53" s="313" t="e">
        <f>-'CE Min'!#REF!+'CE Min'!#REF!+'CE Min'!#REF!</f>
        <v>#REF!</v>
      </c>
      <c r="H53" s="313" t="e">
        <f>-'CE Min'!#REF!+'CE Min'!#REF!+'CE Min'!#REF!</f>
        <v>#REF!</v>
      </c>
      <c r="I53" s="313" t="e">
        <f>-'CE Min'!#REF!+'CE Min'!#REF!+'CE Min'!#REF!</f>
        <v>#REF!</v>
      </c>
      <c r="J53" s="313" t="e">
        <f>-'CE Min'!#REF!+'CE Min'!#REF!+'CE Min'!#REF!</f>
        <v>#REF!</v>
      </c>
      <c r="K53" s="313" t="e">
        <f>-'CE Min'!#REF!+'CE Min'!#REF!+'CE Min'!#REF!</f>
        <v>#REF!</v>
      </c>
      <c r="L53" s="313" t="e">
        <f>-'CE Min'!#REF!+'CE Min'!#REF!+'CE Min'!#REF!</f>
        <v>#REF!</v>
      </c>
    </row>
    <row r="54" spans="1:12" ht="34.15" customHeight="1">
      <c r="A54" s="297" t="s">
        <v>2213</v>
      </c>
      <c r="B54" s="336">
        <v>28</v>
      </c>
      <c r="C54" s="322" t="s">
        <v>2214</v>
      </c>
      <c r="D54" s="313" t="e">
        <f>-'CE Min'!#REF!+'CE Min'!#REF!+'CE Min'!#REF!+'CE Min'!#REF!</f>
        <v>#REF!</v>
      </c>
      <c r="E54" s="313" t="e">
        <f>-'CE Min'!#REF!+'CE Min'!#REF!+'CE Min'!#REF!+'CE Min'!#REF!</f>
        <v>#REF!</v>
      </c>
      <c r="F54" s="313" t="e">
        <f>-'CE Min'!#REF!+'CE Min'!#REF!+'CE Min'!#REF!+'CE Min'!#REF!</f>
        <v>#REF!</v>
      </c>
      <c r="G54" s="313" t="e">
        <f>-'CE Min'!#REF!+'CE Min'!#REF!+'CE Min'!#REF!+'CE Min'!#REF!</f>
        <v>#REF!</v>
      </c>
      <c r="H54" s="313" t="e">
        <f>-'CE Min'!#REF!+'CE Min'!#REF!+'CE Min'!#REF!+'CE Min'!#REF!</f>
        <v>#REF!</v>
      </c>
      <c r="I54" s="313" t="e">
        <f>-'CE Min'!#REF!+'CE Min'!#REF!+'CE Min'!#REF!+'CE Min'!#REF!</f>
        <v>#REF!</v>
      </c>
      <c r="J54" s="313" t="e">
        <f>-'CE Min'!#REF!+'CE Min'!#REF!+'CE Min'!#REF!+'CE Min'!#REF!</f>
        <v>#REF!</v>
      </c>
      <c r="K54" s="313" t="e">
        <f>-'CE Min'!#REF!+'CE Min'!#REF!+'CE Min'!#REF!+'CE Min'!#REF!</f>
        <v>#REF!</v>
      </c>
      <c r="L54" s="313" t="e">
        <f>-'CE Min'!#REF!+'CE Min'!#REF!+'CE Min'!#REF!+'CE Min'!#REF!</f>
        <v>#REF!</v>
      </c>
    </row>
    <row r="55" spans="1:12" ht="66.599999999999994" customHeight="1">
      <c r="A55" s="303" t="s">
        <v>2215</v>
      </c>
      <c r="B55" s="338">
        <v>29</v>
      </c>
      <c r="C55" s="323" t="s">
        <v>2216</v>
      </c>
      <c r="D55" s="313" t="e">
        <f>-'CE Min'!#REF!-'CE Min'!#REF!-'CE Min'!#REF!-'CE Min'!#REF!-'CE Min'!#REF!+'CE Min'!#REF!+'CE Min'!#REF!+'CE Min'!#REF!+'CE Min'!#REF!+'CE Min'!#REF!</f>
        <v>#REF!</v>
      </c>
      <c r="E55" s="313" t="e">
        <f>-'CE Min'!#REF!-'CE Min'!#REF!-'CE Min'!#REF!-'CE Min'!#REF!-'CE Min'!#REF!+'CE Min'!#REF!+'CE Min'!#REF!+'CE Min'!#REF!+'CE Min'!#REF!+'CE Min'!#REF!</f>
        <v>#REF!</v>
      </c>
      <c r="F55" s="313" t="e">
        <f>-'CE Min'!#REF!-'CE Min'!#REF!-'CE Min'!#REF!-'CE Min'!#REF!-'CE Min'!#REF!+'CE Min'!#REF!+'CE Min'!#REF!+'CE Min'!#REF!+'CE Min'!#REF!+'CE Min'!#REF!</f>
        <v>#REF!</v>
      </c>
      <c r="G55" s="313" t="e">
        <f>-'CE Min'!#REF!-'CE Min'!#REF!-'CE Min'!#REF!-'CE Min'!#REF!-'CE Min'!#REF!+'CE Min'!#REF!+'CE Min'!#REF!+'CE Min'!#REF!+'CE Min'!#REF!+'CE Min'!#REF!</f>
        <v>#REF!</v>
      </c>
      <c r="H55" s="313" t="e">
        <f>-'CE Min'!#REF!-'CE Min'!#REF!-'CE Min'!#REF!-'CE Min'!#REF!-'CE Min'!#REF!+'CE Min'!#REF!+'CE Min'!#REF!+'CE Min'!#REF!+'CE Min'!#REF!+'CE Min'!#REF!</f>
        <v>#REF!</v>
      </c>
      <c r="I55" s="313" t="e">
        <f>-'CE Min'!#REF!-'CE Min'!#REF!-'CE Min'!#REF!-'CE Min'!#REF!-'CE Min'!#REF!+'CE Min'!#REF!+'CE Min'!#REF!+'CE Min'!#REF!+'CE Min'!#REF!+'CE Min'!#REF!</f>
        <v>#REF!</v>
      </c>
      <c r="J55" s="313" t="e">
        <f>-'CE Min'!#REF!-'CE Min'!#REF!-'CE Min'!#REF!-'CE Min'!#REF!-'CE Min'!#REF!+'CE Min'!#REF!+'CE Min'!#REF!+'CE Min'!#REF!+'CE Min'!#REF!+'CE Min'!#REF!</f>
        <v>#REF!</v>
      </c>
      <c r="K55" s="313" t="e">
        <f>-'CE Min'!#REF!-'CE Min'!#REF!-'CE Min'!#REF!-'CE Min'!#REF!-'CE Min'!#REF!+'CE Min'!#REF!+'CE Min'!#REF!+'CE Min'!#REF!+'CE Min'!#REF!+'CE Min'!#REF!</f>
        <v>#REF!</v>
      </c>
      <c r="L55" s="313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304" t="s">
        <v>2217</v>
      </c>
      <c r="B56" s="339" t="s">
        <v>2218</v>
      </c>
      <c r="C56" s="324"/>
      <c r="D56" s="324" t="e">
        <f>+D25+D31+D32+D35+D38+D46+D47+D48+D49+D50+D51+D52+D53+D54+D55</f>
        <v>#REF!</v>
      </c>
      <c r="E56" s="324" t="e">
        <f t="shared" ref="E56:L56" si="6">+E25+E31+E32+E35+E38+E46+E47+E48+E49+E50+E51+E52+E53+E54+E55</f>
        <v>#REF!</v>
      </c>
      <c r="F56" s="324" t="e">
        <f t="shared" si="6"/>
        <v>#REF!</v>
      </c>
      <c r="G56" s="324" t="e">
        <f t="shared" si="6"/>
        <v>#REF!</v>
      </c>
      <c r="H56" s="324" t="e">
        <f t="shared" si="6"/>
        <v>#REF!</v>
      </c>
      <c r="I56" s="324" t="e">
        <f t="shared" si="6"/>
        <v>#REF!</v>
      </c>
      <c r="J56" s="324" t="e">
        <f t="shared" si="6"/>
        <v>#REF!</v>
      </c>
      <c r="K56" s="324" t="e">
        <f t="shared" si="6"/>
        <v>#REF!</v>
      </c>
      <c r="L56" s="324" t="e">
        <f t="shared" si="6"/>
        <v>#REF!</v>
      </c>
    </row>
    <row r="57" spans="1:12" ht="14.25" thickTop="1" thickBot="1">
      <c r="A57" s="277"/>
      <c r="B57" s="340"/>
      <c r="C57" s="277"/>
    </row>
    <row r="58" spans="1:12" ht="19.5" thickTop="1" thickBot="1">
      <c r="A58" s="305" t="s">
        <v>2099</v>
      </c>
      <c r="B58" s="341" t="s">
        <v>2219</v>
      </c>
      <c r="C58" s="306"/>
      <c r="D58" s="306" t="e">
        <f>+D19-D56</f>
        <v>#REF!</v>
      </c>
      <c r="E58" s="306" t="e">
        <f t="shared" ref="E58:L58" si="7">+E19-E56</f>
        <v>#REF!</v>
      </c>
      <c r="F58" s="306" t="e">
        <f t="shared" si="7"/>
        <v>#REF!</v>
      </c>
      <c r="G58" s="306" t="e">
        <f t="shared" si="7"/>
        <v>#REF!</v>
      </c>
      <c r="H58" s="306" t="e">
        <f t="shared" si="7"/>
        <v>#REF!</v>
      </c>
      <c r="I58" s="306" t="e">
        <f t="shared" si="7"/>
        <v>#REF!</v>
      </c>
      <c r="J58" s="306" t="e">
        <f t="shared" si="7"/>
        <v>#REF!</v>
      </c>
      <c r="K58" s="306" t="e">
        <f t="shared" si="7"/>
        <v>#REF!</v>
      </c>
      <c r="L58" s="306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Schema CE</vt:lpstr>
      <vt:lpstr>CE Min</vt:lpstr>
      <vt:lpstr>Alimentazione CE Costi</vt:lpstr>
      <vt:lpstr>Alimentazione CE Ricavi</vt:lpstr>
      <vt:lpstr>ce art. 44</vt:lpstr>
      <vt:lpstr>'ce art. 44'!Area_stampa</vt:lpstr>
      <vt:lpstr>'CE Min'!Area_stampa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2024-03-14T09:38:49Z</cp:lastPrinted>
  <dcterms:created xsi:type="dcterms:W3CDTF">2019-07-05T08:06:15Z</dcterms:created>
  <dcterms:modified xsi:type="dcterms:W3CDTF">2025-02-27T09:21:00Z</dcterms:modified>
</cp:coreProperties>
</file>